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DA3F9A51-FD54-441E-A27B-C8EF9BB09149}" xr6:coauthVersionLast="47" xr6:coauthVersionMax="47" xr10:uidLastSave="{00000000-0000-0000-0000-000000000000}"/>
  <bookViews>
    <workbookView xWindow="-120" yWindow="-120" windowWidth="29040" windowHeight="15840" xr2:uid="{6C0C31CF-10D0-4E4A-998E-1514E8A24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91" i="1" l="1"/>
  <c r="AS191" i="1"/>
  <c r="AR191" i="1"/>
  <c r="AT190" i="1"/>
  <c r="AS190" i="1"/>
  <c r="AR190" i="1"/>
  <c r="AT189" i="1"/>
  <c r="AS189" i="1"/>
  <c r="AR189" i="1"/>
  <c r="AT188" i="1"/>
  <c r="AS188" i="1"/>
  <c r="AR188" i="1"/>
  <c r="AT187" i="1"/>
  <c r="AS187" i="1"/>
  <c r="AT186" i="1"/>
  <c r="AS186" i="1"/>
  <c r="AT185" i="1"/>
  <c r="AS185" i="1"/>
  <c r="AT184" i="1"/>
  <c r="AS184" i="1"/>
  <c r="AT183" i="1"/>
  <c r="AS183" i="1"/>
  <c r="AT182" i="1"/>
  <c r="AS182" i="1"/>
  <c r="AT181" i="1"/>
  <c r="AS181" i="1"/>
  <c r="AT180" i="1"/>
  <c r="AS180" i="1"/>
  <c r="AT179" i="1"/>
  <c r="AS179" i="1"/>
  <c r="AT178" i="1"/>
  <c r="AS178" i="1"/>
  <c r="AT177" i="1"/>
  <c r="AS177" i="1"/>
  <c r="AT176" i="1"/>
  <c r="AS176" i="1"/>
  <c r="AT175" i="1"/>
  <c r="AS175" i="1"/>
  <c r="AT174" i="1"/>
  <c r="AS174" i="1"/>
  <c r="AT173" i="1"/>
  <c r="AS173" i="1"/>
  <c r="AT172" i="1"/>
  <c r="AS172" i="1"/>
  <c r="AT171" i="1"/>
  <c r="AS171" i="1"/>
  <c r="AT170" i="1"/>
  <c r="AS170" i="1"/>
  <c r="AT169" i="1"/>
  <c r="AS169" i="1"/>
  <c r="AT168" i="1"/>
  <c r="AS168" i="1"/>
  <c r="AT167" i="1"/>
  <c r="AS167" i="1"/>
  <c r="AT166" i="1"/>
  <c r="AS166" i="1"/>
  <c r="AT165" i="1"/>
  <c r="AS165" i="1"/>
  <c r="AT164" i="1"/>
  <c r="AS164" i="1"/>
  <c r="AT163" i="1"/>
  <c r="AS163" i="1"/>
  <c r="AR163" i="1"/>
  <c r="AT162" i="1"/>
  <c r="AS162" i="1"/>
  <c r="AR162" i="1"/>
  <c r="AT161" i="1"/>
  <c r="AS161" i="1"/>
  <c r="AT160" i="1"/>
  <c r="AS160" i="1"/>
  <c r="AR160" i="1"/>
  <c r="AT159" i="1"/>
  <c r="AS159" i="1"/>
  <c r="AR159" i="1"/>
  <c r="AT158" i="1"/>
  <c r="AS158" i="1"/>
  <c r="AR158" i="1"/>
  <c r="AT157" i="1"/>
  <c r="AS157" i="1"/>
  <c r="AT156" i="1"/>
  <c r="AS156" i="1"/>
  <c r="AT155" i="1"/>
  <c r="AS155" i="1"/>
  <c r="AT154" i="1"/>
  <c r="AS154" i="1"/>
  <c r="AT153" i="1"/>
  <c r="AS153" i="1"/>
  <c r="AR153" i="1"/>
  <c r="AT152" i="1"/>
  <c r="AS152" i="1"/>
  <c r="AR152" i="1"/>
  <c r="AT151" i="1"/>
  <c r="AS151" i="1"/>
  <c r="AT150" i="1"/>
  <c r="AS150" i="1"/>
  <c r="AT149" i="1"/>
  <c r="AS149" i="1"/>
  <c r="AT148" i="1"/>
  <c r="AS148" i="1"/>
  <c r="AR148" i="1"/>
  <c r="AT147" i="1"/>
  <c r="AS147" i="1"/>
  <c r="AR147" i="1"/>
  <c r="AT146" i="1"/>
  <c r="AS146" i="1"/>
  <c r="AR146" i="1"/>
  <c r="AT145" i="1"/>
  <c r="AS145" i="1"/>
  <c r="AT144" i="1"/>
  <c r="AS144" i="1"/>
  <c r="AR144" i="1"/>
  <c r="AT143" i="1"/>
  <c r="AS143" i="1"/>
  <c r="AR143" i="1"/>
  <c r="AT142" i="1"/>
  <c r="AS142" i="1"/>
  <c r="AT141" i="1"/>
  <c r="AS141" i="1"/>
  <c r="AT140" i="1"/>
  <c r="AS140" i="1"/>
  <c r="AR140" i="1"/>
  <c r="AT139" i="1"/>
  <c r="AS139" i="1"/>
  <c r="AT138" i="1"/>
  <c r="AS138" i="1"/>
  <c r="AR138" i="1"/>
  <c r="AT137" i="1"/>
  <c r="AS137" i="1"/>
  <c r="AR137" i="1"/>
  <c r="AT136" i="1"/>
  <c r="AS136" i="1"/>
  <c r="AR136" i="1"/>
  <c r="AT135" i="1"/>
  <c r="AS135" i="1"/>
  <c r="AR135" i="1"/>
  <c r="AT134" i="1"/>
  <c r="AS134" i="1"/>
  <c r="AT133" i="1"/>
  <c r="AS133" i="1"/>
  <c r="AT132" i="1"/>
  <c r="AS132" i="1"/>
  <c r="AR132" i="1"/>
  <c r="AT131" i="1"/>
  <c r="AS131" i="1"/>
  <c r="AR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T123" i="1"/>
  <c r="AS123" i="1"/>
  <c r="AT122" i="1"/>
  <c r="AS122" i="1"/>
  <c r="AR122" i="1"/>
  <c r="AT121" i="1"/>
  <c r="AS121" i="1"/>
  <c r="AT120" i="1"/>
  <c r="AS120" i="1"/>
  <c r="AT119" i="1"/>
  <c r="AS119" i="1"/>
  <c r="AR119" i="1"/>
  <c r="AT118" i="1"/>
  <c r="AS118" i="1"/>
  <c r="AR118" i="1"/>
  <c r="AT117" i="1"/>
  <c r="AS117" i="1"/>
  <c r="AR117" i="1"/>
  <c r="AT116" i="1"/>
  <c r="AS116" i="1"/>
  <c r="AR116" i="1"/>
  <c r="AT115" i="1"/>
  <c r="AS115" i="1"/>
  <c r="AR115" i="1"/>
  <c r="AT114" i="1"/>
  <c r="AS114" i="1"/>
  <c r="AR114" i="1"/>
  <c r="AT113" i="1"/>
  <c r="AS113" i="1"/>
  <c r="AR113" i="1"/>
  <c r="AT112" i="1"/>
  <c r="AS112" i="1"/>
  <c r="AR112" i="1"/>
  <c r="AT111" i="1"/>
  <c r="AS111" i="1"/>
  <c r="AT110" i="1"/>
  <c r="AS110" i="1"/>
  <c r="AT109" i="1"/>
  <c r="AS109" i="1"/>
  <c r="AT108" i="1"/>
  <c r="AS108" i="1"/>
  <c r="AR108" i="1"/>
  <c r="AT107" i="1"/>
  <c r="AS107" i="1"/>
  <c r="AT106" i="1"/>
  <c r="AS106" i="1"/>
  <c r="AR106" i="1"/>
  <c r="AT105" i="1"/>
  <c r="AS105" i="1"/>
  <c r="AR105" i="1"/>
  <c r="AT104" i="1"/>
  <c r="AS104" i="1"/>
  <c r="AR104" i="1"/>
  <c r="AT103" i="1"/>
  <c r="AS103" i="1"/>
  <c r="AR103" i="1"/>
  <c r="AT102" i="1"/>
  <c r="AS102" i="1"/>
  <c r="AT101" i="1"/>
  <c r="AS101" i="1"/>
  <c r="AR101" i="1"/>
  <c r="AT100" i="1"/>
  <c r="AS100" i="1"/>
  <c r="AT99" i="1"/>
  <c r="AS99" i="1"/>
  <c r="AT98" i="1"/>
  <c r="AS98" i="1"/>
  <c r="AR98" i="1"/>
  <c r="AT97" i="1"/>
  <c r="AS97" i="1"/>
  <c r="AR97" i="1"/>
  <c r="AT96" i="1"/>
  <c r="AS96" i="1"/>
  <c r="AR96" i="1"/>
  <c r="AT95" i="1"/>
  <c r="AS95" i="1"/>
  <c r="AT94" i="1"/>
  <c r="AS94" i="1"/>
  <c r="AT93" i="1"/>
  <c r="AS93" i="1"/>
  <c r="AR93" i="1"/>
  <c r="AT92" i="1"/>
  <c r="AS92" i="1"/>
  <c r="AR92" i="1"/>
  <c r="AT91" i="1"/>
  <c r="AS91" i="1"/>
  <c r="AR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T85" i="1"/>
  <c r="AS85" i="1"/>
  <c r="AT84" i="1"/>
  <c r="AS84" i="1"/>
  <c r="AR84" i="1"/>
  <c r="AT83" i="1"/>
  <c r="AS83" i="1"/>
  <c r="AT82" i="1"/>
  <c r="AS82" i="1"/>
  <c r="AT81" i="1"/>
  <c r="AS81" i="1"/>
  <c r="AR81" i="1"/>
  <c r="AT80" i="1"/>
  <c r="AS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R75" i="1"/>
  <c r="AT74" i="1"/>
  <c r="AS74" i="1"/>
  <c r="AR74" i="1"/>
  <c r="AT73" i="1"/>
  <c r="AS73" i="1"/>
  <c r="AR73" i="1"/>
  <c r="AT72" i="1"/>
  <c r="AS72" i="1"/>
  <c r="AR72" i="1"/>
  <c r="AT71" i="1"/>
  <c r="AS71" i="1"/>
  <c r="AT70" i="1"/>
  <c r="AS70" i="1"/>
  <c r="AR70" i="1"/>
  <c r="AT69" i="1"/>
  <c r="AS69" i="1"/>
  <c r="AT68" i="1"/>
  <c r="AS68" i="1"/>
  <c r="AT67" i="1"/>
  <c r="AS67" i="1"/>
  <c r="AR67" i="1"/>
  <c r="AT66" i="1"/>
  <c r="AS66" i="1"/>
  <c r="AR66" i="1"/>
  <c r="AT65" i="1"/>
  <c r="AS65" i="1"/>
  <c r="AR65" i="1"/>
  <c r="AT64" i="1"/>
  <c r="AS64" i="1"/>
  <c r="AR64" i="1"/>
  <c r="AT63" i="1"/>
  <c r="AS63" i="1"/>
  <c r="AT62" i="1"/>
  <c r="AS62" i="1"/>
  <c r="AT61" i="1"/>
  <c r="AS61" i="1"/>
  <c r="AT60" i="1"/>
  <c r="AS60" i="1"/>
  <c r="AR60" i="1"/>
  <c r="AT59" i="1"/>
  <c r="AS59" i="1"/>
  <c r="AT58" i="1"/>
  <c r="AS58" i="1"/>
  <c r="AR58" i="1"/>
  <c r="AT57" i="1"/>
  <c r="AS57" i="1"/>
  <c r="AT56" i="1"/>
  <c r="AS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R47" i="1"/>
  <c r="AT46" i="1"/>
  <c r="AS46" i="1"/>
  <c r="AR46" i="1"/>
  <c r="AT45" i="1"/>
  <c r="AS45" i="1"/>
  <c r="AR45" i="1"/>
  <c r="AT44" i="1"/>
  <c r="AS44" i="1"/>
  <c r="AR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T38" i="1"/>
  <c r="AS38" i="1"/>
  <c r="AR38" i="1"/>
  <c r="AT37" i="1"/>
  <c r="AS37" i="1"/>
  <c r="AR37" i="1"/>
  <c r="AT36" i="1"/>
  <c r="AS36" i="1"/>
  <c r="AR36" i="1"/>
  <c r="AT35" i="1"/>
  <c r="AS35" i="1"/>
  <c r="AT34" i="1"/>
  <c r="AS34" i="1"/>
  <c r="AR34" i="1"/>
  <c r="AT33" i="1"/>
  <c r="AS33" i="1"/>
  <c r="AR33" i="1"/>
  <c r="AT32" i="1"/>
  <c r="AS32" i="1"/>
  <c r="AR32" i="1"/>
  <c r="AT31" i="1"/>
  <c r="AS31" i="1"/>
  <c r="AT30" i="1"/>
  <c r="AS30" i="1"/>
  <c r="AR30" i="1"/>
  <c r="AT29" i="1"/>
  <c r="AS29" i="1"/>
  <c r="AR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R19" i="1"/>
  <c r="AT18" i="1"/>
  <c r="AS18" i="1"/>
  <c r="AT17" i="1"/>
  <c r="AS17" i="1"/>
  <c r="AT16" i="1"/>
  <c r="AS16" i="1"/>
  <c r="AR16" i="1"/>
  <c r="AT15" i="1"/>
  <c r="AS15" i="1"/>
  <c r="AR15" i="1"/>
  <c r="AT14" i="1"/>
  <c r="AS14" i="1"/>
  <c r="AR14" i="1"/>
  <c r="AT13" i="1"/>
  <c r="AS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R8" i="1"/>
  <c r="AT7" i="1"/>
  <c r="AS7" i="1"/>
  <c r="AR7" i="1"/>
  <c r="AT6" i="1"/>
  <c r="AS6" i="1"/>
  <c r="AR6" i="1"/>
  <c r="AT5" i="1"/>
  <c r="AS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<sst xmlns="http://schemas.openxmlformats.org/spreadsheetml/2006/main" count="5734" uniqueCount="2272">
  <si>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</si>
  <si>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</si>
  <si>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</si>
  <si>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</si>
  <si>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</si>
  <si>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</si>
  <si>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</si>
  <si>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</si>
  <si>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</si>
  <si>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</si>
  <si>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</si>
  <si>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</si>
  <si>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</si>
  <si>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</si>
  <si>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</si>
  <si>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</si>
  <si>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</si>
  <si>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</si>
  <si>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</si>
  <si>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</si>
  <si>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</si>
  <si>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</si>
  <si>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</si>
  <si>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</si>
  <si>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</si>
  <si>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</si>
  <si>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</si>
  <si>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 xml:space="preserve">Nebraska Holdings </t>
  </si>
  <si>
    <t>All Comparator Library Holdings - Same Edition</t>
  </si>
  <si>
    <t xml:space="preserve">All Comparator Library Holdings 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</si>
  <si>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</si>
  <si>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</si>
  <si>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</si>
  <si>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</si>
  <si>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</si>
  <si>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</si>
  <si>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</si>
  <si>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</si>
  <si>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</si>
  <si>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</si>
  <si>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</si>
  <si>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</si>
  <si>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</si>
  <si>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</si>
  <si>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</si>
  <si>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</si>
  <si>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</si>
  <si>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</si>
  <si>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</si>
  <si>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</si>
  <si>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</si>
  <si>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</si>
  <si>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</si>
  <si>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</si>
  <si>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</si>
  <si>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QE11 .F38 1983</t>
  </si>
  <si>
    <t>0                      QE 0011000F  38          1983</t>
  </si>
  <si>
    <t>It began with a stone : a history of geology from the Stone Age to the age of plate tectonics / Henry Faul, Carol Faul.</t>
  </si>
  <si>
    <t>No</t>
  </si>
  <si>
    <t>1</t>
  </si>
  <si>
    <t>0</t>
  </si>
  <si>
    <t>Faul, Henry.</t>
  </si>
  <si>
    <t>New York : J. Wiley, c1983.</t>
  </si>
  <si>
    <t>1983</t>
  </si>
  <si>
    <t>eng</t>
  </si>
  <si>
    <t>nyu</t>
  </si>
  <si>
    <t xml:space="preserve">QE </t>
  </si>
  <si>
    <t>2007-04-17</t>
  </si>
  <si>
    <t>1993-02-12</t>
  </si>
  <si>
    <t>Yes</t>
  </si>
  <si>
    <t>42913283:eng</t>
  </si>
  <si>
    <t>9324583</t>
  </si>
  <si>
    <t>991000171779702656</t>
  </si>
  <si>
    <t>2257255530002656</t>
  </si>
  <si>
    <t>BOOK</t>
  </si>
  <si>
    <t>9780471897354</t>
  </si>
  <si>
    <t>32285001518322</t>
  </si>
  <si>
    <t>893333268</t>
  </si>
  <si>
    <t>QE11 .M7</t>
  </si>
  <si>
    <t>0                      QE 0011000M  7</t>
  </si>
  <si>
    <t>The earth we live on; the story of geological discovery. Drawings by Sue Allen.</t>
  </si>
  <si>
    <t>Moore, Ruth E., 1908-1989.</t>
  </si>
  <si>
    <t>New York, Knopf, 1956.</t>
  </si>
  <si>
    <t>1956</t>
  </si>
  <si>
    <t>[1st ed.]</t>
  </si>
  <si>
    <t>1997-06-20</t>
  </si>
  <si>
    <t>839679350:eng</t>
  </si>
  <si>
    <t>545143</t>
  </si>
  <si>
    <t>991002963859702656</t>
  </si>
  <si>
    <t>2264426250002656</t>
  </si>
  <si>
    <t>32285002850856</t>
  </si>
  <si>
    <t>893886969</t>
  </si>
  <si>
    <t>QE11 .N47 1967</t>
  </si>
  <si>
    <t>0                      QE 0011000N  47          1967</t>
  </si>
  <si>
    <t>Toward a history of geology; proceedings. Cecil J. Schneer, editor.</t>
  </si>
  <si>
    <t>New Hampshire Inter-disciplinary Conference on the History of Geology (1967 : Rye Beach, N.H.)</t>
  </si>
  <si>
    <t>Cambridge, M.I.T. Press [c1969]</t>
  </si>
  <si>
    <t>1969</t>
  </si>
  <si>
    <t>mau</t>
  </si>
  <si>
    <t>9415138773:eng</t>
  </si>
  <si>
    <t>58954</t>
  </si>
  <si>
    <t>991000146539702656</t>
  </si>
  <si>
    <t>2260147650002656</t>
  </si>
  <si>
    <t>9780262190589</t>
  </si>
  <si>
    <t>32285002850864</t>
  </si>
  <si>
    <t>893595329</t>
  </si>
  <si>
    <t>QE11 .O43 1996</t>
  </si>
  <si>
    <t>0                      QE 0011000O  43          1996</t>
  </si>
  <si>
    <t>Thinking about the earth : a history of ideas in geology / David R. Oldroyd.</t>
  </si>
  <si>
    <t>Oldroyd, D. R. (David Roger)</t>
  </si>
  <si>
    <t>Cambridge, Mass. : Harvard University Press, 1996.</t>
  </si>
  <si>
    <t>1996</t>
  </si>
  <si>
    <t>Studies in the history and philosophy of the earth sciences</t>
  </si>
  <si>
    <t>1997-10-02</t>
  </si>
  <si>
    <t>293548485:eng</t>
  </si>
  <si>
    <t>33947007</t>
  </si>
  <si>
    <t>991002588939702656</t>
  </si>
  <si>
    <t>2262209930002656</t>
  </si>
  <si>
    <t>9780674883826</t>
  </si>
  <si>
    <t>32285003252045</t>
  </si>
  <si>
    <t>893898948</t>
  </si>
  <si>
    <t>QE11.A3 B5</t>
  </si>
  <si>
    <t>0                      QE 0011000A  3                  B  5</t>
  </si>
  <si>
    <t>The birth and development of the geological sciences / Frank Dawson Adams.</t>
  </si>
  <si>
    <t>Adams, Frank Dawson, 1859-1942.</t>
  </si>
  <si>
    <t>New York : Dover Publications, 1954.</t>
  </si>
  <si>
    <t>1954</t>
  </si>
  <si>
    <t>Dover classics of science and mathematics</t>
  </si>
  <si>
    <t>2000-01-11</t>
  </si>
  <si>
    <t>1572499:eng</t>
  </si>
  <si>
    <t>545351</t>
  </si>
  <si>
    <t>991002964559702656</t>
  </si>
  <si>
    <t>2264389410002656</t>
  </si>
  <si>
    <t>9780486263724</t>
  </si>
  <si>
    <t>32285003640694</t>
  </si>
  <si>
    <t>893505035</t>
  </si>
  <si>
    <t>QE13.G7 P67</t>
  </si>
  <si>
    <t>0                      QE 0013000G  7                  P  67</t>
  </si>
  <si>
    <t>The making of geology : earth science in Britain, 1660-1815 / Roy Porter.</t>
  </si>
  <si>
    <t>Porter, Roy, 1946-2002.</t>
  </si>
  <si>
    <t>Cambridge [Eng.] ; New York : Cambridge University Press, 1977.</t>
  </si>
  <si>
    <t>1977</t>
  </si>
  <si>
    <t>enk</t>
  </si>
  <si>
    <t>196083271:eng</t>
  </si>
  <si>
    <t>2655690</t>
  </si>
  <si>
    <t>991004202189702656</t>
  </si>
  <si>
    <t>2256085760002656</t>
  </si>
  <si>
    <t>9780521215213</t>
  </si>
  <si>
    <t>32285002850880</t>
  </si>
  <si>
    <t>893869426</t>
  </si>
  <si>
    <t>QE13.U6 M6 1964</t>
  </si>
  <si>
    <t>0                      QE 0013000U  6                  M  6           1964</t>
  </si>
  <si>
    <t>The first one hundred years of American geology, by George P. Merrill.</t>
  </si>
  <si>
    <t>Merrill, George P. (George Perkins), 1854-1929.</t>
  </si>
  <si>
    <t>New York, Hafner Pub. Co., 1964 [c1924]</t>
  </si>
  <si>
    <t>1964</t>
  </si>
  <si>
    <t>2008-10-10</t>
  </si>
  <si>
    <t>1337228:eng</t>
  </si>
  <si>
    <t>225715</t>
  </si>
  <si>
    <t>991001378649702656</t>
  </si>
  <si>
    <t>2263765520002656</t>
  </si>
  <si>
    <t>32285002850898</t>
  </si>
  <si>
    <t>893602558</t>
  </si>
  <si>
    <t>QE146.F6 E5</t>
  </si>
  <si>
    <t>0                      QE 0146000F  6                  E  5</t>
  </si>
  <si>
    <t>The Finger Lakes region: its origin and nature.</t>
  </si>
  <si>
    <t>Engeln, O. D. von (Oscar Diedrich), 1880-1965.</t>
  </si>
  <si>
    <t>Ithaca, N.Y., Cornell University Press [1961]</t>
  </si>
  <si>
    <t>1961</t>
  </si>
  <si>
    <t>2002-09-03</t>
  </si>
  <si>
    <t>2000-03-07</t>
  </si>
  <si>
    <t>1576478:eng</t>
  </si>
  <si>
    <t>545037</t>
  </si>
  <si>
    <t>991002963699702656</t>
  </si>
  <si>
    <t>2264361720002656</t>
  </si>
  <si>
    <t>32285002851771</t>
  </si>
  <si>
    <t>893805268</t>
  </si>
  <si>
    <t>QE26 .D2 1894</t>
  </si>
  <si>
    <t>0                      QE 0026000D  2           1894</t>
  </si>
  <si>
    <t>Manual of geology : treating of the principles of the science : with special reference to American geological history / by James D. Dana.</t>
  </si>
  <si>
    <t>Dana, James Dwight, 1813-1895.</t>
  </si>
  <si>
    <t>New York : American Book Comapny, c1894.</t>
  </si>
  <si>
    <t>1894</t>
  </si>
  <si>
    <t>4th ed.</t>
  </si>
  <si>
    <t>2003-03-06</t>
  </si>
  <si>
    <t>1572915:eng</t>
  </si>
  <si>
    <t>9037829</t>
  </si>
  <si>
    <t>991004005779702656</t>
  </si>
  <si>
    <t>2260296110002656</t>
  </si>
  <si>
    <t>32285004682885</t>
  </si>
  <si>
    <t>893253126</t>
  </si>
  <si>
    <t>QE26 .G5 1968</t>
  </si>
  <si>
    <t>0                      QE 0026000G  5           1968</t>
  </si>
  <si>
    <t>Principles of geology / [by] James Gilluly, Aaron C. Waters [and] A. O. Woodford.</t>
  </si>
  <si>
    <t>Gilluly, James, 1896-1980.</t>
  </si>
  <si>
    <t>San Francisco : W. H. Freeman, [1968]</t>
  </si>
  <si>
    <t>1968</t>
  </si>
  <si>
    <t>3d ed.</t>
  </si>
  <si>
    <t>cau</t>
  </si>
  <si>
    <t>A Series of books in geology</t>
  </si>
  <si>
    <t>1993-11-04</t>
  </si>
  <si>
    <t>1991-09-05</t>
  </si>
  <si>
    <t>134686093:eng</t>
  </si>
  <si>
    <t>184194</t>
  </si>
  <si>
    <t>991001121809702656</t>
  </si>
  <si>
    <t>2270466880002656</t>
  </si>
  <si>
    <t>32285000736511</t>
  </si>
  <si>
    <t>893865977</t>
  </si>
  <si>
    <t>QE26 .O65</t>
  </si>
  <si>
    <t>0                      QE 0026000O  65</t>
  </si>
  <si>
    <t>Earth science [by] Richard J. Ordway.</t>
  </si>
  <si>
    <t>Ordway, Richard J. (Richard John), 1918-</t>
  </si>
  <si>
    <t>Princeton, N.J., Van Nostrand [1966]</t>
  </si>
  <si>
    <t>1966</t>
  </si>
  <si>
    <t>nju</t>
  </si>
  <si>
    <t>The University series in geology</t>
  </si>
  <si>
    <t>2000-09-27</t>
  </si>
  <si>
    <t>1997-06-23</t>
  </si>
  <si>
    <t>1501090:eng</t>
  </si>
  <si>
    <t>1249833</t>
  </si>
  <si>
    <t>991003647549702656</t>
  </si>
  <si>
    <t>2262229150002656</t>
  </si>
  <si>
    <t>32285002851086</t>
  </si>
  <si>
    <t>893787585</t>
  </si>
  <si>
    <t>QE26.2 .C56 1988</t>
  </si>
  <si>
    <t>0                      QE 0026200C  56          1988</t>
  </si>
  <si>
    <t>Oasis in space : Earth history from the beginning / Preston Cloud.</t>
  </si>
  <si>
    <t>Cloud, Preston, 1912-1991.</t>
  </si>
  <si>
    <t>New York : W.W. Norton, c1988.</t>
  </si>
  <si>
    <t>1988</t>
  </si>
  <si>
    <t>1st ed.</t>
  </si>
  <si>
    <t>The Commonwealth Fund Book Program</t>
  </si>
  <si>
    <t>1995-05-24</t>
  </si>
  <si>
    <t>1993-02-15</t>
  </si>
  <si>
    <t>836713331:eng</t>
  </si>
  <si>
    <t>15316486</t>
  </si>
  <si>
    <t>991001014489702656</t>
  </si>
  <si>
    <t>2257855760002656</t>
  </si>
  <si>
    <t>9780393019520</t>
  </si>
  <si>
    <t>32285001518421</t>
  </si>
  <si>
    <t>893413879</t>
  </si>
  <si>
    <t>QE26.2 .S75 1978</t>
  </si>
  <si>
    <t>0                      QE 0026200S  75          1978</t>
  </si>
  <si>
    <t>Introduction to geology, physical and historical / William Lee Stokes, Sheldon Judson, M. Dane Picard.</t>
  </si>
  <si>
    <t>Stokes, William Lee, 1915-1994.</t>
  </si>
  <si>
    <t>Englewood Cliffs, N.J. : Prentice-Hall, c1978.</t>
  </si>
  <si>
    <t>1978</t>
  </si>
  <si>
    <t>2d ed.</t>
  </si>
  <si>
    <t>2008-06-04</t>
  </si>
  <si>
    <t>1992-08-05</t>
  </si>
  <si>
    <t>796529198:eng</t>
  </si>
  <si>
    <t>3205564</t>
  </si>
  <si>
    <t>991004377239702656</t>
  </si>
  <si>
    <t>2269278500002656</t>
  </si>
  <si>
    <t>9780134843520</t>
  </si>
  <si>
    <t>32285001241834</t>
  </si>
  <si>
    <t>893782166</t>
  </si>
  <si>
    <t>QE26.2 .S77</t>
  </si>
  <si>
    <t>0                      QE 0026200S  77</t>
  </si>
  <si>
    <t>Planet Earth : its physical systems through geologic time / [by] Arthur N. Strahler.</t>
  </si>
  <si>
    <t>Strahler, Arthur N. (Arthur Newell), 1918-2002.</t>
  </si>
  <si>
    <t>New York : Harper &amp; Row, [1972]</t>
  </si>
  <si>
    <t>1972</t>
  </si>
  <si>
    <t>Harper's geoscience series</t>
  </si>
  <si>
    <t>1995-11-07</t>
  </si>
  <si>
    <t>1993-09-29</t>
  </si>
  <si>
    <t>1384601:eng</t>
  </si>
  <si>
    <t>315396</t>
  </si>
  <si>
    <t>991002295859702656</t>
  </si>
  <si>
    <t>2268854920002656</t>
  </si>
  <si>
    <t>9780060464592</t>
  </si>
  <si>
    <t>32285001771285</t>
  </si>
  <si>
    <t>893785973</t>
  </si>
  <si>
    <t>QE265 .G46 1981</t>
  </si>
  <si>
    <t>0                      QE 0265000G  46          1981</t>
  </si>
  <si>
    <t>A Geology of Ireland / edited by C.H. Holland.</t>
  </si>
  <si>
    <t>New York : J. Wiley, 1981.</t>
  </si>
  <si>
    <t>1981</t>
  </si>
  <si>
    <t>1995-05-21</t>
  </si>
  <si>
    <t>1993-02-16</t>
  </si>
  <si>
    <t>772118362:eng</t>
  </si>
  <si>
    <t>7575582</t>
  </si>
  <si>
    <t>991005134519702656</t>
  </si>
  <si>
    <t>2265637390002656</t>
  </si>
  <si>
    <t>9780470272473</t>
  </si>
  <si>
    <t>32285001519569</t>
  </si>
  <si>
    <t>893344699</t>
  </si>
  <si>
    <t>QE28 .M689 1989</t>
  </si>
  <si>
    <t>0                      QE 0028000M  689         1989</t>
  </si>
  <si>
    <t>Environmental geology / Carla W. Montgomery.</t>
  </si>
  <si>
    <t>Montgomery, Carla W., 1951-</t>
  </si>
  <si>
    <t>Dubuque, Iowa : W.C. Brown Publishers, c1989.</t>
  </si>
  <si>
    <t>1989</t>
  </si>
  <si>
    <t>2nd ed.</t>
  </si>
  <si>
    <t>iau</t>
  </si>
  <si>
    <t>1997-03-07</t>
  </si>
  <si>
    <t>4308360:eng</t>
  </si>
  <si>
    <t>19061538</t>
  </si>
  <si>
    <t>991001427489702656</t>
  </si>
  <si>
    <t>2260084340002656</t>
  </si>
  <si>
    <t>9780697043863</t>
  </si>
  <si>
    <t>32285001518462</t>
  </si>
  <si>
    <t>893872526</t>
  </si>
  <si>
    <t>QE28 .N38 1980</t>
  </si>
  <si>
    <t>0                      QE 0028000N  38          1980</t>
  </si>
  <si>
    <t>Earth, space, and time : an introduction to earth science / John Gabriel Navarra.</t>
  </si>
  <si>
    <t>Navarra, John Gabriel.</t>
  </si>
  <si>
    <t>New York : Wiley, c1980.</t>
  </si>
  <si>
    <t>1980</t>
  </si>
  <si>
    <t>1998-02-09</t>
  </si>
  <si>
    <t>364474881:eng</t>
  </si>
  <si>
    <t>5007227</t>
  </si>
  <si>
    <t>991004761709702656</t>
  </si>
  <si>
    <t>2271730430002656</t>
  </si>
  <si>
    <t>9780471630616</t>
  </si>
  <si>
    <t>32285001518470</t>
  </si>
  <si>
    <t>893424167</t>
  </si>
  <si>
    <t>QE28 .R52 1979</t>
  </si>
  <si>
    <t>0                      QE 0028000R  52          1979</t>
  </si>
  <si>
    <t>The physical environment / by B. K. Ridley.</t>
  </si>
  <si>
    <t>Ridley, B. K.</t>
  </si>
  <si>
    <t>Chicester, Eng. : Ellis Horwood ; New York : Halsted Press, 1979.</t>
  </si>
  <si>
    <t>1979</t>
  </si>
  <si>
    <t>1993-11-09</t>
  </si>
  <si>
    <t>18887857:eng</t>
  </si>
  <si>
    <t>5675543</t>
  </si>
  <si>
    <t>991004856639702656</t>
  </si>
  <si>
    <t>2260633140002656</t>
  </si>
  <si>
    <t>9780470267455</t>
  </si>
  <si>
    <t>32285001518488</t>
  </si>
  <si>
    <t>893436826</t>
  </si>
  <si>
    <t>QE28.2 .F55 1977</t>
  </si>
  <si>
    <t>0                      QE 0028200F  55          1977</t>
  </si>
  <si>
    <t>Physical geology / Richard Foster Flint, Brian J. Skinner.</t>
  </si>
  <si>
    <t>Flint, Richard Foster, 1902-1976.</t>
  </si>
  <si>
    <t>New York : Wiley, c1977.</t>
  </si>
  <si>
    <t>2003-07-30</t>
  </si>
  <si>
    <t>4919004448:eng</t>
  </si>
  <si>
    <t>2331998</t>
  </si>
  <si>
    <t>991004085539702656</t>
  </si>
  <si>
    <t>2264103240002656</t>
  </si>
  <si>
    <t>9780471264422</t>
  </si>
  <si>
    <t>32285002851292</t>
  </si>
  <si>
    <t>893318785</t>
  </si>
  <si>
    <t>QE28.2 .P7</t>
  </si>
  <si>
    <t>0                      QE 0028200P  7</t>
  </si>
  <si>
    <t>Earth [by] Frank Press [and] Raymond Siever.</t>
  </si>
  <si>
    <t>Press, Frank, 1924-</t>
  </si>
  <si>
    <t>San Francisco, W. H. Freeman [1974]</t>
  </si>
  <si>
    <t>1974</t>
  </si>
  <si>
    <t>A series of books in geology</t>
  </si>
  <si>
    <t>858186:eng</t>
  </si>
  <si>
    <t>790304</t>
  </si>
  <si>
    <t>991003264609702656</t>
  </si>
  <si>
    <t>2264104420002656</t>
  </si>
  <si>
    <t>9780716702610</t>
  </si>
  <si>
    <t>32285002851318</t>
  </si>
  <si>
    <t>893717481</t>
  </si>
  <si>
    <t>QE28.3 .D68 1981</t>
  </si>
  <si>
    <t>0                      QE 0028300D  68          1981</t>
  </si>
  <si>
    <t>Evolution of the earth / Robert H. Dott, Jr., Roger L. Batten ; maps and diagrs. by Randall D. Sale.</t>
  </si>
  <si>
    <t>Dott, Robert H., 1929-</t>
  </si>
  <si>
    <t>New York : McGraw-Hill, c1981.</t>
  </si>
  <si>
    <t>1999-09-09</t>
  </si>
  <si>
    <t>1248591:eng</t>
  </si>
  <si>
    <t>6487569</t>
  </si>
  <si>
    <t>991004991949702656</t>
  </si>
  <si>
    <t>2271781050002656</t>
  </si>
  <si>
    <t>9780070176256</t>
  </si>
  <si>
    <t>32285001241826</t>
  </si>
  <si>
    <t>893319860</t>
  </si>
  <si>
    <t>QE28.3 .E96</t>
  </si>
  <si>
    <t>0                      QE 0028300E  96</t>
  </si>
  <si>
    <t>The Evolving earth / editor, L.R.M. Cocks.</t>
  </si>
  <si>
    <t>London : British Museum (Natural History) ; New York : Cambridge University Press, 1981.</t>
  </si>
  <si>
    <t>Chance, change &amp; challenge</t>
  </si>
  <si>
    <t>2005-12-01</t>
  </si>
  <si>
    <t>54454284:eng</t>
  </si>
  <si>
    <t>7617762</t>
  </si>
  <si>
    <t>991005141969702656</t>
  </si>
  <si>
    <t>2255757060002656</t>
  </si>
  <si>
    <t>9780521238106</t>
  </si>
  <si>
    <t>32285001518553</t>
  </si>
  <si>
    <t>893810877</t>
  </si>
  <si>
    <t>QE28.3 .S73 1986</t>
  </si>
  <si>
    <t>0                      QE 0028300S  73          1986</t>
  </si>
  <si>
    <t>Earth and life through time / Steven M. Stanley.</t>
  </si>
  <si>
    <t>Stanley, Steven M.</t>
  </si>
  <si>
    <t>New York : W.H. Freeman, c1986.</t>
  </si>
  <si>
    <t>1986</t>
  </si>
  <si>
    <t>3871135:eng</t>
  </si>
  <si>
    <t>11212670</t>
  </si>
  <si>
    <t>991000507299702656</t>
  </si>
  <si>
    <t>2257065700002656</t>
  </si>
  <si>
    <t>9780716716778</t>
  </si>
  <si>
    <t>32285001518579</t>
  </si>
  <si>
    <t>893255485</t>
  </si>
  <si>
    <t>QE3 .M37</t>
  </si>
  <si>
    <t>0                      QE 0003000M  37</t>
  </si>
  <si>
    <t>A source book in geology, 1400-1900 / by Kirtley F. Mather and Shirley L. Mason.</t>
  </si>
  <si>
    <t>Mather, Kirtley F. (Kirtley Fletcher), 1888-1978.</t>
  </si>
  <si>
    <t>Cambridge : Harvard University Press, 1970, c1967.</t>
  </si>
  <si>
    <t>1970</t>
  </si>
  <si>
    <t>___</t>
  </si>
  <si>
    <t>Source books in the history of the sciences</t>
  </si>
  <si>
    <t>1994-10-02</t>
  </si>
  <si>
    <t>5453680969:eng</t>
  </si>
  <si>
    <t>268486</t>
  </si>
  <si>
    <t>991002117619702656</t>
  </si>
  <si>
    <t>2270419450002656</t>
  </si>
  <si>
    <t>32285001518314</t>
  </si>
  <si>
    <t>893626963</t>
  </si>
  <si>
    <t>QE31 .G82</t>
  </si>
  <si>
    <t>0                      QE 0031000G  82</t>
  </si>
  <si>
    <t>Our changing planet / John Gribbin.</t>
  </si>
  <si>
    <t>Gribbin, John, 1946-</t>
  </si>
  <si>
    <t>New York : Crowell, c1977.</t>
  </si>
  <si>
    <t>2002-01-16</t>
  </si>
  <si>
    <t>1994-03-01</t>
  </si>
  <si>
    <t>375987039:eng</t>
  </si>
  <si>
    <t>2896128</t>
  </si>
  <si>
    <t>991004277239702656</t>
  </si>
  <si>
    <t>2256385550002656</t>
  </si>
  <si>
    <t>9780690016932</t>
  </si>
  <si>
    <t>32285001850873</t>
  </si>
  <si>
    <t>893247380</t>
  </si>
  <si>
    <t>QE31 .H64</t>
  </si>
  <si>
    <t>0                      QE 0031000H  64</t>
  </si>
  <si>
    <t>How the earth is made.</t>
  </si>
  <si>
    <t>Hood, Peter, 1905-</t>
  </si>
  <si>
    <t>[London] Oxford University Press, 1954.</t>
  </si>
  <si>
    <t>Oxford visual series</t>
  </si>
  <si>
    <t>2006-03-28</t>
  </si>
  <si>
    <t>2496316:eng</t>
  </si>
  <si>
    <t>1637527</t>
  </si>
  <si>
    <t>991003849529702656</t>
  </si>
  <si>
    <t>2260884860002656</t>
  </si>
  <si>
    <t>32285002851334</t>
  </si>
  <si>
    <t>893416874</t>
  </si>
  <si>
    <t>QE328 .B8</t>
  </si>
  <si>
    <t>0                      QE 0328000B  8</t>
  </si>
  <si>
    <t>Desert and river in Nubia : geomorphology and prehistoric environments at the Aswan reservoir / Karl W. Butzer and Carl L. Hansen ; with contributions by Egbert G. Leigh, Jr., Madeleine Van Campo and Bruce G. Gladfelter.</t>
  </si>
  <si>
    <t>Butzer, Karl W.</t>
  </si>
  <si>
    <t>Madison : University of Wisconsin Press, 1968.</t>
  </si>
  <si>
    <t>wiu</t>
  </si>
  <si>
    <t>2005-06-27</t>
  </si>
  <si>
    <t>197798784:eng</t>
  </si>
  <si>
    <t>1730939</t>
  </si>
  <si>
    <t>991003882199702656</t>
  </si>
  <si>
    <t>2258300350002656</t>
  </si>
  <si>
    <t>9780299512378</t>
  </si>
  <si>
    <t>32285002851862</t>
  </si>
  <si>
    <t>893512484</t>
  </si>
  <si>
    <t>QE33 .A585</t>
  </si>
  <si>
    <t>0                      QE 0033000A  585</t>
  </si>
  <si>
    <t>Atomic absorption spectrometry in geology. By Ernest E. Angino and Gale K. Billings.</t>
  </si>
  <si>
    <t>Angino, Ernest E.</t>
  </si>
  <si>
    <t>Amsterdam, New York [etc.] Elsevier Pub. Co., 1967.</t>
  </si>
  <si>
    <t>1967</t>
  </si>
  <si>
    <t xml:space="preserve">ne </t>
  </si>
  <si>
    <t>Methods in geochemistry and geophysics ; 7</t>
  </si>
  <si>
    <t>2000-06-29</t>
  </si>
  <si>
    <t>1143293:eng</t>
  </si>
  <si>
    <t>20920</t>
  </si>
  <si>
    <t>991000037859702656</t>
  </si>
  <si>
    <t>2261561990002656</t>
  </si>
  <si>
    <t>32285002851359</t>
  </si>
  <si>
    <t>893689352</t>
  </si>
  <si>
    <t>QE33 .N29 1978</t>
  </si>
  <si>
    <t>0                      QE 0033000N  29          1978</t>
  </si>
  <si>
    <t>Powers of nature / prepared by the Special Publications Division, National Geographic Society.</t>
  </si>
  <si>
    <t>National Geographic Society (U.S.). Special Publications Division.</t>
  </si>
  <si>
    <t>Washington : The Society, c1978.</t>
  </si>
  <si>
    <t>dcu</t>
  </si>
  <si>
    <t>1994-02-14</t>
  </si>
  <si>
    <t>1993-02-23</t>
  </si>
  <si>
    <t>3769486356:eng</t>
  </si>
  <si>
    <t>3609896</t>
  </si>
  <si>
    <t>991004477369702656</t>
  </si>
  <si>
    <t>2271805070002656</t>
  </si>
  <si>
    <t>9780870442346</t>
  </si>
  <si>
    <t>32285001504736</t>
  </si>
  <si>
    <t>893706464</t>
  </si>
  <si>
    <t>QE363 .C613 1969</t>
  </si>
  <si>
    <t>0                      QE 0363000C  613         1969</t>
  </si>
  <si>
    <t>Introduction to mineralogy : crystallography and petrology / by Carl W. Correns. In cooperation with Josef Zemann and Sigmund Koritnig. Translated by William D. Johns.</t>
  </si>
  <si>
    <t>Correns, Carl W. (Carl Wilhelm), 1893-1980.</t>
  </si>
  <si>
    <t>Berlin ; New York : Springer, 1969.</t>
  </si>
  <si>
    <t>2d ed. With 391 figures and 1 plate.</t>
  </si>
  <si>
    <t xml:space="preserve">gw </t>
  </si>
  <si>
    <t>2004-11-29</t>
  </si>
  <si>
    <t>3885503128:eng</t>
  </si>
  <si>
    <t>23612</t>
  </si>
  <si>
    <t>991000056619702656</t>
  </si>
  <si>
    <t>2267643080002656</t>
  </si>
  <si>
    <t>32285001519601</t>
  </si>
  <si>
    <t>893802451</t>
  </si>
  <si>
    <t>QE363 .V22</t>
  </si>
  <si>
    <t>0                      QE 0363000V  22</t>
  </si>
  <si>
    <t>Mineral recognition [by] Iris Vanders [and] Paul F. Kerr.</t>
  </si>
  <si>
    <t>Vanders, Iris.</t>
  </si>
  <si>
    <t>New York, Wiley [1967]</t>
  </si>
  <si>
    <t>490412:eng</t>
  </si>
  <si>
    <t>545161</t>
  </si>
  <si>
    <t>991002963989702656</t>
  </si>
  <si>
    <t>2264421760002656</t>
  </si>
  <si>
    <t>32285002851946</t>
  </si>
  <si>
    <t>893793160</t>
  </si>
  <si>
    <t>QE363.2 .B33</t>
  </si>
  <si>
    <t>0                      QE 0363200B  33</t>
  </si>
  <si>
    <t>Mineralogy for students / [by] M. H. Battey.</t>
  </si>
  <si>
    <t>Battey, M. H. (Maurice Hugh)</t>
  </si>
  <si>
    <t>Edinburgh : Oliver and Boyd, 1972.</t>
  </si>
  <si>
    <t>stk</t>
  </si>
  <si>
    <t>563401:eng</t>
  </si>
  <si>
    <t>308876</t>
  </si>
  <si>
    <t>991002272869702656</t>
  </si>
  <si>
    <t>2265065650002656</t>
  </si>
  <si>
    <t>9780050022436</t>
  </si>
  <si>
    <t>32285000736537</t>
  </si>
  <si>
    <t>893421145</t>
  </si>
  <si>
    <t>QE363.2 .D52 1990</t>
  </si>
  <si>
    <t>0                      QE 0363200D  52          1990</t>
  </si>
  <si>
    <t>Gems, granites, and gravels : knowing and using rocks and minerals / R.V. Dietrich and Brian J. Skinner.</t>
  </si>
  <si>
    <t>Dietrich, Richard Vincent, 1924-</t>
  </si>
  <si>
    <t>Cambridge ; New York : Cambridge University Press, 1990.</t>
  </si>
  <si>
    <t>1990</t>
  </si>
  <si>
    <t>2001-02-01</t>
  </si>
  <si>
    <t>1991-08-26</t>
  </si>
  <si>
    <t>807077534:eng</t>
  </si>
  <si>
    <t>21116813</t>
  </si>
  <si>
    <t>991001653369702656</t>
  </si>
  <si>
    <t>2261862910002656</t>
  </si>
  <si>
    <t>9780521344449</t>
  </si>
  <si>
    <t>32285000701747</t>
  </si>
  <si>
    <t>893256380</t>
  </si>
  <si>
    <t>QE364 .B87 1993</t>
  </si>
  <si>
    <t>0                      QE 0364000B  87          1993</t>
  </si>
  <si>
    <t>Mineralogical applications of crystal field theory / Roger G. Burns.</t>
  </si>
  <si>
    <t>Burns, Roger G. (Roger George), 1937-1994.</t>
  </si>
  <si>
    <t>Cambridge [England] ; New York, NY, USA : Cambridge University Press, 1993.</t>
  </si>
  <si>
    <t>1993</t>
  </si>
  <si>
    <t>Cambridge topics in mineral physics and chemistry ; 5</t>
  </si>
  <si>
    <t>1996-04-11</t>
  </si>
  <si>
    <t>117189850:eng</t>
  </si>
  <si>
    <t>26974845</t>
  </si>
  <si>
    <t>991002102219702656</t>
  </si>
  <si>
    <t>2255580460002656</t>
  </si>
  <si>
    <t>9780521430777</t>
  </si>
  <si>
    <t>32285002151487</t>
  </si>
  <si>
    <t>893510297</t>
  </si>
  <si>
    <t>QE364 .D37 1966</t>
  </si>
  <si>
    <t>0                      QE 0364000D  37          1966</t>
  </si>
  <si>
    <t>An introduction to the rock-forming minerals / [by] W. A. Deer, R. A. Howie [and] J. Zussman.</t>
  </si>
  <si>
    <t>Deer, W. A. (William Alexander)</t>
  </si>
  <si>
    <t>London : Longmans, c1966, 1983 printing.</t>
  </si>
  <si>
    <t>1576690:eng</t>
  </si>
  <si>
    <t>2468668</t>
  </si>
  <si>
    <t>991004130699702656</t>
  </si>
  <si>
    <t>2271038930002656</t>
  </si>
  <si>
    <t>32285001519643</t>
  </si>
  <si>
    <t>893888322</t>
  </si>
  <si>
    <t>QE364 .E72</t>
  </si>
  <si>
    <t>0                      QE 0364000E  72</t>
  </si>
  <si>
    <t>Earth materials / [by] W. G. Ernst.</t>
  </si>
  <si>
    <t>Ernst, W. G. (Wallace Gary), 1931-</t>
  </si>
  <si>
    <t>Englewood Cliffs, N.J. : Prentice-Hall, 1969.</t>
  </si>
  <si>
    <t>Foundations of earth science series</t>
  </si>
  <si>
    <t>410704:eng</t>
  </si>
  <si>
    <t>4027</t>
  </si>
  <si>
    <t>991005435909702656</t>
  </si>
  <si>
    <t>2266248860002656</t>
  </si>
  <si>
    <t>32285001519650</t>
  </si>
  <si>
    <t>893777477</t>
  </si>
  <si>
    <t>QE366.8 .S3813 1992</t>
  </si>
  <si>
    <t>0                      QE 0366800S  3813        1992</t>
  </si>
  <si>
    <t>Minerals of the world / Walter Schumann ; [translated by Elisabeth E. Reinersmann].</t>
  </si>
  <si>
    <t>Schumann, Walter.</t>
  </si>
  <si>
    <t>New York : Sterling Pub. Co., c1992.</t>
  </si>
  <si>
    <t>1992</t>
  </si>
  <si>
    <t>1993-08-12</t>
  </si>
  <si>
    <t>5091661677:eng</t>
  </si>
  <si>
    <t>24871805</t>
  </si>
  <si>
    <t>991001963339702656</t>
  </si>
  <si>
    <t>2262818010002656</t>
  </si>
  <si>
    <t>9780806985701</t>
  </si>
  <si>
    <t>32285001726313</t>
  </si>
  <si>
    <t>893497574</t>
  </si>
  <si>
    <t>QE369.O6 G75 1985</t>
  </si>
  <si>
    <t>0                      QE 0369000O  6                  G  75          1985</t>
  </si>
  <si>
    <t>A practical introduction to optical mineralogy / C.D. Gribble, A.J. Hall.</t>
  </si>
  <si>
    <t>Gribble, C. D.</t>
  </si>
  <si>
    <t>London ; Boston : Allen &amp; Unwin, 1985.</t>
  </si>
  <si>
    <t>1985</t>
  </si>
  <si>
    <t>4474171:eng</t>
  </si>
  <si>
    <t>11574139</t>
  </si>
  <si>
    <t>991000558859702656</t>
  </si>
  <si>
    <t>2264943580002656</t>
  </si>
  <si>
    <t>9780045490080</t>
  </si>
  <si>
    <t>32285001519676</t>
  </si>
  <si>
    <t>893626363</t>
  </si>
  <si>
    <t>QE369.O6 P43 1992</t>
  </si>
  <si>
    <t>0                      QE 0369000O  6                  P  43          1992</t>
  </si>
  <si>
    <t>The colours of opaque minerals / A. Peckett ; based on the notes left by the late R. Phillips, N.F.M. Henry.</t>
  </si>
  <si>
    <t>Peckett, A. (Andrew)</t>
  </si>
  <si>
    <t>New York : Van Nostrand Reinhold, 1992.</t>
  </si>
  <si>
    <t>1993-03-26</t>
  </si>
  <si>
    <t>1992-11-17</t>
  </si>
  <si>
    <t>23671184:eng</t>
  </si>
  <si>
    <t>22184461</t>
  </si>
  <si>
    <t>991001753059702656</t>
  </si>
  <si>
    <t>2259477330002656</t>
  </si>
  <si>
    <t>9780442308087</t>
  </si>
  <si>
    <t>32285001362622</t>
  </si>
  <si>
    <t>893703299</t>
  </si>
  <si>
    <t>QE371 .N38 1987</t>
  </si>
  <si>
    <t>0                      QE 0371000N  38          1987</t>
  </si>
  <si>
    <t>Physical properties and thermodynamic behaviour of minerals / edited by Ekhard K.H. Salje.</t>
  </si>
  <si>
    <t>NATO Advanced Study Institute on Physical Properties and Thermodynamic Behaviour of Minerals (1987 : Cambridge, England)</t>
  </si>
  <si>
    <t>Dordrecht ; Boston : D. Reidel Pub. Co. ; Norwell, MA, U.S.A. : Sold and distributed in the U.S.A. and Canada by Kluwer Academic Publishers, c1988.</t>
  </si>
  <si>
    <t>NATO ASI series. Series C, Mathematical and physical sciences ; vol. 225</t>
  </si>
  <si>
    <t>1994-01-12</t>
  </si>
  <si>
    <t>13815994:eng</t>
  </si>
  <si>
    <t>16982415</t>
  </si>
  <si>
    <t>991001173059702656</t>
  </si>
  <si>
    <t>2255948660002656</t>
  </si>
  <si>
    <t>9789027726568</t>
  </si>
  <si>
    <t>32285001519684</t>
  </si>
  <si>
    <t>893684114</t>
  </si>
  <si>
    <t>QE372.2 .H6413 1994</t>
  </si>
  <si>
    <t>0                      QE 0372200H  6413        1994</t>
  </si>
  <si>
    <t>Minerals : identifying, learning about, and collecting the most beautiful minerals and crystals / Rupert Hochleitner.</t>
  </si>
  <si>
    <t>Hochleitner, Rupert.</t>
  </si>
  <si>
    <t>[Hauppauge, NY] : Barron's, [1994]</t>
  </si>
  <si>
    <t>1994</t>
  </si>
  <si>
    <t>1st English language ed.</t>
  </si>
  <si>
    <t>Barron's nature guide</t>
  </si>
  <si>
    <t>1995-02-22</t>
  </si>
  <si>
    <t>1151367332:eng</t>
  </si>
  <si>
    <t>29387557</t>
  </si>
  <si>
    <t>991002265619702656</t>
  </si>
  <si>
    <t>2257736640002656</t>
  </si>
  <si>
    <t>9780812017779</t>
  </si>
  <si>
    <t>32285002000049</t>
  </si>
  <si>
    <t>893779611</t>
  </si>
  <si>
    <t>QE39 .N27 v...</t>
  </si>
  <si>
    <t>0                      QE 0039000N  27                                                      v...</t>
  </si>
  <si>
    <t>The ocean basins and margins / edited by Alan E. M. Nairn and Francis G. Stehli.</t>
  </si>
  <si>
    <t>V.1</t>
  </si>
  <si>
    <t>Nairn, A. E. M.</t>
  </si>
  <si>
    <t>New York : Plenum Press, 1973-</t>
  </si>
  <si>
    <t>1973</t>
  </si>
  <si>
    <t>1996-04-23</t>
  </si>
  <si>
    <t>1996-10-02</t>
  </si>
  <si>
    <t>8908294677:eng</t>
  </si>
  <si>
    <t>2656196</t>
  </si>
  <si>
    <t>991004202609702656</t>
  </si>
  <si>
    <t>2258732560002656</t>
  </si>
  <si>
    <t>9780306377716</t>
  </si>
  <si>
    <t>32285001519270</t>
  </si>
  <si>
    <t>893894698</t>
  </si>
  <si>
    <t>V.7B</t>
  </si>
  <si>
    <t>32285001519353</t>
  </si>
  <si>
    <t>893900940</t>
  </si>
  <si>
    <t>V.8</t>
  </si>
  <si>
    <t>32285002322278</t>
  </si>
  <si>
    <t>893882180</t>
  </si>
  <si>
    <t>V.7A</t>
  </si>
  <si>
    <t>32285001519346</t>
  </si>
  <si>
    <t>893904749</t>
  </si>
  <si>
    <t>V.3</t>
  </si>
  <si>
    <t>32285001519296</t>
  </si>
  <si>
    <t>893900942</t>
  </si>
  <si>
    <t>V.2</t>
  </si>
  <si>
    <t>32285001519288</t>
  </si>
  <si>
    <t>893875804</t>
  </si>
  <si>
    <t>V.5</t>
  </si>
  <si>
    <t>32285001519320</t>
  </si>
  <si>
    <t>893900941</t>
  </si>
  <si>
    <t>V.4A</t>
  </si>
  <si>
    <t>32285001519304</t>
  </si>
  <si>
    <t>893894697</t>
  </si>
  <si>
    <t>V.6</t>
  </si>
  <si>
    <t>32285001519338</t>
  </si>
  <si>
    <t>893882179</t>
  </si>
  <si>
    <t>V.4B</t>
  </si>
  <si>
    <t>32285001519312</t>
  </si>
  <si>
    <t>893875803</t>
  </si>
  <si>
    <t>QE39 .S34</t>
  </si>
  <si>
    <t>0                      QE 0039000S  34</t>
  </si>
  <si>
    <t>Paleoceanography / Thomas J. M. Schopf.</t>
  </si>
  <si>
    <t>Schopf, Thomas J. M.</t>
  </si>
  <si>
    <t>Cambridge, Mass. : Harvard University Press, 1980.</t>
  </si>
  <si>
    <t>2007-07-12</t>
  </si>
  <si>
    <t>1992-12-01</t>
  </si>
  <si>
    <t>430195:eng</t>
  </si>
  <si>
    <t>5007596</t>
  </si>
  <si>
    <t>991004762179702656</t>
  </si>
  <si>
    <t>2271725370002656</t>
  </si>
  <si>
    <t>9780674652156</t>
  </si>
  <si>
    <t>32285001410835</t>
  </si>
  <si>
    <t>893513643</t>
  </si>
  <si>
    <t>QE39 .S38 1993</t>
  </si>
  <si>
    <t>0                      QE 0039000S  38          1993</t>
  </si>
  <si>
    <t>The sea floor : an introduction to marine geology / E. Seibold, W.H. Berger.</t>
  </si>
  <si>
    <t>Seibold, Eugen.</t>
  </si>
  <si>
    <t>Berlin ; New York : Springer-Verlag, c1993.</t>
  </si>
  <si>
    <t>2nd, rev. and updated ed.</t>
  </si>
  <si>
    <t>2001-01-30</t>
  </si>
  <si>
    <t>1994-06-28</t>
  </si>
  <si>
    <t>794186621:eng</t>
  </si>
  <si>
    <t>28800626</t>
  </si>
  <si>
    <t>991002234859702656</t>
  </si>
  <si>
    <t>2258486780002656</t>
  </si>
  <si>
    <t>9780387568843</t>
  </si>
  <si>
    <t>32285001924769</t>
  </si>
  <si>
    <t>893238811</t>
  </si>
  <si>
    <t>QE39.5.U6 G46</t>
  </si>
  <si>
    <t>0                      QE 0039500U  6                  G  46</t>
  </si>
  <si>
    <t>Geology in the urban environment / [editors]: R. O. Utgard, G. D. McKenzie, D. Foley ; foreword by Robert F. Legget.</t>
  </si>
  <si>
    <t>Minneapolis : Burgess Pub. Co., c1978.</t>
  </si>
  <si>
    <t>mnu</t>
  </si>
  <si>
    <t>2002-08-28</t>
  </si>
  <si>
    <t>10188256:eng</t>
  </si>
  <si>
    <t>3393198</t>
  </si>
  <si>
    <t>991004423639702656</t>
  </si>
  <si>
    <t>2272198090002656</t>
  </si>
  <si>
    <t>9780808721062</t>
  </si>
  <si>
    <t>32285002851474</t>
  </si>
  <si>
    <t>893606017</t>
  </si>
  <si>
    <t>QE391.A5 R52</t>
  </si>
  <si>
    <t>0                      QE 0391000A  5                  R  52</t>
  </si>
  <si>
    <t>Amber, the golden gem of the ages / Patty C. Rice.</t>
  </si>
  <si>
    <t>Rice, Patty C.</t>
  </si>
  <si>
    <t>New York : Van Nostrand Reinhold, c1980.</t>
  </si>
  <si>
    <t>1994-01-11</t>
  </si>
  <si>
    <t>481938:eng</t>
  </si>
  <si>
    <t>5494120</t>
  </si>
  <si>
    <t>991004839509702656</t>
  </si>
  <si>
    <t>2262724410002656</t>
  </si>
  <si>
    <t>9780442261382</t>
  </si>
  <si>
    <t>32285001519726</t>
  </si>
  <si>
    <t>893536225</t>
  </si>
  <si>
    <t>QE392 .F53 1966</t>
  </si>
  <si>
    <t>0                      QE 0392000F  53          1966</t>
  </si>
  <si>
    <t>The science of gems / [by] P. J. Fisher.</t>
  </si>
  <si>
    <t>Fisher, P. J. (Peter Jack)</t>
  </si>
  <si>
    <t>New York : Scribner, [1966]</t>
  </si>
  <si>
    <t>1996-02-11</t>
  </si>
  <si>
    <t>1990-10-25</t>
  </si>
  <si>
    <t>196542416:eng</t>
  </si>
  <si>
    <t>544822</t>
  </si>
  <si>
    <t>991002962849702656</t>
  </si>
  <si>
    <t>2268074000002656</t>
  </si>
  <si>
    <t>32285000353911</t>
  </si>
  <si>
    <t>893874258</t>
  </si>
  <si>
    <t>QE392 .H87</t>
  </si>
  <si>
    <t>0                      QE 0392000H  87</t>
  </si>
  <si>
    <t>Gemology / Cornelius S. Hurlbut, Jr., George S. Switzer.</t>
  </si>
  <si>
    <t>Hurlbut, Cornelius S. (Cornelius Searle), 1906-2005.</t>
  </si>
  <si>
    <t>New York : Wiley, c1979.</t>
  </si>
  <si>
    <t>1994-02-15</t>
  </si>
  <si>
    <t>119859824:eng</t>
  </si>
  <si>
    <t>4194101</t>
  </si>
  <si>
    <t>991004605069702656</t>
  </si>
  <si>
    <t>2262386840002656</t>
  </si>
  <si>
    <t>9780471422242</t>
  </si>
  <si>
    <t>32285001519742</t>
  </si>
  <si>
    <t>893507039</t>
  </si>
  <si>
    <t>QE392.S7 G4 1972</t>
  </si>
  <si>
    <t>0                      QE 0392000S  7                  G  4           1972</t>
  </si>
  <si>
    <t>Gemstones.</t>
  </si>
  <si>
    <t>Smith, George Frederick Herbert, 1872-1953.</t>
  </si>
  <si>
    <t>New York : Pitman Pub. Corp., [1972]</t>
  </si>
  <si>
    <t>[14th ed.] rev. / by F. C. Phillips.</t>
  </si>
  <si>
    <t>1990-10-05</t>
  </si>
  <si>
    <t>1579153:eng</t>
  </si>
  <si>
    <t>814428</t>
  </si>
  <si>
    <t>991003292469702656</t>
  </si>
  <si>
    <t>2270148810002656</t>
  </si>
  <si>
    <t>32285000332709</t>
  </si>
  <si>
    <t>893323956</t>
  </si>
  <si>
    <t>QE431.2 .D53</t>
  </si>
  <si>
    <t>0                      QE 0431200D  53</t>
  </si>
  <si>
    <t>Rocks and rock minerals / Richard V. Dietrich, Brian J. Skinner.</t>
  </si>
  <si>
    <t>1995-04-14</t>
  </si>
  <si>
    <t>488443:eng</t>
  </si>
  <si>
    <t>4665557</t>
  </si>
  <si>
    <t>991004700239702656</t>
  </si>
  <si>
    <t>2259511120002656</t>
  </si>
  <si>
    <t>9780471029342</t>
  </si>
  <si>
    <t>32285001519775</t>
  </si>
  <si>
    <t>893430391</t>
  </si>
  <si>
    <t>QE431.2 .E38 1982</t>
  </si>
  <si>
    <t>0                      QE 0431200E  38          1982</t>
  </si>
  <si>
    <t>Petrology : igneous, sedimentary, and metamorphic / Ernest G. Ehlers, Harvey Blatt.</t>
  </si>
  <si>
    <t>Ehlers, Ernest G.</t>
  </si>
  <si>
    <t>San Francisco : Freeman, c1982.</t>
  </si>
  <si>
    <t>1982</t>
  </si>
  <si>
    <t>1993-02-19</t>
  </si>
  <si>
    <t>3377230565:eng</t>
  </si>
  <si>
    <t>7734511</t>
  </si>
  <si>
    <t>991005152569702656</t>
  </si>
  <si>
    <t>2255858040002656</t>
  </si>
  <si>
    <t>9780716712794</t>
  </si>
  <si>
    <t>32285001519783</t>
  </si>
  <si>
    <t>893507696</t>
  </si>
  <si>
    <t>QE432 .R63 1973</t>
  </si>
  <si>
    <t>0                      QE 0432000R  63          1973</t>
  </si>
  <si>
    <t>Pebble polishing and pebble jewellery / Cedric Rogers.</t>
  </si>
  <si>
    <t>Rogers, Cedric.</t>
  </si>
  <si>
    <t>London ; New York : Hamlyn, 1973.</t>
  </si>
  <si>
    <t>1992-07-25</t>
  </si>
  <si>
    <t>1992-01-31</t>
  </si>
  <si>
    <t>1816414:eng</t>
  </si>
  <si>
    <t>849030</t>
  </si>
  <si>
    <t>991003321159702656</t>
  </si>
  <si>
    <t>2270761230002656</t>
  </si>
  <si>
    <t>9780600370253</t>
  </si>
  <si>
    <t>32285000931393</t>
  </si>
  <si>
    <t>893887357</t>
  </si>
  <si>
    <t>QE435 .W55 1987</t>
  </si>
  <si>
    <t>0                      QE 0435000W  55          1987</t>
  </si>
  <si>
    <t>An introduction to X-ray spectrometry : X-ray fluorescence and electron microprobe analysis / K.L. Williams.</t>
  </si>
  <si>
    <t>Williams, K. L.</t>
  </si>
  <si>
    <t>London ; Boston : Allen &amp; Unwin, 1987.</t>
  </si>
  <si>
    <t>1987</t>
  </si>
  <si>
    <t>2008-01-28</t>
  </si>
  <si>
    <t>840140668:eng</t>
  </si>
  <si>
    <t>15414990</t>
  </si>
  <si>
    <t>991001022939702656</t>
  </si>
  <si>
    <t>2266649520002656</t>
  </si>
  <si>
    <t>9780045440016</t>
  </si>
  <si>
    <t>32285001519809</t>
  </si>
  <si>
    <t>893255939</t>
  </si>
  <si>
    <t>QE461 .B6 1956</t>
  </si>
  <si>
    <t>0                      QE 0461000B  6           1956</t>
  </si>
  <si>
    <t>The evolution of the igneous rocks; with a new introd. by J.F. Schairer.</t>
  </si>
  <si>
    <t>Bowen, Norman Levi, 1887-1956.</t>
  </si>
  <si>
    <t>New York, Dover Publications [1956]</t>
  </si>
  <si>
    <t>1997-06-25</t>
  </si>
  <si>
    <t>1456373:eng</t>
  </si>
  <si>
    <t>336343</t>
  </si>
  <si>
    <t>991002399869702656</t>
  </si>
  <si>
    <t>2255301690002656</t>
  </si>
  <si>
    <t>32285002852480</t>
  </si>
  <si>
    <t>893786083</t>
  </si>
  <si>
    <t>QE461 .W23</t>
  </si>
  <si>
    <t>0                      QE 0461000W  23</t>
  </si>
  <si>
    <t>Igneous minerals and rocks, by Ernest E. Wahlstrom ...</t>
  </si>
  <si>
    <t>Wahlstrom, Ernest E. (Ernest Eugene), 1909-2000.</t>
  </si>
  <si>
    <t>New York, J. Wiley &amp; Sons, inc.; London, Chapman &amp; Hall, limited [1947]</t>
  </si>
  <si>
    <t>1947</t>
  </si>
  <si>
    <t>1600491:eng</t>
  </si>
  <si>
    <t>552460</t>
  </si>
  <si>
    <t>991002976979702656</t>
  </si>
  <si>
    <t>2259502120002656</t>
  </si>
  <si>
    <t>32285002852571</t>
  </si>
  <si>
    <t>893610556</t>
  </si>
  <si>
    <t>QE471 .C364</t>
  </si>
  <si>
    <t>0                      QE 0471000C  364</t>
  </si>
  <si>
    <t>The mechanics of erosion [by] M. A. Carson.</t>
  </si>
  <si>
    <t>Carson, Michael A.</t>
  </si>
  <si>
    <t>London, Pion, 1971.</t>
  </si>
  <si>
    <t>1971</t>
  </si>
  <si>
    <t>Monographs in spatial and environmental systems analysis</t>
  </si>
  <si>
    <t>1995-03-16</t>
  </si>
  <si>
    <t>1872650:eng</t>
  </si>
  <si>
    <t>924895</t>
  </si>
  <si>
    <t>991003388179702656</t>
  </si>
  <si>
    <t>2264347940002656</t>
  </si>
  <si>
    <t>9780850860290</t>
  </si>
  <si>
    <t>32285002020427</t>
  </si>
  <si>
    <t>893505523</t>
  </si>
  <si>
    <t>QE471 .S42</t>
  </si>
  <si>
    <t>0                      QE 0471000S  42</t>
  </si>
  <si>
    <t>Ancient sedimentary environments; a brief survey [by] Richard C. Selley.</t>
  </si>
  <si>
    <t>Selley, Richard C., 1939-</t>
  </si>
  <si>
    <t>Ithaca, N.Y., Cornell University Press [1970]</t>
  </si>
  <si>
    <t>3923746623:eng</t>
  </si>
  <si>
    <t>136636</t>
  </si>
  <si>
    <t>991000794779702656</t>
  </si>
  <si>
    <t>2263977810002656</t>
  </si>
  <si>
    <t>9780801406065</t>
  </si>
  <si>
    <t>32285002852639</t>
  </si>
  <si>
    <t>893683755</t>
  </si>
  <si>
    <t>QE471.2 .S39 1992</t>
  </si>
  <si>
    <t>0                      QE 0471200S  39          1992</t>
  </si>
  <si>
    <t>Sediment toxicity assessment / edited by G. Allen Burton, Jr.</t>
  </si>
  <si>
    <t>Boca Raton, Fla. : Lewis Publishers, c1992.</t>
  </si>
  <si>
    <t>flu</t>
  </si>
  <si>
    <t>1995-03-19</t>
  </si>
  <si>
    <t>1992-06-10</t>
  </si>
  <si>
    <t>26256541:eng</t>
  </si>
  <si>
    <t>25051227</t>
  </si>
  <si>
    <t>991001976959702656</t>
  </si>
  <si>
    <t>2268923800002656</t>
  </si>
  <si>
    <t>9780873714501</t>
  </si>
  <si>
    <t>32285001127066</t>
  </si>
  <si>
    <t>893697217</t>
  </si>
  <si>
    <t>QE471.2 .S545 1988</t>
  </si>
  <si>
    <t>0                      QE 0471200S  545         1988</t>
  </si>
  <si>
    <t>Sand / Raymond Siever.</t>
  </si>
  <si>
    <t>Siever, Raymond.</t>
  </si>
  <si>
    <t>New York : Scientific American Library : Distributed by W.H. Freeman, c1988.</t>
  </si>
  <si>
    <t>Scientific American Library ; no. 24</t>
  </si>
  <si>
    <t>1996-02-20</t>
  </si>
  <si>
    <t>16222463:eng</t>
  </si>
  <si>
    <t>17299451</t>
  </si>
  <si>
    <t>991001198809702656</t>
  </si>
  <si>
    <t>2270604120002656</t>
  </si>
  <si>
    <t>9780716750215</t>
  </si>
  <si>
    <t>32285001519833</t>
  </si>
  <si>
    <t>893897596</t>
  </si>
  <si>
    <t>QE500 .P5 v.2</t>
  </si>
  <si>
    <t>0                      QE 0500000P  5                                                       v.2</t>
  </si>
  <si>
    <t>Figure of the earth : a collection of short papers / prepared under the auspices of the Subsidiary Committee on the Figure of the Earth.</t>
  </si>
  <si>
    <t>National Research Council (U.S.). Committee on Physics of the Earth.</t>
  </si>
  <si>
    <t>Washington D. C. : Published by the National Research Council of the National Academy of Sciences, 1931.</t>
  </si>
  <si>
    <t>1931</t>
  </si>
  <si>
    <t>|||</t>
  </si>
  <si>
    <t>Bulletin of the National Research Council ; no. 78, Feb. 1931</t>
  </si>
  <si>
    <t>1995-01-19</t>
  </si>
  <si>
    <t>1993-01-06</t>
  </si>
  <si>
    <t>2365523:eng</t>
  </si>
  <si>
    <t>1522371</t>
  </si>
  <si>
    <t>991003797739702656</t>
  </si>
  <si>
    <t>2268425610002656</t>
  </si>
  <si>
    <t>32285001472843</t>
  </si>
  <si>
    <t>893781423</t>
  </si>
  <si>
    <t>QE501 .B563 1961a</t>
  </si>
  <si>
    <t>0                      QE 0501000B  563         1961a</t>
  </si>
  <si>
    <t>Larousse encyclopedia of the earth / foreword by Vivian Fuchs. Introd. by Carroll Lane Fenton. Editorial consultants (English ed.): Norman Harris [and others. Translated by R. Bradshaw and Mary M. Owen from La terre, notre planète]</t>
  </si>
  <si>
    <t>Bertin, Léon, 1896-1956.</t>
  </si>
  <si>
    <t>London : P. Hamlyn, [1961]</t>
  </si>
  <si>
    <t xml:space="preserve">xx </t>
  </si>
  <si>
    <t>2008-08-08</t>
  </si>
  <si>
    <t>1996-12-20</t>
  </si>
  <si>
    <t>1441649:eng</t>
  </si>
  <si>
    <t>2114842</t>
  </si>
  <si>
    <t>991004017199702656</t>
  </si>
  <si>
    <t>2265852970002656</t>
  </si>
  <si>
    <t>32285002402286</t>
  </si>
  <si>
    <t>893506275</t>
  </si>
  <si>
    <t>QE501 .C2313</t>
  </si>
  <si>
    <t>0                      QE 0501000C  2313</t>
  </si>
  <si>
    <t>Anatomy of the earth. Translated from the French by J. Moody Stuart.</t>
  </si>
  <si>
    <t>Cailleux, André, 1907-1986.</t>
  </si>
  <si>
    <t>New York, McGraw-Hill [1968]</t>
  </si>
  <si>
    <t>World university library</t>
  </si>
  <si>
    <t>1665643:eng</t>
  </si>
  <si>
    <t>712498</t>
  </si>
  <si>
    <t>991003184469702656</t>
  </si>
  <si>
    <t>2256690370002656</t>
  </si>
  <si>
    <t>32285002852696</t>
  </si>
  <si>
    <t>893434717</t>
  </si>
  <si>
    <t>QE501 .C62 1966</t>
  </si>
  <si>
    <t>0                      QE 0501000C  62          1966</t>
  </si>
  <si>
    <t>Prehistory and earth models / by Melvin A. Cook.</t>
  </si>
  <si>
    <t>Cook, Melvin A. (Melvin Alonzo)</t>
  </si>
  <si>
    <t>London : Parrish, [1966]</t>
  </si>
  <si>
    <t>1996-02-29</t>
  </si>
  <si>
    <t>1609558:eng</t>
  </si>
  <si>
    <t>652977</t>
  </si>
  <si>
    <t>991003104109702656</t>
  </si>
  <si>
    <t>2262760020002656</t>
  </si>
  <si>
    <t>32285001519866</t>
  </si>
  <si>
    <t>893899629</t>
  </si>
  <si>
    <t>QE501 .E8</t>
  </si>
  <si>
    <t>0                      QE 0501000E  8</t>
  </si>
  <si>
    <t>The evolution of the earth and its inhabitants; a series delivered before the Yale chapter of the Sigma xi during the academic year 1916-1917, by Joseph Barrell, Charles Schuchert, Lorande Loss Woodruff, Richard Swann Lull, Ellsworth Huntington.</t>
  </si>
  <si>
    <t>New Haven, Yale university press; [etc., etc.] 1918.</t>
  </si>
  <si>
    <t>1918</t>
  </si>
  <si>
    <t>ctu</t>
  </si>
  <si>
    <t>2002-10-08</t>
  </si>
  <si>
    <t>145981358:eng</t>
  </si>
  <si>
    <t>311782</t>
  </si>
  <si>
    <t>991002287159702656</t>
  </si>
  <si>
    <t>2272623610002656</t>
  </si>
  <si>
    <t>32285002852779</t>
  </si>
  <si>
    <t>893867024</t>
  </si>
  <si>
    <t>QE501 .G382 1979</t>
  </si>
  <si>
    <t>0                      QE 0501000G  382         1979</t>
  </si>
  <si>
    <t>Introduction to geophysics : mantle, core, and crust / George D. Garland.</t>
  </si>
  <si>
    <t>Garland, George D. (George David), 1926-</t>
  </si>
  <si>
    <t>Philadelphia : Saunders, 1979.</t>
  </si>
  <si>
    <t>pau</t>
  </si>
  <si>
    <t>1994-07-19</t>
  </si>
  <si>
    <t>1320926:eng</t>
  </si>
  <si>
    <t>4633579</t>
  </si>
  <si>
    <t>991004693139702656</t>
  </si>
  <si>
    <t>2258510770002656</t>
  </si>
  <si>
    <t>9780721640266</t>
  </si>
  <si>
    <t>32285001519874</t>
  </si>
  <si>
    <t>893905023</t>
  </si>
  <si>
    <t>QE501 .J42 1935</t>
  </si>
  <si>
    <t>0                      QE 0501000J  42          1935</t>
  </si>
  <si>
    <t>Earthquakes and mountains / by Harold Jeffreys. With 6 plates and 9 maps and diagrams.</t>
  </si>
  <si>
    <t>Jeffreys, Harold, 1891-1989.</t>
  </si>
  <si>
    <t>London : Methuen &amp; Co., [1935]</t>
  </si>
  <si>
    <t>1935</t>
  </si>
  <si>
    <t>1989-11-17</t>
  </si>
  <si>
    <t>4959517:eng</t>
  </si>
  <si>
    <t>3571764</t>
  </si>
  <si>
    <t>991004466119702656</t>
  </si>
  <si>
    <t>2266101420002656</t>
  </si>
  <si>
    <t>32285000014109</t>
  </si>
  <si>
    <t>893532424</t>
  </si>
  <si>
    <t>QE501 .K79</t>
  </si>
  <si>
    <t>0                      QE 0501000K  79</t>
  </si>
  <si>
    <t>History of the earth : an introduction to historical geology / drawings by Evan L. Gillespie.</t>
  </si>
  <si>
    <t>Kummel, Bernhard, 1919-1980.</t>
  </si>
  <si>
    <t>San Francisco : W. H. Freeman, [1961]</t>
  </si>
  <si>
    <t>1996-01-25</t>
  </si>
  <si>
    <t>1994-12-01</t>
  </si>
  <si>
    <t>488678747:eng</t>
  </si>
  <si>
    <t>546523</t>
  </si>
  <si>
    <t>991002967029702656</t>
  </si>
  <si>
    <t>2264952990002656</t>
  </si>
  <si>
    <t>32285001969202</t>
  </si>
  <si>
    <t>893893223</t>
  </si>
  <si>
    <t>QE506 .A34 1993</t>
  </si>
  <si>
    <t>0                      QE 0506000A  34          1993</t>
  </si>
  <si>
    <t>The new catastrophism : the importance of the rare event in geological history / Derek Ager.</t>
  </si>
  <si>
    <t>Ager, D. V. (Derek Victor)</t>
  </si>
  <si>
    <t>Cambridge ; New York, NY, USA : Cambridge University Press, 1993.</t>
  </si>
  <si>
    <t>2007-02-06</t>
  </si>
  <si>
    <t>1994-08-02</t>
  </si>
  <si>
    <t>342916:eng</t>
  </si>
  <si>
    <t>27380044</t>
  </si>
  <si>
    <t>991002134549702656</t>
  </si>
  <si>
    <t>2264132040002656</t>
  </si>
  <si>
    <t>9780521420198</t>
  </si>
  <si>
    <t>32285001934909</t>
  </si>
  <si>
    <t>893408733</t>
  </si>
  <si>
    <t>QE506 .A43 1989</t>
  </si>
  <si>
    <t>0                      QE 0506000A  43          1989</t>
  </si>
  <si>
    <t>Catastrophic episodes in earth history / Claude C. Albritton, Jr.</t>
  </si>
  <si>
    <t>Albritton, Claude C., 1913-1988.</t>
  </si>
  <si>
    <t>London ; New York : Chapman and Hall, 1989.</t>
  </si>
  <si>
    <t>Topics in the earth sciences</t>
  </si>
  <si>
    <t>2008-10-02</t>
  </si>
  <si>
    <t>1990-07-05</t>
  </si>
  <si>
    <t>365217129:eng</t>
  </si>
  <si>
    <t>18350576</t>
  </si>
  <si>
    <t>991001335119702656</t>
  </si>
  <si>
    <t>2262693490002656</t>
  </si>
  <si>
    <t>9780412292002</t>
  </si>
  <si>
    <t>32285000207786</t>
  </si>
  <si>
    <t>893426525</t>
  </si>
  <si>
    <t>QE506 .C37 1984</t>
  </si>
  <si>
    <t>0                      QE 0506000C  37          1984</t>
  </si>
  <si>
    <t>Catastrophes and earth history : the new uniformitarianism / W.A. Berggren and John A. Van Couvering, editors.</t>
  </si>
  <si>
    <t>Princeton, N.J. : Princeton University Press, 1984.</t>
  </si>
  <si>
    <t>1984</t>
  </si>
  <si>
    <t>1991-09-20</t>
  </si>
  <si>
    <t>836622779:eng</t>
  </si>
  <si>
    <t>9647188</t>
  </si>
  <si>
    <t>991000236269702656</t>
  </si>
  <si>
    <t>2270653180002656</t>
  </si>
  <si>
    <t>9780691083292</t>
  </si>
  <si>
    <t>32285000760933</t>
  </si>
  <si>
    <t>893425550</t>
  </si>
  <si>
    <t>QE506 .H9 1990</t>
  </si>
  <si>
    <t>0                      QE 0506000H  9           1990</t>
  </si>
  <si>
    <t>Catastrophism : systems of earth history / Richard Huggett.</t>
  </si>
  <si>
    <t>Huggett, Richard J.</t>
  </si>
  <si>
    <t>London ; New York : E. Arnold ; New York, NY : Distributed in the USA by Routledge, Chapman, and Hall, 1990.</t>
  </si>
  <si>
    <t>1991-09-27</t>
  </si>
  <si>
    <t>836730154:eng</t>
  </si>
  <si>
    <t>22307084</t>
  </si>
  <si>
    <t>991001764799702656</t>
  </si>
  <si>
    <t>2260106310002656</t>
  </si>
  <si>
    <t>9780340517574</t>
  </si>
  <si>
    <t>32285000725233</t>
  </si>
  <si>
    <t>893316021</t>
  </si>
  <si>
    <t>QE507 .W35 2003</t>
  </si>
  <si>
    <t>0                      QE 0507000W  35          2003</t>
  </si>
  <si>
    <t>Snowball Earth : the story of the great global catastrophe that spawned life as we know it / Gabrielle Walker.</t>
  </si>
  <si>
    <t>Walker, Gabrielle.</t>
  </si>
  <si>
    <t>New York : Crown Publishers, c2003.</t>
  </si>
  <si>
    <t>2003</t>
  </si>
  <si>
    <t>2003-06-16</t>
  </si>
  <si>
    <t>796382338:eng</t>
  </si>
  <si>
    <t>50292464</t>
  </si>
  <si>
    <t>991004002369702656</t>
  </si>
  <si>
    <t>2267242050002656</t>
  </si>
  <si>
    <t>9780609609736</t>
  </si>
  <si>
    <t>32285004752449</t>
  </si>
  <si>
    <t>893699700</t>
  </si>
  <si>
    <t>QE508 .D28 1991</t>
  </si>
  <si>
    <t>0                      QE 0508000D  28          1991</t>
  </si>
  <si>
    <t>The age of the earth / G. Brent Dalrymple.</t>
  </si>
  <si>
    <t>Dalrymple, G. Brent.</t>
  </si>
  <si>
    <t>Stanford, Calif. : Stanford University Press, c1991.</t>
  </si>
  <si>
    <t>1991</t>
  </si>
  <si>
    <t>2000-10-18</t>
  </si>
  <si>
    <t>1992-06-23</t>
  </si>
  <si>
    <t>3943436428:eng</t>
  </si>
  <si>
    <t>22347190</t>
  </si>
  <si>
    <t>991001769839702656</t>
  </si>
  <si>
    <t>2261588620002656</t>
  </si>
  <si>
    <t>9780804715690</t>
  </si>
  <si>
    <t>32285001155455</t>
  </si>
  <si>
    <t>893503673</t>
  </si>
  <si>
    <t>QE508 .E38 1976</t>
  </si>
  <si>
    <t>0                      QE 0508000E  38          1976</t>
  </si>
  <si>
    <t>Geologic time / Don L. Eicher.</t>
  </si>
  <si>
    <t>Eicher, Don L.</t>
  </si>
  <si>
    <t>Englewood Cliffs, N.J. : Prentice-Hall, c1976.</t>
  </si>
  <si>
    <t>1976</t>
  </si>
  <si>
    <t>The Prentice-Hall foundations of earth science series</t>
  </si>
  <si>
    <t>1994-10-05</t>
  </si>
  <si>
    <t>410971:eng</t>
  </si>
  <si>
    <t>1582770</t>
  </si>
  <si>
    <t>991003829119702656</t>
  </si>
  <si>
    <t>2270794070002656</t>
  </si>
  <si>
    <t>9780133524925</t>
  </si>
  <si>
    <t>32285001953776</t>
  </si>
  <si>
    <t>893324541</t>
  </si>
  <si>
    <t>QE508 .T47 1986</t>
  </si>
  <si>
    <t>0                      QE 0508000T  47          1986</t>
  </si>
  <si>
    <t>The age of the earth / John Thackray.</t>
  </si>
  <si>
    <t>Thackray, John.</t>
  </si>
  <si>
    <t>New Rochelle, N.Y. : Cambridge University Press, 1986.</t>
  </si>
  <si>
    <t>1995-02-21</t>
  </si>
  <si>
    <t>8023976:eng</t>
  </si>
  <si>
    <t>14207876</t>
  </si>
  <si>
    <t>991000920739702656</t>
  </si>
  <si>
    <t>2258957050002656</t>
  </si>
  <si>
    <t>9780521324120</t>
  </si>
  <si>
    <t>32285001519957</t>
  </si>
  <si>
    <t>893865792</t>
  </si>
  <si>
    <t>QE509 .B89</t>
  </si>
  <si>
    <t>0                      QE 0509000B  89</t>
  </si>
  <si>
    <t>The inaccessible earth / G.C. Brown, A.E. Mussett.</t>
  </si>
  <si>
    <t>Brown, G. C. (Geoff C.)</t>
  </si>
  <si>
    <t>London ; Boston : Allen &amp; Unwin, 1981.</t>
  </si>
  <si>
    <t>1993-07-24</t>
  </si>
  <si>
    <t>3901540262:eng</t>
  </si>
  <si>
    <t>7523842</t>
  </si>
  <si>
    <t>991005121579702656</t>
  </si>
  <si>
    <t>2258381860002656</t>
  </si>
  <si>
    <t>9780045500277</t>
  </si>
  <si>
    <t>32285001519965</t>
  </si>
  <si>
    <t>893889707</t>
  </si>
  <si>
    <t>QE509 .M27 1985</t>
  </si>
  <si>
    <t>0                      QE 0509000M  27          1985</t>
  </si>
  <si>
    <t>Mantle flow and plate theory / edited by Zvi Garfunkel.</t>
  </si>
  <si>
    <t>New York : Van Nostrand Reinhold, c1985.</t>
  </si>
  <si>
    <t>Benchmark papers in geology ; v. 84</t>
  </si>
  <si>
    <t>3873093:eng</t>
  </si>
  <si>
    <t>11370326</t>
  </si>
  <si>
    <t>991000525719702656</t>
  </si>
  <si>
    <t>2260111950002656</t>
  </si>
  <si>
    <t>9780442227340</t>
  </si>
  <si>
    <t>32285001519973</t>
  </si>
  <si>
    <t>893231182</t>
  </si>
  <si>
    <t>QE509 .M45 1986</t>
  </si>
  <si>
    <t>0                      QE 0509000M  45          1986</t>
  </si>
  <si>
    <t>The physics of the earth's core : an introduction / by Paul Melchior.</t>
  </si>
  <si>
    <t>Melchior, Paul J.</t>
  </si>
  <si>
    <t>Oxford ; New York : Pergamon Press, 1986.</t>
  </si>
  <si>
    <t>2000-05-09</t>
  </si>
  <si>
    <t>1990-01-16</t>
  </si>
  <si>
    <t>143789610:eng</t>
  </si>
  <si>
    <t>13010291</t>
  </si>
  <si>
    <t>991005406149702656</t>
  </si>
  <si>
    <t>2261105020002656</t>
  </si>
  <si>
    <t>9780080326061</t>
  </si>
  <si>
    <t>32285000028943</t>
  </si>
  <si>
    <t>893811078</t>
  </si>
  <si>
    <t>QE511 .E88</t>
  </si>
  <si>
    <t>0                      QE 0511000E  88</t>
  </si>
  <si>
    <t>Evolution of the earth's crust / edited by D. H. Tarling.</t>
  </si>
  <si>
    <t>London ; New York : Academic Press, 1978.</t>
  </si>
  <si>
    <t>2002-11-11</t>
  </si>
  <si>
    <t>409875:eng</t>
  </si>
  <si>
    <t>4281119</t>
  </si>
  <si>
    <t>991004619389702656</t>
  </si>
  <si>
    <t>2269983680002656</t>
  </si>
  <si>
    <t>9780126837506</t>
  </si>
  <si>
    <t>32285001520005</t>
  </si>
  <si>
    <t>893782439</t>
  </si>
  <si>
    <t>QE511 .H415 1969</t>
  </si>
  <si>
    <t>0                      QE 0511000H  415         1969</t>
  </si>
  <si>
    <t>Earth's shifting crust; a key to some basic problems of earth science. With the collaboration of James H. Campbell. Foreword by Albert Einstein.</t>
  </si>
  <si>
    <t>Hapgood, Charles H.</t>
  </si>
  <si>
    <t>[New York] Pantheon Books [1958]</t>
  </si>
  <si>
    <t>1958</t>
  </si>
  <si>
    <t>2009-02-16</t>
  </si>
  <si>
    <t>1511081:eng</t>
  </si>
  <si>
    <t>519116</t>
  </si>
  <si>
    <t>991002905109702656</t>
  </si>
  <si>
    <t>2257038620002656</t>
  </si>
  <si>
    <t>32285002853181</t>
  </si>
  <si>
    <t>893886885</t>
  </si>
  <si>
    <t>QE511 .H415 1970</t>
  </si>
  <si>
    <t>0                      QE 0511000H  415         1970</t>
  </si>
  <si>
    <t>The path of the pole / [by] Charles H. Hapgood.</t>
  </si>
  <si>
    <t>Philadelphia : Chilton Book Co., c1970.</t>
  </si>
  <si>
    <t>Rev. ed.</t>
  </si>
  <si>
    <t>2010-08-11</t>
  </si>
  <si>
    <t>1289866:eng</t>
  </si>
  <si>
    <t>88485</t>
  </si>
  <si>
    <t>991000522689702656</t>
  </si>
  <si>
    <t>2269390260002656</t>
  </si>
  <si>
    <t>9780801912344</t>
  </si>
  <si>
    <t>32285001550010</t>
  </si>
  <si>
    <t>893796746</t>
  </si>
  <si>
    <t>QE511.4 .A4513 1988</t>
  </si>
  <si>
    <t>0                      QE 0511400A  4513        1988</t>
  </si>
  <si>
    <t>The behavior of the earth : continental and seafloor mobility / Claude Allègre ; translated by Deborah Kurmes van Dam.</t>
  </si>
  <si>
    <t>Allègre, Claude J.</t>
  </si>
  <si>
    <t>Cambridge, Mass. : Harvard University Press, 1988.</t>
  </si>
  <si>
    <t>2002-05-03</t>
  </si>
  <si>
    <t>4494896862:eng</t>
  </si>
  <si>
    <t>16981690</t>
  </si>
  <si>
    <t>991001172689702656</t>
  </si>
  <si>
    <t>2254780090002656</t>
  </si>
  <si>
    <t>9780674064577</t>
  </si>
  <si>
    <t>32285001550028</t>
  </si>
  <si>
    <t>893614844</t>
  </si>
  <si>
    <t>QE511.4 .B34 1983</t>
  </si>
  <si>
    <t>0                      QE 0511400B  34          1983</t>
  </si>
  <si>
    <t>Exploring our living planet / [by Robert D. Ballard ; prepared by National Geographic Book Service].</t>
  </si>
  <si>
    <t>Ballard, Robert D.</t>
  </si>
  <si>
    <t>Washington, D.C. : National Geographic Society, c1983.</t>
  </si>
  <si>
    <t>2002-04-27</t>
  </si>
  <si>
    <t>17624727:eng</t>
  </si>
  <si>
    <t>9281897</t>
  </si>
  <si>
    <t>991000163709702656</t>
  </si>
  <si>
    <t>2260301470002656</t>
  </si>
  <si>
    <t>9780870443978</t>
  </si>
  <si>
    <t>32285001550036</t>
  </si>
  <si>
    <t>893595360</t>
  </si>
  <si>
    <t>QE511.4 .C683 1986</t>
  </si>
  <si>
    <t>0                      QE 0511400C  683         1986</t>
  </si>
  <si>
    <t>Plate tectonics : how it works / Allan Cox, Robert Brian Hart.</t>
  </si>
  <si>
    <t>Cox, Allan, 1926-1987.</t>
  </si>
  <si>
    <t>Palo Alto : Blackwell Scientific Publications, c1986.</t>
  </si>
  <si>
    <t>2003-12-09</t>
  </si>
  <si>
    <t>865282731:eng</t>
  </si>
  <si>
    <t>13333302</t>
  </si>
  <si>
    <t>991000812379702656</t>
  </si>
  <si>
    <t>2261947310002656</t>
  </si>
  <si>
    <t>9780865423138</t>
  </si>
  <si>
    <t>32285001241800</t>
  </si>
  <si>
    <t>893243611</t>
  </si>
  <si>
    <t>QE511.4 .G53 1982</t>
  </si>
  <si>
    <t>0                      QE 0511400G  53          1982</t>
  </si>
  <si>
    <t>The road to Jaramillo : critical years of the revolution in earth science / William Glen.</t>
  </si>
  <si>
    <t>Glen, William.</t>
  </si>
  <si>
    <t>Stanford, Calif. : Stanford University Press, 1982.</t>
  </si>
  <si>
    <t>2002-04-30</t>
  </si>
  <si>
    <t>509220402:eng</t>
  </si>
  <si>
    <t>8812720</t>
  </si>
  <si>
    <t>991000077229702656</t>
  </si>
  <si>
    <t>2264278550002656</t>
  </si>
  <si>
    <t>9780804711197</t>
  </si>
  <si>
    <t>32285001550044</t>
  </si>
  <si>
    <t>893695569</t>
  </si>
  <si>
    <t>QE511.4 .H34</t>
  </si>
  <si>
    <t>0                      QE 0511400H  34</t>
  </si>
  <si>
    <t>A revolution in the earth sciences: from continental drift to plate tectonics, [by] A. Hallam.</t>
  </si>
  <si>
    <t>Hallam, A. (Anthony), 1933-</t>
  </si>
  <si>
    <t>Oxford, Clarendon Press, 1973.</t>
  </si>
  <si>
    <t>4061413256:eng</t>
  </si>
  <si>
    <t>689207</t>
  </si>
  <si>
    <t>991003149659702656</t>
  </si>
  <si>
    <t>2272775370002656</t>
  </si>
  <si>
    <t>9780198581444</t>
  </si>
  <si>
    <t>32285002853207</t>
  </si>
  <si>
    <t>893717365</t>
  </si>
  <si>
    <t>QE511.4 .P567 1985</t>
  </si>
  <si>
    <t>0                      QE 0511400P  567         1985</t>
  </si>
  <si>
    <t>Plate tectonics / edited by James H. Shea.</t>
  </si>
  <si>
    <t>Benchmark papers in geology ; 89</t>
  </si>
  <si>
    <t>2002-03-21</t>
  </si>
  <si>
    <t>54683134:eng</t>
  </si>
  <si>
    <t>11519328</t>
  </si>
  <si>
    <t>991000547539702656</t>
  </si>
  <si>
    <t>2267266090002656</t>
  </si>
  <si>
    <t>9780442282394</t>
  </si>
  <si>
    <t>32285001550069</t>
  </si>
  <si>
    <t>893407297</t>
  </si>
  <si>
    <t>QE511.5 .C64 1985</t>
  </si>
  <si>
    <t>0                      QE 0511500C  64          1985</t>
  </si>
  <si>
    <t>Continental drift / edited by James H. Shea.</t>
  </si>
  <si>
    <t>New York : Van Nostrand Reinhold Co., c1985.</t>
  </si>
  <si>
    <t>Benchmark papers in geology series ; v. 88</t>
  </si>
  <si>
    <t>54697800:eng</t>
  </si>
  <si>
    <t>11754543</t>
  </si>
  <si>
    <t>991000582649702656</t>
  </si>
  <si>
    <t>2270145440002656</t>
  </si>
  <si>
    <t>9780442282400</t>
  </si>
  <si>
    <t>32285001550077</t>
  </si>
  <si>
    <t>893620614</t>
  </si>
  <si>
    <t>QE511.5 .C66</t>
  </si>
  <si>
    <t>0                      QE 0511500C  66</t>
  </si>
  <si>
    <t>Continents adrift; readings from Scientific American. With introductions by J. Tuzo Wilson.</t>
  </si>
  <si>
    <t>San Francisco, W. H. Freeman [1972]</t>
  </si>
  <si>
    <t>4732360597:eng</t>
  </si>
  <si>
    <t>380517</t>
  </si>
  <si>
    <t>991002620049702656</t>
  </si>
  <si>
    <t>2261411510002656</t>
  </si>
  <si>
    <t>9780716708582</t>
  </si>
  <si>
    <t>32285002853215</t>
  </si>
  <si>
    <t>893616339</t>
  </si>
  <si>
    <t>QE511.5 .K48 1978</t>
  </si>
  <si>
    <t>0                      QE 0511500K  48          1978</t>
  </si>
  <si>
    <t>Global jigsaw puzzle : the story of continental drift / Irene Kiefer ; illustrated by Barbara Levine. --</t>
  </si>
  <si>
    <t>Kiefer, Irene.</t>
  </si>
  <si>
    <t>New York: Atheneum, 1978.</t>
  </si>
  <si>
    <t>1st ed. --</t>
  </si>
  <si>
    <t>438197:eng</t>
  </si>
  <si>
    <t>3397149</t>
  </si>
  <si>
    <t>991004425439702656</t>
  </si>
  <si>
    <t>2267257050002656</t>
  </si>
  <si>
    <t>9780689306211</t>
  </si>
  <si>
    <t>32285001550101</t>
  </si>
  <si>
    <t>893519640</t>
  </si>
  <si>
    <t>QE511.5 .K53 1983</t>
  </si>
  <si>
    <t>0                      QE 0511500K  53          1983</t>
  </si>
  <si>
    <t>Wandering continents and spreading sea floors on an expanding earth / Lester C. King.</t>
  </si>
  <si>
    <t>King, Lester Charles.</t>
  </si>
  <si>
    <t>Chichester [West Sussex] ; New York : Wiley, c1983, 1985 printing.</t>
  </si>
  <si>
    <t>5818236:eng</t>
  </si>
  <si>
    <t>9280736</t>
  </si>
  <si>
    <t>991000162049702656</t>
  </si>
  <si>
    <t>2260763120002656</t>
  </si>
  <si>
    <t>9780471901563</t>
  </si>
  <si>
    <t>32285001550119</t>
  </si>
  <si>
    <t>893613999</t>
  </si>
  <si>
    <t>QE511.5 .L44 1988</t>
  </si>
  <si>
    <t>0                      QE 0511500L  44          1988</t>
  </si>
  <si>
    <t>Drifting continents and shifting theories : the modern revolution in geology and scientific change / H.E. LeGrand.</t>
  </si>
  <si>
    <t>LeGrand, H. E. (Homer Eugene), 1944-2017.</t>
  </si>
  <si>
    <t>Cambridge ; New York : Cambridge University Press, 1988.</t>
  </si>
  <si>
    <t>1990-03-23</t>
  </si>
  <si>
    <t>17991257:eng</t>
  </si>
  <si>
    <t>18588481</t>
  </si>
  <si>
    <t>991001372549702656</t>
  </si>
  <si>
    <t>2266038740002656</t>
  </si>
  <si>
    <t>9780521311052</t>
  </si>
  <si>
    <t>32285000082098</t>
  </si>
  <si>
    <t>893328080</t>
  </si>
  <si>
    <t>QE511.5 .M39 1980</t>
  </si>
  <si>
    <t>0                      QE 0511500M  39          1980</t>
  </si>
  <si>
    <t>Mechanisms of continental drift and plate tectonics / edited by P. A. Davies and S. K. Runcorn.</t>
  </si>
  <si>
    <t>London ; New York : Academic Press, 1980.</t>
  </si>
  <si>
    <t>365399491:eng</t>
  </si>
  <si>
    <t>7197386</t>
  </si>
  <si>
    <t>991005087499702656</t>
  </si>
  <si>
    <t>2255560260002656</t>
  </si>
  <si>
    <t>9780122061608</t>
  </si>
  <si>
    <t>32285001550127</t>
  </si>
  <si>
    <t>893526874</t>
  </si>
  <si>
    <t>QE511.5 .M56</t>
  </si>
  <si>
    <t>0                      QE 0511500M  56</t>
  </si>
  <si>
    <t>Mineral deposits, continental drift, and plate tectonics / edited by J. B. Wright.</t>
  </si>
  <si>
    <t>Stroudsburg, Pa. : Dowden, Hutchinson &amp; Ross ; [New York] : exclusive distributor, Halsted Press, c1977.</t>
  </si>
  <si>
    <t>Benchmark papers in geology ; 44</t>
  </si>
  <si>
    <t>2001-10-24</t>
  </si>
  <si>
    <t>180715766:eng</t>
  </si>
  <si>
    <t>2818571</t>
  </si>
  <si>
    <t>991004253949702656</t>
  </si>
  <si>
    <t>2267781610002656</t>
  </si>
  <si>
    <t>9780879332907</t>
  </si>
  <si>
    <t>32285002853231</t>
  </si>
  <si>
    <t>893706159</t>
  </si>
  <si>
    <t>QE511.5 .S93 1991</t>
  </si>
  <si>
    <t>0                      QE 0511500S  93          1991</t>
  </si>
  <si>
    <t>Continents in motion : the new earth debate / Walter Sullivan.</t>
  </si>
  <si>
    <t>Sullivan, Walter.</t>
  </si>
  <si>
    <t>New York : American Institute of Physics, c1991.</t>
  </si>
  <si>
    <t>1992-08-12</t>
  </si>
  <si>
    <t>1723470:eng</t>
  </si>
  <si>
    <t>22710073</t>
  </si>
  <si>
    <t>991001807259702656</t>
  </si>
  <si>
    <t>2255273310002656</t>
  </si>
  <si>
    <t>9780883187043</t>
  </si>
  <si>
    <t>32285001196855</t>
  </si>
  <si>
    <t>893346803</t>
  </si>
  <si>
    <t>QE515 .H43 1982</t>
  </si>
  <si>
    <t>0                      QE 0515000H  43          1982</t>
  </si>
  <si>
    <t>Inorganic geochemistry / by Paul Henderson.</t>
  </si>
  <si>
    <t>Henderson, Paul.</t>
  </si>
  <si>
    <t>Oxford [Oxfordshire] ; New York : Pergamon Press, c1982, 1984 printing.</t>
  </si>
  <si>
    <t>Pergamon international library of science, technology, engineering, and social studies</t>
  </si>
  <si>
    <t>1995-03-30</t>
  </si>
  <si>
    <t>22423700:eng</t>
  </si>
  <si>
    <t>7773827</t>
  </si>
  <si>
    <t>991005159699702656</t>
  </si>
  <si>
    <t>2269362650002656</t>
  </si>
  <si>
    <t>9780080204475</t>
  </si>
  <si>
    <t>32285001550168</t>
  </si>
  <si>
    <t>893446610</t>
  </si>
  <si>
    <t>QE521 .D32</t>
  </si>
  <si>
    <t>0                      QE 0521000D  32</t>
  </si>
  <si>
    <t>Volcanoes / Robert Decker and Barbara Decker.</t>
  </si>
  <si>
    <t>Decker, Robert W. (Robert Wayne), 1927-</t>
  </si>
  <si>
    <t>San Francisco : W. H. Freeman, c1981.</t>
  </si>
  <si>
    <t>1991-11-20</t>
  </si>
  <si>
    <t>581023:eng</t>
  </si>
  <si>
    <t>6603938</t>
  </si>
  <si>
    <t>991005012589702656</t>
  </si>
  <si>
    <t>2254747800002656</t>
  </si>
  <si>
    <t>9780716712411</t>
  </si>
  <si>
    <t>32285000841618</t>
  </si>
  <si>
    <t>893338373</t>
  </si>
  <si>
    <t>QE521 .F7</t>
  </si>
  <si>
    <t>0                      QE 0521000F  7</t>
  </si>
  <si>
    <t>Volcanoes / Peter Francis.</t>
  </si>
  <si>
    <t>Francis, Peter.</t>
  </si>
  <si>
    <t>Harmondsworth, Eng. : Penguin Books, 1976.</t>
  </si>
  <si>
    <t>1994-02-21</t>
  </si>
  <si>
    <t>1993-10-15</t>
  </si>
  <si>
    <t>4477972:eng</t>
  </si>
  <si>
    <t>2752184</t>
  </si>
  <si>
    <t>991004232439702656</t>
  </si>
  <si>
    <t>2262433300002656</t>
  </si>
  <si>
    <t>9780140218978</t>
  </si>
  <si>
    <t>32285001792976</t>
  </si>
  <si>
    <t>893506597</t>
  </si>
  <si>
    <t>QE521 .O43 1972</t>
  </si>
  <si>
    <t>0                      QE 0521000O  43          1972</t>
  </si>
  <si>
    <t>Volcanoes / Cliff Ollier.</t>
  </si>
  <si>
    <t>Ollier, Cliff.</t>
  </si>
  <si>
    <t>Cambridge : MIT Press, 1972.</t>
  </si>
  <si>
    <t>An introduction to systematic geomorphology, v. 6</t>
  </si>
  <si>
    <t>1991-08-21</t>
  </si>
  <si>
    <t>1197979:eng</t>
  </si>
  <si>
    <t>6923139</t>
  </si>
  <si>
    <t>991005061739702656</t>
  </si>
  <si>
    <t>2270134640002656</t>
  </si>
  <si>
    <t>32285000701648</t>
  </si>
  <si>
    <t>893533095</t>
  </si>
  <si>
    <t>QE521 .R58 1994</t>
  </si>
  <si>
    <t>0                      QE 0521000R  58          1994</t>
  </si>
  <si>
    <t>The encyclopedia of earthquakes and volcanoes / by David Ritchie.</t>
  </si>
  <si>
    <t>Ritchie, David, 1952 September 18-</t>
  </si>
  <si>
    <t>New York : Facts on File, c1994.</t>
  </si>
  <si>
    <t>2002-02-26</t>
  </si>
  <si>
    <t>1995-01-14</t>
  </si>
  <si>
    <t>47058513:eng</t>
  </si>
  <si>
    <t>27812942</t>
  </si>
  <si>
    <t>991002160039702656</t>
  </si>
  <si>
    <t>2258149230002656</t>
  </si>
  <si>
    <t>9780816026593</t>
  </si>
  <si>
    <t>32285001992642</t>
  </si>
  <si>
    <t>893873172</t>
  </si>
  <si>
    <t>QE521 .T48 2000</t>
  </si>
  <si>
    <t>0                      QE 0521000T  48          2000</t>
  </si>
  <si>
    <t>Volcano cowboys : the rocky evolution of a dangerous science / Dick Thompson.</t>
  </si>
  <si>
    <t>Thompson, Dick.</t>
  </si>
  <si>
    <t>New York : St. Martin's Press, 2000.</t>
  </si>
  <si>
    <t>2000</t>
  </si>
  <si>
    <t>2000-11-30</t>
  </si>
  <si>
    <t>2000-11-29</t>
  </si>
  <si>
    <t>895577:eng</t>
  </si>
  <si>
    <t>43615451</t>
  </si>
  <si>
    <t>991003313969702656</t>
  </si>
  <si>
    <t>2261956250002656</t>
  </si>
  <si>
    <t>9780312208813</t>
  </si>
  <si>
    <t>32285004267927</t>
  </si>
  <si>
    <t>893535423</t>
  </si>
  <si>
    <t>QE522 .B6 1984</t>
  </si>
  <si>
    <t>0                      QE 0522000B  6           1984</t>
  </si>
  <si>
    <t>Volcanic hazards : a sourcebook on the effects of eruptions / R.J. Blong.</t>
  </si>
  <si>
    <t>Blong, R. J. (Russell J.)</t>
  </si>
  <si>
    <t>Sydney ; Orlando, Fla. : Academic Press, c1984.</t>
  </si>
  <si>
    <t xml:space="preserve">at </t>
  </si>
  <si>
    <t>2007-11-25</t>
  </si>
  <si>
    <t>890413262:eng</t>
  </si>
  <si>
    <t>11375639</t>
  </si>
  <si>
    <t>991000528319702656</t>
  </si>
  <si>
    <t>2256599350002656</t>
  </si>
  <si>
    <t>9780121071806</t>
  </si>
  <si>
    <t>32285000841600</t>
  </si>
  <si>
    <t>893802855</t>
  </si>
  <si>
    <t>QE522 .B87 1976</t>
  </si>
  <si>
    <t>0                      QE 0522000B  87          1976</t>
  </si>
  <si>
    <t>Volcanoes of the Earth / by Fred M. Bullard.</t>
  </si>
  <si>
    <t>Bullard, Fred M. (Fred Mason), 1901-1994.</t>
  </si>
  <si>
    <t>Austin : University of Texas Press, c1976.</t>
  </si>
  <si>
    <t>txu</t>
  </si>
  <si>
    <t>The Dan Danciger publication series</t>
  </si>
  <si>
    <t>2003-11-03</t>
  </si>
  <si>
    <t>2904609:eng</t>
  </si>
  <si>
    <t>2035044</t>
  </si>
  <si>
    <t>991003987709702656</t>
  </si>
  <si>
    <t>2268401240002656</t>
  </si>
  <si>
    <t>9780292787018</t>
  </si>
  <si>
    <t>32285001850865</t>
  </si>
  <si>
    <t>893881909</t>
  </si>
  <si>
    <t>QE522 .C6 1969</t>
  </si>
  <si>
    <t>0                      QE 0522000C  6           1969</t>
  </si>
  <si>
    <t>Volcanoes as landscape forms, by C. A. Cotton.</t>
  </si>
  <si>
    <t>Cotton, C. A. (Charles Andrew), 1885-1970.</t>
  </si>
  <si>
    <t>New York, Hafner Pub. Co., 1969.</t>
  </si>
  <si>
    <t>2006-02-15</t>
  </si>
  <si>
    <t>1139912:eng</t>
  </si>
  <si>
    <t>17357</t>
  </si>
  <si>
    <t>991000018479702656</t>
  </si>
  <si>
    <t>2270922460002656</t>
  </si>
  <si>
    <t>32285002853413</t>
  </si>
  <si>
    <t>893314601</t>
  </si>
  <si>
    <t>QE522 .F73 1993</t>
  </si>
  <si>
    <t>0                      QE 0522000F  73          1993</t>
  </si>
  <si>
    <t>Volcanoes : a planetary perspective / Peter Francis.</t>
  </si>
  <si>
    <t>Oxford : Clarendon Press ; New York : Oxford University Press, c1993.</t>
  </si>
  <si>
    <t>2000-11-14</t>
  </si>
  <si>
    <t>1994-10-21</t>
  </si>
  <si>
    <t>4052726087:eng</t>
  </si>
  <si>
    <t>26502313</t>
  </si>
  <si>
    <t>991002068019702656</t>
  </si>
  <si>
    <t>2256775520002656</t>
  </si>
  <si>
    <t>9780198540335</t>
  </si>
  <si>
    <t>32285001949824</t>
  </si>
  <si>
    <t>893529496</t>
  </si>
  <si>
    <t>QE522 .V92 1981</t>
  </si>
  <si>
    <t>0                      QE 0522000V  92          1981</t>
  </si>
  <si>
    <t>Volcanoes of the world : a regional directory, gazetteer, and chronology of volcanism during the last 10,000 years / Tom Simkin ... [et al.].</t>
  </si>
  <si>
    <t>Stroudsburg, Pa. : Hutchinson Ross Pub. Co. ; [New York] : Distributed world wide by Academic Press, c1981.</t>
  </si>
  <si>
    <t>1991-11-12</t>
  </si>
  <si>
    <t>937293213:eng</t>
  </si>
  <si>
    <t>7576219</t>
  </si>
  <si>
    <t>991005135219702656</t>
  </si>
  <si>
    <t>2266134050002656</t>
  </si>
  <si>
    <t>9780879334086</t>
  </si>
  <si>
    <t>32285000822519</t>
  </si>
  <si>
    <t>893437219</t>
  </si>
  <si>
    <t>QE523.P24 P37 1993</t>
  </si>
  <si>
    <t>0                      QE 0523000P  24                 P  37          1993</t>
  </si>
  <si>
    <t>Parícutin : the volcano born in a Mexican cornfield / James F. Luhr and Tom Simkin, editors ; with the collaboration of Margaret Cuasay.</t>
  </si>
  <si>
    <t>Phoenix, Ariz. : Geoscience Press, Inc., 1993.</t>
  </si>
  <si>
    <t>azu</t>
  </si>
  <si>
    <t>2008-10-06</t>
  </si>
  <si>
    <t>918307355:eng</t>
  </si>
  <si>
    <t>29328078</t>
  </si>
  <si>
    <t>991002261519702656</t>
  </si>
  <si>
    <t>2259138630002656</t>
  </si>
  <si>
    <t>9780945005117</t>
  </si>
  <si>
    <t>32285001948776</t>
  </si>
  <si>
    <t>893226633</t>
  </si>
  <si>
    <t>QE53 .C67</t>
  </si>
  <si>
    <t>0                      QE 0053000C  67</t>
  </si>
  <si>
    <t>Strange phenomena : a sourcebook of unusual natural phenomena / compiled by William R. Corliss.</t>
  </si>
  <si>
    <t>V.G-1</t>
  </si>
  <si>
    <t>Corliss, William R.</t>
  </si>
  <si>
    <t>mdu</t>
  </si>
  <si>
    <t>1996-08-29</t>
  </si>
  <si>
    <t>5219143949:eng</t>
  </si>
  <si>
    <t>902569</t>
  </si>
  <si>
    <t>991003367229702656</t>
  </si>
  <si>
    <t>2262549630002656</t>
  </si>
  <si>
    <t>9780960071210</t>
  </si>
  <si>
    <t>32285001792836</t>
  </si>
  <si>
    <t>893604731</t>
  </si>
  <si>
    <t>V.G-2</t>
  </si>
  <si>
    <t>32285000931401</t>
  </si>
  <si>
    <t>893598532</t>
  </si>
  <si>
    <t>QE534 .D253 1936</t>
  </si>
  <si>
    <t>0                      QE 0534000D  253         1936</t>
  </si>
  <si>
    <t>Great earthquakes / by Charles Davison ; with 122 illustrations.</t>
  </si>
  <si>
    <t>Davison, Charles, 1858-1940.</t>
  </si>
  <si>
    <t>London : T. Murby &amp; Co., 1936.</t>
  </si>
  <si>
    <t>1936</t>
  </si>
  <si>
    <t>2001-04-03</t>
  </si>
  <si>
    <t>1990-05-04</t>
  </si>
  <si>
    <t>2352890:eng</t>
  </si>
  <si>
    <t>1517786</t>
  </si>
  <si>
    <t>991003796119702656</t>
  </si>
  <si>
    <t>2260795690002656</t>
  </si>
  <si>
    <t>32285000118397</t>
  </si>
  <si>
    <t>893416810</t>
  </si>
  <si>
    <t>QE534 .N5</t>
  </si>
  <si>
    <t>0                      QE 0534000N  5</t>
  </si>
  <si>
    <t>When the earth shook / David Niddrie. --</t>
  </si>
  <si>
    <t>Niddrie, David L., 1917-</t>
  </si>
  <si>
    <t>London, Hollis and Carter, 1961.</t>
  </si>
  <si>
    <t>1619994:eng</t>
  </si>
  <si>
    <t>3142044</t>
  </si>
  <si>
    <t>991004356519702656</t>
  </si>
  <si>
    <t>2259673560002656</t>
  </si>
  <si>
    <t>32285001550234</t>
  </si>
  <si>
    <t>893888605</t>
  </si>
  <si>
    <t>QE534 .R5</t>
  </si>
  <si>
    <t>0                      QE 0534000R  5</t>
  </si>
  <si>
    <t>Elementary seismology.</t>
  </si>
  <si>
    <t>Richter, Charles, 1900-1985.</t>
  </si>
  <si>
    <t>San Francisco : W. H. Freeman, 1958.</t>
  </si>
  <si>
    <t>1994-10-25</t>
  </si>
  <si>
    <t>1991-12-23</t>
  </si>
  <si>
    <t>64989816:eng</t>
  </si>
  <si>
    <t>348831</t>
  </si>
  <si>
    <t>991002435619702656</t>
  </si>
  <si>
    <t>2271402510002656</t>
  </si>
  <si>
    <t>32285000878719</t>
  </si>
  <si>
    <t>893257287</t>
  </si>
  <si>
    <t>QE534.2 .E36</t>
  </si>
  <si>
    <t>0                      QE 0534200E  36</t>
  </si>
  <si>
    <t>Earthquakes / G. A. Eiby.</t>
  </si>
  <si>
    <t>Eiby, G. A.</t>
  </si>
  <si>
    <t>New York : Van Nostrand Reinhold Co., c1980.</t>
  </si>
  <si>
    <t>2006-03-26</t>
  </si>
  <si>
    <t>1992-11-30</t>
  </si>
  <si>
    <t>481872:eng</t>
  </si>
  <si>
    <t>6016538</t>
  </si>
  <si>
    <t>991004916449702656</t>
  </si>
  <si>
    <t>2270620270002656</t>
  </si>
  <si>
    <t>9780442251918</t>
  </si>
  <si>
    <t>32285001409985</t>
  </si>
  <si>
    <t>893229995</t>
  </si>
  <si>
    <t>QE535 .F8 1966</t>
  </si>
  <si>
    <t>0                      QE 0535000F  8           1966</t>
  </si>
  <si>
    <t>The New Madrid earthquake / by Myron L. Fuller.</t>
  </si>
  <si>
    <t>Fuller, Myron L.</t>
  </si>
  <si>
    <t>Cape Girardeau, Mo. : Ramfre Pr., 1966.</t>
  </si>
  <si>
    <t>Reprint ed.</t>
  </si>
  <si>
    <t>mou</t>
  </si>
  <si>
    <t>Geological Survey bulletin ; 394</t>
  </si>
  <si>
    <t>2003-03-04</t>
  </si>
  <si>
    <t>2002-10-21</t>
  </si>
  <si>
    <t>382682:eng</t>
  </si>
  <si>
    <t>5213421</t>
  </si>
  <si>
    <t>991003924029702656</t>
  </si>
  <si>
    <t>2271894010002656</t>
  </si>
  <si>
    <t>32285004656764</t>
  </si>
  <si>
    <t>893240795</t>
  </si>
  <si>
    <t>QE535.2.U6 R58 1988</t>
  </si>
  <si>
    <t>0                      QE 0535200U  6                  R  58          1988</t>
  </si>
  <si>
    <t>Superquake! : why earthquakes occur and when the big one will hit southern California / David Ritchie.</t>
  </si>
  <si>
    <t>New York : Crown, c1988.</t>
  </si>
  <si>
    <t>1999-10-08</t>
  </si>
  <si>
    <t>1990-04-17</t>
  </si>
  <si>
    <t>197891012:eng</t>
  </si>
  <si>
    <t>15489826</t>
  </si>
  <si>
    <t>991001029569702656</t>
  </si>
  <si>
    <t>2272533690002656</t>
  </si>
  <si>
    <t>9780517566992</t>
  </si>
  <si>
    <t>32285000122639</t>
  </si>
  <si>
    <t>893237820</t>
  </si>
  <si>
    <t>QE538.8 .H47 1988</t>
  </si>
  <si>
    <t>0                      QE 0538800H  47          1988</t>
  </si>
  <si>
    <t>The coming quake : science and trembling on the California earthquake frontier / T.A. Heppenheimer.</t>
  </si>
  <si>
    <t>Heppenheimer, T. A., 1947-</t>
  </si>
  <si>
    <t>New York, N.Y. : Times Books, c1988.</t>
  </si>
  <si>
    <t>16373648:eng</t>
  </si>
  <si>
    <t>18006147</t>
  </si>
  <si>
    <t>991001291949702656</t>
  </si>
  <si>
    <t>2256687710002656</t>
  </si>
  <si>
    <t>9780812916164</t>
  </si>
  <si>
    <t>32285000880913</t>
  </si>
  <si>
    <t>893315684</t>
  </si>
  <si>
    <t>QE539 .B48</t>
  </si>
  <si>
    <t>0                      QE 0539000B  48</t>
  </si>
  <si>
    <t>Earthquakes and the urban environment / author, G. Lennis Berlin.</t>
  </si>
  <si>
    <t>Berlin, Graydon Lennis, 1943-</t>
  </si>
  <si>
    <t>Boca Raton, Fla. : CRC Press, c1980.</t>
  </si>
  <si>
    <t>1998-04-21</t>
  </si>
  <si>
    <t>1992-11-01</t>
  </si>
  <si>
    <t>508558:eng</t>
  </si>
  <si>
    <t>3397251</t>
  </si>
  <si>
    <t>991004425689702656</t>
  </si>
  <si>
    <t>2267134810002656</t>
  </si>
  <si>
    <t>9780849351730</t>
  </si>
  <si>
    <t>32285001379782</t>
  </si>
  <si>
    <t>893532384</t>
  </si>
  <si>
    <t>1992-11-18</t>
  </si>
  <si>
    <t>32285001379790</t>
  </si>
  <si>
    <t>893500551</t>
  </si>
  <si>
    <t>32285001379808</t>
  </si>
  <si>
    <t>893532385</t>
  </si>
  <si>
    <t>QE565 .D3 1969</t>
  </si>
  <si>
    <t>0                      QE 0565000D  3           1969</t>
  </si>
  <si>
    <t>The coral reef problem.</t>
  </si>
  <si>
    <t>Davis, William Morris, 1850-1934.</t>
  </si>
  <si>
    <t>New York : AMS Press, [1969]</t>
  </si>
  <si>
    <t>American Geographical Society. Special publication no. 9</t>
  </si>
  <si>
    <t>2010-02-23</t>
  </si>
  <si>
    <t>1992-09-09</t>
  </si>
  <si>
    <t>118804624:eng</t>
  </si>
  <si>
    <t>60216</t>
  </si>
  <si>
    <t>991000153059702656</t>
  </si>
  <si>
    <t>2271584810002656</t>
  </si>
  <si>
    <t>32285001296929</t>
  </si>
  <si>
    <t>893495975</t>
  </si>
  <si>
    <t>QE571 .C59 1947a</t>
  </si>
  <si>
    <t>0                      QE 0571000C  59          1947a</t>
  </si>
  <si>
    <t>Climatic accidents in landscape-making; a sequel to Landscape as developed by the processes of normal erosion, by C. A. Cotton.</t>
  </si>
  <si>
    <t>3755030667:eng</t>
  </si>
  <si>
    <t>13677</t>
  </si>
  <si>
    <t>991000006929702656</t>
  </si>
  <si>
    <t>2264432290002656</t>
  </si>
  <si>
    <t>32285002853546</t>
  </si>
  <si>
    <t>893333120</t>
  </si>
  <si>
    <t>QE571 .P74 1983</t>
  </si>
  <si>
    <t>0                      QE 0571000P  74          1983</t>
  </si>
  <si>
    <t>Principles of lake sedimentology / L. Håkanson, M. Jansson.</t>
  </si>
  <si>
    <t>Håkanson, Lars.</t>
  </si>
  <si>
    <t>Berlin ; New York : Springer-Verlag, 1983.</t>
  </si>
  <si>
    <t>1993-02-22</t>
  </si>
  <si>
    <t>7186527:eng</t>
  </si>
  <si>
    <t>9894903</t>
  </si>
  <si>
    <t>991000276259702656</t>
  </si>
  <si>
    <t>2262667920002656</t>
  </si>
  <si>
    <t>9780387126456</t>
  </si>
  <si>
    <t>32285001550309</t>
  </si>
  <si>
    <t>893720628</t>
  </si>
  <si>
    <t>QE576 .S96 1987</t>
  </si>
  <si>
    <t>0                      QE 0576000S  96          1987</t>
  </si>
  <si>
    <t>Glacier fluctuations and climatic change : proceedings of the Symposium on Glacier Fluctuations and Climatic Change, held in Amsterdam, 1-5 June 1987 / edited by J. Oerlemans.</t>
  </si>
  <si>
    <t>Symposium on Glacier Fluctuations and Climatic Change (1987 : Amsterdam, Netherlands)</t>
  </si>
  <si>
    <t>Dordrecht ; Boston : Kluwer Academic Publishers, c1989.</t>
  </si>
  <si>
    <t>Glaciology and Quaternary geology</t>
  </si>
  <si>
    <t>1999-05-05</t>
  </si>
  <si>
    <t>889900854:eng</t>
  </si>
  <si>
    <t>18947746</t>
  </si>
  <si>
    <t>991001415049702656</t>
  </si>
  <si>
    <t>2272242670002656</t>
  </si>
  <si>
    <t>9780792301103</t>
  </si>
  <si>
    <t>32285001550317</t>
  </si>
  <si>
    <t>893444680</t>
  </si>
  <si>
    <t>QE579 .L64</t>
  </si>
  <si>
    <t>0                      QE 0579000L  64</t>
  </si>
  <si>
    <t>Zhōng quo huángtǔ = Loess in China / Editors in chief: Wang, Yong-yan, Zhang, Zong-hu ; photographers: Wang, Ling ... [et al.].</t>
  </si>
  <si>
    <t>Beijing, China : Shaanxi People's Art Publ. House, 1980.</t>
  </si>
  <si>
    <t>chi</t>
  </si>
  <si>
    <t xml:space="preserve">ch </t>
  </si>
  <si>
    <t>1996-10-04</t>
  </si>
  <si>
    <t>2564845275:chi</t>
  </si>
  <si>
    <t>7503102</t>
  </si>
  <si>
    <t>991005120349702656</t>
  </si>
  <si>
    <t>2267778870002656</t>
  </si>
  <si>
    <t>32285001550325</t>
  </si>
  <si>
    <t>893254502</t>
  </si>
  <si>
    <t>QE598.2 .S64 1984</t>
  </si>
  <si>
    <t>0                      QE 0598200S  64          1984</t>
  </si>
  <si>
    <t>Slope instability / edited by Denys Brunsden and David B. Prior.</t>
  </si>
  <si>
    <t>Chichester [West Sussex] ; New York : Wiley, c1984.</t>
  </si>
  <si>
    <t>Landscape systems</t>
  </si>
  <si>
    <t>43323825:eng</t>
  </si>
  <si>
    <t>9943764</t>
  </si>
  <si>
    <t>991000285829702656</t>
  </si>
  <si>
    <t>2260812740002656</t>
  </si>
  <si>
    <t>9780471903482</t>
  </si>
  <si>
    <t>32285001550333</t>
  </si>
  <si>
    <t>893701977</t>
  </si>
  <si>
    <t>QE599.2 .L36 1996</t>
  </si>
  <si>
    <t>0                      QE 0599200L  36          1996</t>
  </si>
  <si>
    <t>Landslides : investigation and mitigation / A. Keith Turner, Robert L. Schuster, editors.</t>
  </si>
  <si>
    <t>Washington, D.C. : National Academy Press, 1996.</t>
  </si>
  <si>
    <t>Special report / Transportation Research Board, National Research Council ; 247</t>
  </si>
  <si>
    <t>2003-12-02</t>
  </si>
  <si>
    <t>2003-01-21</t>
  </si>
  <si>
    <t>3901570598:eng</t>
  </si>
  <si>
    <t>33102185</t>
  </si>
  <si>
    <t>991003911069702656</t>
  </si>
  <si>
    <t>2272141130002656</t>
  </si>
  <si>
    <t>9780309061513</t>
  </si>
  <si>
    <t>32285004695135</t>
  </si>
  <si>
    <t>893611666</t>
  </si>
  <si>
    <t>QE599.E8 L36 1996</t>
  </si>
  <si>
    <t>0                      QE 0599000E  8                  L  36          1996</t>
  </si>
  <si>
    <t>Landslide recognition : identification, movement, and causes / edited by Richard Dikau ... [et al.].</t>
  </si>
  <si>
    <t>Chichester ; New York : Wiley, c1996.</t>
  </si>
  <si>
    <t>Publication (International Association of Geomorphologists) ; no. 5</t>
  </si>
  <si>
    <t>807056084:eng</t>
  </si>
  <si>
    <t>33947812</t>
  </si>
  <si>
    <t>991003911099702656</t>
  </si>
  <si>
    <t>2262082930002656</t>
  </si>
  <si>
    <t>9780471964773</t>
  </si>
  <si>
    <t>32285004662762</t>
  </si>
  <si>
    <t>893337121</t>
  </si>
  <si>
    <t>QE601 .C44513 1984</t>
  </si>
  <si>
    <t>0                      QE 0601000C  44513       1984</t>
  </si>
  <si>
    <t>Geological structures / edited by Takeshi Uemura and Shinjiro Mizutani.</t>
  </si>
  <si>
    <t>Chishitsu kōzō no keisei. English.</t>
  </si>
  <si>
    <t>Chichester ; New York : John Wiley, 1984.</t>
  </si>
  <si>
    <t>Texts in earth sciences</t>
  </si>
  <si>
    <t>54627524:eng</t>
  </si>
  <si>
    <t>10484222</t>
  </si>
  <si>
    <t>991000380089702656</t>
  </si>
  <si>
    <t>2259822270002656</t>
  </si>
  <si>
    <t>9780471904113</t>
  </si>
  <si>
    <t>32285001550341</t>
  </si>
  <si>
    <t>893413297</t>
  </si>
  <si>
    <t>QE613 .C66 1981</t>
  </si>
  <si>
    <t>0                      QE 0613000C  66          1981</t>
  </si>
  <si>
    <t>Geological implications of impacts of large asteroids and comets on the earth / edited by Leon T. Silver, Peter H. Schultz, associate editors, Kevin Burke ... [et al.].</t>
  </si>
  <si>
    <t>Conference on Large Body Impacts and Terrestrial Evolution: Geological, Climatological, and Biological Implications (1981 : Snowbird, Utah)</t>
  </si>
  <si>
    <t>Boulder, CO : Geological Society of America, c1982.</t>
  </si>
  <si>
    <t>cou</t>
  </si>
  <si>
    <t>Special paper ; 190</t>
  </si>
  <si>
    <t>1995-02-09</t>
  </si>
  <si>
    <t>43120819:eng</t>
  </si>
  <si>
    <t>9282319</t>
  </si>
  <si>
    <t>991000164229702656</t>
  </si>
  <si>
    <t>2259981230002656</t>
  </si>
  <si>
    <t>32285001550366</t>
  </si>
  <si>
    <t>893620262</t>
  </si>
  <si>
    <t>QE696 .I55 v. 12</t>
  </si>
  <si>
    <t>0                      QE 0696000I  55                                                      v. 12</t>
  </si>
  <si>
    <t>Loess and related eolian deposits of the world / Edited by C. Bertrand Schultz and John C. Frye.</t>
  </si>
  <si>
    <t>V.12</t>
  </si>
  <si>
    <t>International Association for Quaternary Research.</t>
  </si>
  <si>
    <t>Lincoln : University of Nebraska Press, 1968.</t>
  </si>
  <si>
    <t>nbu</t>
  </si>
  <si>
    <t>Proceedings of the VII Congress of the International Association for Quarternary Research ; v. 12</t>
  </si>
  <si>
    <t>2007-04-10</t>
  </si>
  <si>
    <t>1551150:eng</t>
  </si>
  <si>
    <t>434798</t>
  </si>
  <si>
    <t>991002766349702656</t>
  </si>
  <si>
    <t>2267238030002656</t>
  </si>
  <si>
    <t>32285001550465</t>
  </si>
  <si>
    <t>893517715</t>
  </si>
  <si>
    <t>QE696 .I55 v.3</t>
  </si>
  <si>
    <t>0                      QE 0696000I  55                                                      v.3</t>
  </si>
  <si>
    <t>The Bering Land Bridge / edited by David M. Hopkins.</t>
  </si>
  <si>
    <t>Hopkins, David Moody, 1921-2001.</t>
  </si>
  <si>
    <t>Stanford, Calif. : Stanford University Press, 1967.</t>
  </si>
  <si>
    <t>2000-02-12</t>
  </si>
  <si>
    <t>148031963:eng</t>
  </si>
  <si>
    <t>545237</t>
  </si>
  <si>
    <t>991002964329702656</t>
  </si>
  <si>
    <t>2264435280002656</t>
  </si>
  <si>
    <t>32285001550432</t>
  </si>
  <si>
    <t>893428279</t>
  </si>
  <si>
    <t>QE696 .W9</t>
  </si>
  <si>
    <t>0                      QE 0696000W  9</t>
  </si>
  <si>
    <t>The Quaternary of the United States; a review volume for the VII Congress of the International Association for Quaternary Research [by] H. E. Wright, Jr. and David G. Frey, editors.</t>
  </si>
  <si>
    <t>Wright, H. E. (Herbert Edgar), 1917-2015 editor.</t>
  </si>
  <si>
    <t>Princeton, N.J., Princeton University Press, 1965.</t>
  </si>
  <si>
    <t>1965</t>
  </si>
  <si>
    <t>2008-06-30</t>
  </si>
  <si>
    <t>1601748:eng</t>
  </si>
  <si>
    <t>552866</t>
  </si>
  <si>
    <t>991002977439702656</t>
  </si>
  <si>
    <t>2259736140002656</t>
  </si>
  <si>
    <t>32285002853835</t>
  </si>
  <si>
    <t>893604302</t>
  </si>
  <si>
    <t>QE696 .Z4 1959</t>
  </si>
  <si>
    <t>0                      QE 0696000Z  4           1959</t>
  </si>
  <si>
    <t>The Pleistocene period; its climate, chronology, and faunal successions.</t>
  </si>
  <si>
    <t>Zeuner, Frederick Everard, 1905-1963.</t>
  </si>
  <si>
    <t>London, Hutchinson Scientific &amp; Technical [1959]</t>
  </si>
  <si>
    <t>1959</t>
  </si>
  <si>
    <t>1997-11-08</t>
  </si>
  <si>
    <t>4820886198:eng</t>
  </si>
  <si>
    <t>550559</t>
  </si>
  <si>
    <t>991002973219702656</t>
  </si>
  <si>
    <t>2254885340002656</t>
  </si>
  <si>
    <t>32285002853850</t>
  </si>
  <si>
    <t>893239748</t>
  </si>
  <si>
    <t>QE70 .A8 1990</t>
  </si>
  <si>
    <t>0                      QE 0070000A  8           1990</t>
  </si>
  <si>
    <t>The ends of the Earth : the Polar regions of the world / by Isaac Asimov ; illustrations by Bob Hines.</t>
  </si>
  <si>
    <t>Asimov, Isaac, 1920-1992.</t>
  </si>
  <si>
    <t>New York, N.Y. : Dutton, 1990, c1975.</t>
  </si>
  <si>
    <t>1994-07-25</t>
  </si>
  <si>
    <t>1991-08-19</t>
  </si>
  <si>
    <t>50862446:eng</t>
  </si>
  <si>
    <t>22489472</t>
  </si>
  <si>
    <t>991001783269702656</t>
  </si>
  <si>
    <t>2271630380002656</t>
  </si>
  <si>
    <t>9780525485735</t>
  </si>
  <si>
    <t>32285000701184</t>
  </si>
  <si>
    <t>893346776</t>
  </si>
  <si>
    <t>QE705.A1 R8 1985</t>
  </si>
  <si>
    <t>0                      QE 0705000A  1                  R  8           1985</t>
  </si>
  <si>
    <t>The meaning of fossils : episodes in the history of palaeontology / Martin J.S. Rudwick.</t>
  </si>
  <si>
    <t>Rudwick, M. J. S.</t>
  </si>
  <si>
    <t>Chicago : University of Chicago Press, 1985.</t>
  </si>
  <si>
    <t>University of Chicago Press ed.</t>
  </si>
  <si>
    <t>ilu</t>
  </si>
  <si>
    <t>1995-02-17</t>
  </si>
  <si>
    <t>1767601:eng</t>
  </si>
  <si>
    <t>11574066</t>
  </si>
  <si>
    <t>991000558719702656</t>
  </si>
  <si>
    <t>2264909170002656</t>
  </si>
  <si>
    <t>9780226731032</t>
  </si>
  <si>
    <t>32285001550507</t>
  </si>
  <si>
    <t>893595660</t>
  </si>
  <si>
    <t>QE707.T4 A3953</t>
  </si>
  <si>
    <t>0                      QE 0707000T  4                  A  3953</t>
  </si>
  <si>
    <t>Letters from Egypt, 1905-1908. Pref. by Henri de Lubac. [Translated by Mary Ilford.</t>
  </si>
  <si>
    <t>Teilhard de Chardin, Pierre.</t>
  </si>
  <si>
    <t>New York] Herder and Herder [1965]</t>
  </si>
  <si>
    <t>2000-10-26</t>
  </si>
  <si>
    <t>1997-09-18</t>
  </si>
  <si>
    <t>2461496:eng</t>
  </si>
  <si>
    <t>839367</t>
  </si>
  <si>
    <t>991003314619702656</t>
  </si>
  <si>
    <t>2259471330002656</t>
  </si>
  <si>
    <t>32285003204079</t>
  </si>
  <si>
    <t>893524671</t>
  </si>
  <si>
    <t>QE707.T4 C813</t>
  </si>
  <si>
    <t>0                      QE 0707000T  4                  C  813</t>
  </si>
  <si>
    <t>Teilhard de Chardin; a biographical study / by Claude Cuénot ; [translation by Vincent COlimore; edited by René Hague]</t>
  </si>
  <si>
    <t>Cuénot, Claude.</t>
  </si>
  <si>
    <t>Baltimore, Helicon [1965]</t>
  </si>
  <si>
    <t>2000-07-06</t>
  </si>
  <si>
    <t>3943466751:eng</t>
  </si>
  <si>
    <t>566233</t>
  </si>
  <si>
    <t>991002997589702656</t>
  </si>
  <si>
    <t>2256338560002656</t>
  </si>
  <si>
    <t>32285003204103</t>
  </si>
  <si>
    <t>893342117</t>
  </si>
  <si>
    <t>QE707.T4 F7 1961</t>
  </si>
  <si>
    <t>0                      QE 0707000T  4                  F  7           1961</t>
  </si>
  <si>
    <t>The world of Teilhard / edited by Robert T. Francoeur ; with a preface by John LaFarge.</t>
  </si>
  <si>
    <t>Francoeur, Robert T.</t>
  </si>
  <si>
    <t>Baltimore : Helicon Press, [c1961]</t>
  </si>
  <si>
    <t>1990-12-28</t>
  </si>
  <si>
    <t>1725898:eng</t>
  </si>
  <si>
    <t>674792</t>
  </si>
  <si>
    <t>991003131709702656</t>
  </si>
  <si>
    <t>2269332150002656</t>
  </si>
  <si>
    <t>32285000297977</t>
  </si>
  <si>
    <t>893323795</t>
  </si>
  <si>
    <t>QE71 .R4 1986</t>
  </si>
  <si>
    <t>0                      QE 0071000R  4           1986</t>
  </si>
  <si>
    <t>The making of a continent : text and photographs / by Ron Redfern ; color illustrations by Gary Hincks.</t>
  </si>
  <si>
    <t>Redfern, Ron.</t>
  </si>
  <si>
    <t>New York : Times Books, [1986], c1983.</t>
  </si>
  <si>
    <t>1994-09-27</t>
  </si>
  <si>
    <t>4556917:eng</t>
  </si>
  <si>
    <t>13524900</t>
  </si>
  <si>
    <t>991000839559702656</t>
  </si>
  <si>
    <t>2264159950002656</t>
  </si>
  <si>
    <t>9780812916171</t>
  </si>
  <si>
    <t>32285001518694</t>
  </si>
  <si>
    <t>893315285</t>
  </si>
  <si>
    <t>QE711 .R3 1967</t>
  </si>
  <si>
    <t>0                      QE 0711000R  3           1967</t>
  </si>
  <si>
    <t>Prehistoric life / by Percy E. Raymond.</t>
  </si>
  <si>
    <t>Raymond, Percy E. (Percy Edward), 1879-1952.</t>
  </si>
  <si>
    <t>Cambridge : Harvard University Press, 1967, c1948.</t>
  </si>
  <si>
    <t>2008-10-14</t>
  </si>
  <si>
    <t>1995-03-28</t>
  </si>
  <si>
    <t>1581072:eng</t>
  </si>
  <si>
    <t>2077624</t>
  </si>
  <si>
    <t>991004003249702656</t>
  </si>
  <si>
    <t>2263626980002656</t>
  </si>
  <si>
    <t>32285002014149</t>
  </si>
  <si>
    <t>893900674</t>
  </si>
  <si>
    <t>QE711.2 .S55 1983</t>
  </si>
  <si>
    <t>0                      QE 0711200S  55          1983</t>
  </si>
  <si>
    <t>Fossils and the history of life / George Gaylord Simpson.</t>
  </si>
  <si>
    <t>Simpson, George Gaylord, 1902-1984.</t>
  </si>
  <si>
    <t>New York : Scientific American Books, c1983.</t>
  </si>
  <si>
    <t>Scientific American library</t>
  </si>
  <si>
    <t>1996-03-22</t>
  </si>
  <si>
    <t>63333513:eng</t>
  </si>
  <si>
    <t>9325245</t>
  </si>
  <si>
    <t>991000173599702656</t>
  </si>
  <si>
    <t>2267532680002656</t>
  </si>
  <si>
    <t>9780716715641</t>
  </si>
  <si>
    <t>32285001550556</t>
  </si>
  <si>
    <t>893515080</t>
  </si>
  <si>
    <t>QE714.3 .B363 1964</t>
  </si>
  <si>
    <t>0                      QE 0714300B  363         1964</t>
  </si>
  <si>
    <t>And then came man. Translated from the German by Desmond I. Vesey. Edited and with a foreword by D. H. Dalby.</t>
  </si>
  <si>
    <t>Bastian, Hartmut.</t>
  </si>
  <si>
    <t>New York, Viking Press [1964, c1963]</t>
  </si>
  <si>
    <t>1997-06-26</t>
  </si>
  <si>
    <t>1641770:eng</t>
  </si>
  <si>
    <t>562705</t>
  </si>
  <si>
    <t>991002994379702656</t>
  </si>
  <si>
    <t>2256045970002656</t>
  </si>
  <si>
    <t>32285002853991</t>
  </si>
  <si>
    <t>893511454</t>
  </si>
  <si>
    <t>QE721 .H64 1989</t>
  </si>
  <si>
    <t>0                      QE 0721000H  64          1989</t>
  </si>
  <si>
    <t>Arguments on evolution : a paleontologist's perspective / Antoni Hoffman.</t>
  </si>
  <si>
    <t>Hoffman, Antoni.</t>
  </si>
  <si>
    <t>New York : Oxford University Press, 1989.</t>
  </si>
  <si>
    <t>1996-12-10</t>
  </si>
  <si>
    <t>1989-10-20</t>
  </si>
  <si>
    <t>836863289:eng</t>
  </si>
  <si>
    <t>17804435</t>
  </si>
  <si>
    <t>991001265299702656</t>
  </si>
  <si>
    <t>2264486460002656</t>
  </si>
  <si>
    <t>9780195044430</t>
  </si>
  <si>
    <t>32285000003102</t>
  </si>
  <si>
    <t>893351841</t>
  </si>
  <si>
    <t>QE721 .P34 1977</t>
  </si>
  <si>
    <t>0                      QE 0721000P  34          1977</t>
  </si>
  <si>
    <t>Patterns of evolution as illustrated by the fossil record / edited by A. Hallam.</t>
  </si>
  <si>
    <t>Amsterdam ; New York : Elsevier Scientific Pub. Co. : distributors for the U.S. and Canada, Elsevier North-Holland, c1977, 1978 printing.</t>
  </si>
  <si>
    <t>Developments in palaeontology and stratigraphy ; 5</t>
  </si>
  <si>
    <t>1996-06-10</t>
  </si>
  <si>
    <t>766235320:eng</t>
  </si>
  <si>
    <t>2818474</t>
  </si>
  <si>
    <t>991004253749702656</t>
  </si>
  <si>
    <t>2265226300002656</t>
  </si>
  <si>
    <t>9780444414953</t>
  </si>
  <si>
    <t>32285001550564</t>
  </si>
  <si>
    <t>893718685</t>
  </si>
  <si>
    <t>QE721.2.E97 M39 1996</t>
  </si>
  <si>
    <t>0                      QE 0721200E  97                 M  39          1996</t>
  </si>
  <si>
    <t>The Late Devonian mass extinction : the Frasnian/Famennian crisis / George R. McGhee, Jr.</t>
  </si>
  <si>
    <t>McGhee, George R.</t>
  </si>
  <si>
    <t>New York : Columbia University Press, c1996.</t>
  </si>
  <si>
    <t>Critical moments in paleobiology and earth history series</t>
  </si>
  <si>
    <t>2005-07-18</t>
  </si>
  <si>
    <t>1996-04-02</t>
  </si>
  <si>
    <t>806781741:eng</t>
  </si>
  <si>
    <t>33010274</t>
  </si>
  <si>
    <t>991002540319702656</t>
  </si>
  <si>
    <t>2271299960002656</t>
  </si>
  <si>
    <t>9780231075046</t>
  </si>
  <si>
    <t>32285002149598</t>
  </si>
  <si>
    <t>893239183</t>
  </si>
  <si>
    <t>QE724 .M36 1990</t>
  </si>
  <si>
    <t>0                      QE 0724000M  36          1990</t>
  </si>
  <si>
    <t>The emergence of animals : the Cambrian breakthrough / Mark A.S. McMenamin and Dianna L. Schulte McMenamin.</t>
  </si>
  <si>
    <t>McMenamin, Mark A.</t>
  </si>
  <si>
    <t>New York : Columbia University Press, c1990.</t>
  </si>
  <si>
    <t>1997-01-30</t>
  </si>
  <si>
    <t>1996-04-08</t>
  </si>
  <si>
    <t>1061552:eng</t>
  </si>
  <si>
    <t>19920145</t>
  </si>
  <si>
    <t>991001512619702656</t>
  </si>
  <si>
    <t>2268945370002656</t>
  </si>
  <si>
    <t>9780231066464</t>
  </si>
  <si>
    <t>32285002150604</t>
  </si>
  <si>
    <t>893322007</t>
  </si>
  <si>
    <t>QE741 .B3 1969</t>
  </si>
  <si>
    <t>0                      QE 0741000B  3           1969</t>
  </si>
  <si>
    <t>The life of the Pleistocene or glacial period, as recorded in the deposits laid down by the great ice sheets.</t>
  </si>
  <si>
    <t>Baker, Frank Collins, 1867-1942.</t>
  </si>
  <si>
    <t>New York, AMS Press [1969]</t>
  </si>
  <si>
    <t>1218115:eng</t>
  </si>
  <si>
    <t>48558</t>
  </si>
  <si>
    <t>991000114009702656</t>
  </si>
  <si>
    <t>2263242000002656</t>
  </si>
  <si>
    <t>32285002854072</t>
  </si>
  <si>
    <t>893230881</t>
  </si>
  <si>
    <t>QE747.N4 S6</t>
  </si>
  <si>
    <t>0                      QE 0747000N  4                  S  6</t>
  </si>
  <si>
    <t>Field conference on the Tertiary and Pleistocene of western Nebraska : (guide book for the ninth field conference of the Society of Vertebrate Paleontology) / C. Bertrand Schultz, Thompson M. Stout ; with contributions by Charles H. Falkenbach and Lloyd G. Tanner ; and field conference assistance from Harold J. Cook and A. L. Lugn.</t>
  </si>
  <si>
    <t>Schultz, C. Bertrand (Charles Bertrand), 1908-1995.</t>
  </si>
  <si>
    <t>[Lincoln] : University of Nebraska State Museum, 1961.</t>
  </si>
  <si>
    <t>Special publication of the University of Nebraska State Museum ; no. 2</t>
  </si>
  <si>
    <t>1999-11-17</t>
  </si>
  <si>
    <t>9450717:eng</t>
  </si>
  <si>
    <t>3281692</t>
  </si>
  <si>
    <t>991004396559702656</t>
  </si>
  <si>
    <t>2259122270002656</t>
  </si>
  <si>
    <t>32285002854106</t>
  </si>
  <si>
    <t>893423744</t>
  </si>
  <si>
    <t>QE757.A1 H68</t>
  </si>
  <si>
    <t>0                      QE 0757000A  1                  H  68</t>
  </si>
  <si>
    <t>African ecology and human evolution, edited by F. Clark Howell and François Bourlière.</t>
  </si>
  <si>
    <t>Howell, F. Clark (Francis Clark), editor.</t>
  </si>
  <si>
    <t>Chicago, Aldine Pub. Co. [1963]</t>
  </si>
  <si>
    <t>1963</t>
  </si>
  <si>
    <t>Viking Fund publications in anthropology ; no. 36</t>
  </si>
  <si>
    <t>1998-05-12</t>
  </si>
  <si>
    <t>350159117:eng</t>
  </si>
  <si>
    <t>549990</t>
  </si>
  <si>
    <t>991002972249702656</t>
  </si>
  <si>
    <t>2262228840002656</t>
  </si>
  <si>
    <t>32285002854130</t>
  </si>
  <si>
    <t>893622974</t>
  </si>
  <si>
    <t>QE77 .H36</t>
  </si>
  <si>
    <t>0                      QE 0077000H  36</t>
  </si>
  <si>
    <t>Geology of national parks / Ann G. Harris.</t>
  </si>
  <si>
    <t>Harris, Ann G.</t>
  </si>
  <si>
    <t>Dubuque, Iowa : Kendall/Hunt Pub. Co., [1975]</t>
  </si>
  <si>
    <t>1975</t>
  </si>
  <si>
    <t>1994-06-15</t>
  </si>
  <si>
    <t>1992-03-18</t>
  </si>
  <si>
    <t>2200652:eng</t>
  </si>
  <si>
    <t>1322175</t>
  </si>
  <si>
    <t>991003690979702656</t>
  </si>
  <si>
    <t>2255001870002656</t>
  </si>
  <si>
    <t>9780840310927</t>
  </si>
  <si>
    <t>32285001023430</t>
  </si>
  <si>
    <t>893793913</t>
  </si>
  <si>
    <t>QE77 .S45 1959</t>
  </si>
  <si>
    <t>0                      QE 0077000S  45          1959</t>
  </si>
  <si>
    <t>This sculptured earth: the landscape of America.</t>
  </si>
  <si>
    <t>Shimer, John A.</t>
  </si>
  <si>
    <t>New York, Columbia University Press, 1959.</t>
  </si>
  <si>
    <t>1998-06-18</t>
  </si>
  <si>
    <t>419624:eng</t>
  </si>
  <si>
    <t>1175412</t>
  </si>
  <si>
    <t>991003593249702656</t>
  </si>
  <si>
    <t>2271833880002656</t>
  </si>
  <si>
    <t>32285002851672</t>
  </si>
  <si>
    <t>893868594</t>
  </si>
  <si>
    <t>QE77 .T5 1965</t>
  </si>
  <si>
    <t>0                      QE 0077000T  5           1965</t>
  </si>
  <si>
    <t>Regional geomorphology of the United States / [by] William D. Thornbury.</t>
  </si>
  <si>
    <t>Thornbury, William D. (William David), 1900-</t>
  </si>
  <si>
    <t>New York : Wiley, [1965]</t>
  </si>
  <si>
    <t>1991-11-18</t>
  </si>
  <si>
    <t>1577012:eng</t>
  </si>
  <si>
    <t>545356</t>
  </si>
  <si>
    <t>991002964589702656</t>
  </si>
  <si>
    <t>2264387310002656</t>
  </si>
  <si>
    <t>32285000817428</t>
  </si>
  <si>
    <t>893233668</t>
  </si>
  <si>
    <t>QE770 .E18</t>
  </si>
  <si>
    <t>0                      QE 0770000E  18</t>
  </si>
  <si>
    <t>Invertebrate paleontology.</t>
  </si>
  <si>
    <t>Easton, William H. (William Heyden), 1916-1996.</t>
  </si>
  <si>
    <t>New York, Harper [1960]</t>
  </si>
  <si>
    <t>1960</t>
  </si>
  <si>
    <t>2001-02-02</t>
  </si>
  <si>
    <t>375543270:eng</t>
  </si>
  <si>
    <t>551744</t>
  </si>
  <si>
    <t>991002975829702656</t>
  </si>
  <si>
    <t>2257730380002656</t>
  </si>
  <si>
    <t>32285002854189</t>
  </si>
  <si>
    <t>893874277</t>
  </si>
  <si>
    <t>QE770 .T7</t>
  </si>
  <si>
    <t>0                      QE 0770000T  7</t>
  </si>
  <si>
    <t>Treatise on invertebrate paleontology; prepared under the guidance of the Joint Committee on Invertebrate Paleontology. Directed and edited by Raymond C. Moore.</t>
  </si>
  <si>
    <t>Joint Committee on Invertebrate Paleontology.</t>
  </si>
  <si>
    <t>[New York] Geological Society of America and University of Kansas Press [Lawrence] 1953-</t>
  </si>
  <si>
    <t>1953</t>
  </si>
  <si>
    <t>2001-01-31</t>
  </si>
  <si>
    <t>4241293201:eng</t>
  </si>
  <si>
    <t>364741</t>
  </si>
  <si>
    <t>991002506849702656</t>
  </si>
  <si>
    <t>2265548890002656</t>
  </si>
  <si>
    <t>32285002854221</t>
  </si>
  <si>
    <t>893873616</t>
  </si>
  <si>
    <t>32285002854213</t>
  </si>
  <si>
    <t>893873613</t>
  </si>
  <si>
    <t>QE770 .T7 PD</t>
  </si>
  <si>
    <t>0                      QE 0770000T  7                                                       PD</t>
  </si>
  <si>
    <t>32285002854239</t>
  </si>
  <si>
    <t>893886369</t>
  </si>
  <si>
    <t>QE770 .T7 PE</t>
  </si>
  <si>
    <t>0                      QE 0770000T  7                                                       PE</t>
  </si>
  <si>
    <t>32285002854247</t>
  </si>
  <si>
    <t>893880029</t>
  </si>
  <si>
    <t>QE770 .T7 PF</t>
  </si>
  <si>
    <t>0                      QE 0770000T  7                                                       PF</t>
  </si>
  <si>
    <t>32285002854254</t>
  </si>
  <si>
    <t>893880028</t>
  </si>
  <si>
    <t>QE770 .T7 PH</t>
  </si>
  <si>
    <t>0                      QE 0770000T  7                                                       PH</t>
  </si>
  <si>
    <t>32285002854270</t>
  </si>
  <si>
    <t>893867298</t>
  </si>
  <si>
    <t>QE770 .T7 PI</t>
  </si>
  <si>
    <t>0                      QE 0770000T  7                                                       PI</t>
  </si>
  <si>
    <t>32285002854288</t>
  </si>
  <si>
    <t>893898842</t>
  </si>
  <si>
    <t>QE770 .T7 PK</t>
  </si>
  <si>
    <t>0                      QE 0770000T  7                                                       PK</t>
  </si>
  <si>
    <t>32285002854296</t>
  </si>
  <si>
    <t>893898841</t>
  </si>
  <si>
    <t>QE770 .T7 PN</t>
  </si>
  <si>
    <t>0                      QE 0770000T  7                                                       PN</t>
  </si>
  <si>
    <t>32285002854312</t>
  </si>
  <si>
    <t>893886368</t>
  </si>
  <si>
    <t>32285002854320</t>
  </si>
  <si>
    <t>893880027</t>
  </si>
  <si>
    <t>32285002854304</t>
  </si>
  <si>
    <t>893867295</t>
  </si>
  <si>
    <t>QE770 .T7 PO</t>
  </si>
  <si>
    <t>0                      QE 0770000T  7                                                       PO</t>
  </si>
  <si>
    <t>32285002854338</t>
  </si>
  <si>
    <t>893898839</t>
  </si>
  <si>
    <t>QE770 .T7 PP</t>
  </si>
  <si>
    <t>0                      QE 0770000T  7                                                       PP</t>
  </si>
  <si>
    <t>32285002854346</t>
  </si>
  <si>
    <t>893867297</t>
  </si>
  <si>
    <t>QE770 .T7 PQ</t>
  </si>
  <si>
    <t>0                      QE 0770000T  7                                                       PQ</t>
  </si>
  <si>
    <t>32285002854353</t>
  </si>
  <si>
    <t>893898838</t>
  </si>
  <si>
    <t>QE770 .T7 PR</t>
  </si>
  <si>
    <t>0                      QE 0770000T  7                                                       PR</t>
  </si>
  <si>
    <t>32285002854379</t>
  </si>
  <si>
    <t>893886367</t>
  </si>
  <si>
    <t>32285002854361</t>
  </si>
  <si>
    <t>893867294</t>
  </si>
  <si>
    <t>QE770 .T7 PS</t>
  </si>
  <si>
    <t>0                      QE 0770000T  7                                                       PS</t>
  </si>
  <si>
    <t>32285002854387</t>
  </si>
  <si>
    <t>893873612</t>
  </si>
  <si>
    <t>32285002854395</t>
  </si>
  <si>
    <t>893867296</t>
  </si>
  <si>
    <t>QE770 .T7 PU</t>
  </si>
  <si>
    <t>0                      QE 0770000T  7                                                       PU</t>
  </si>
  <si>
    <t>32285002854403</t>
  </si>
  <si>
    <t>893873611</t>
  </si>
  <si>
    <t>32285002854411</t>
  </si>
  <si>
    <t>893880026</t>
  </si>
  <si>
    <t>QE770 .T7 PV</t>
  </si>
  <si>
    <t>0                      QE 0770000T  7                                                       PV</t>
  </si>
  <si>
    <t>32285002854429</t>
  </si>
  <si>
    <t>893873614</t>
  </si>
  <si>
    <t>QE770 .T7 PW</t>
  </si>
  <si>
    <t>0                      QE 0770000T  7                                                       PW</t>
  </si>
  <si>
    <t>32285002854437</t>
  </si>
  <si>
    <t>893898840</t>
  </si>
  <si>
    <t>QE79 .M28 1981</t>
  </si>
  <si>
    <t>0                      QE 0079000M  28          1981</t>
  </si>
  <si>
    <t>Basin and range / John McPhee.</t>
  </si>
  <si>
    <t>McPhee, John, 1931-</t>
  </si>
  <si>
    <t>New York : Farrar, Straus, Giroux, c1981.</t>
  </si>
  <si>
    <t>2004-08-30</t>
  </si>
  <si>
    <t>1993-08-19</t>
  </si>
  <si>
    <t>56668201:eng</t>
  </si>
  <si>
    <t>7173053</t>
  </si>
  <si>
    <t>991005081779702656</t>
  </si>
  <si>
    <t>2256891840002656</t>
  </si>
  <si>
    <t>9780374109141</t>
  </si>
  <si>
    <t>32285001754984</t>
  </si>
  <si>
    <t>893520392</t>
  </si>
  <si>
    <t>QE79 .M29 1986</t>
  </si>
  <si>
    <t>0                      QE 0079000M  29          1986</t>
  </si>
  <si>
    <t>Rising from the plains / John McPhee.</t>
  </si>
  <si>
    <t>New York : Farrar, Straus, Giroux, 1986.</t>
  </si>
  <si>
    <t>2005-03-07</t>
  </si>
  <si>
    <t>56668826:eng</t>
  </si>
  <si>
    <t>13796498</t>
  </si>
  <si>
    <t>991000875619702656</t>
  </si>
  <si>
    <t>2270404620002656</t>
  </si>
  <si>
    <t>9780374250829</t>
  </si>
  <si>
    <t>32285001754992</t>
  </si>
  <si>
    <t>893608353</t>
  </si>
  <si>
    <t>QE841 .J37 v...</t>
  </si>
  <si>
    <t>0                      QE 0841000J  37                                                      v...</t>
  </si>
  <si>
    <t>Basic structure and evolution of vertebrates / by E. Jarvik.</t>
  </si>
  <si>
    <t>Jarvik, Erik, 1907-1998.</t>
  </si>
  <si>
    <t>1995-10-16</t>
  </si>
  <si>
    <t>2908556930:eng</t>
  </si>
  <si>
    <t>6357480</t>
  </si>
  <si>
    <t>991004970629702656</t>
  </si>
  <si>
    <t>2256135920002656</t>
  </si>
  <si>
    <t>9780123808011</t>
  </si>
  <si>
    <t>32285001550648</t>
  </si>
  <si>
    <t>893507431</t>
  </si>
  <si>
    <t>32285001550655</t>
  </si>
  <si>
    <t>893526721</t>
  </si>
  <si>
    <t>QE918 .G46 1984</t>
  </si>
  <si>
    <t>0                      QE 0918000G  46          1984</t>
  </si>
  <si>
    <t>Plant life in the Devonian / Patricia G. Gensel, Henry N. Andrews.</t>
  </si>
  <si>
    <t>Gensel, Patricia G., 1944-</t>
  </si>
  <si>
    <t>New York : Praeger, 1984.</t>
  </si>
  <si>
    <t>2001-02-16</t>
  </si>
  <si>
    <t>3570440:eng</t>
  </si>
  <si>
    <t>10099214</t>
  </si>
  <si>
    <t>991000311469702656</t>
  </si>
  <si>
    <t>2265723380002656</t>
  </si>
  <si>
    <t>9780030620027</t>
  </si>
  <si>
    <t>32285001550721</t>
  </si>
  <si>
    <t>893314825</t>
  </si>
  <si>
    <t>QE92.F7 G46</t>
  </si>
  <si>
    <t>0                      QE 0092000F  7                  G  46</t>
  </si>
  <si>
    <t>Geoecology of the Colorado Front Range : a study of alpine and subalpine environments / edited by Jack D. Ives.</t>
  </si>
  <si>
    <t>Boulder, Colo. : Westview Press, 1980.</t>
  </si>
  <si>
    <t>Studies in high altitude geoecology</t>
  </si>
  <si>
    <t>1995-08-27</t>
  </si>
  <si>
    <t>905746098:eng</t>
  </si>
  <si>
    <t>6197008</t>
  </si>
  <si>
    <t>991004944209702656</t>
  </si>
  <si>
    <t>2264440240002656</t>
  </si>
  <si>
    <t>9780891589938</t>
  </si>
  <si>
    <t>32285001519379</t>
  </si>
  <si>
    <t>893443222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</si>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</sst>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6EBE-84D0-4E57-8956-DEB88F8106DE}">
  <dimension ref="A1:BD19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54" customHeight="1" x14ac:dyDescent="0.25"/>
  <cols>
    <col min="1" max="1" width="12.140625" customWidth="1"/>
    <col min="2" max="2" width="17" customWidth="1"/>
    <col min="3" max="3" width="0" hidden="1" customWidth="1"/>
    <col min="4" max="4" width="46.42578125" customWidth="1"/>
    <col min="6" max="10" width="0" hidden="1" customWidth="1"/>
    <col min="11" max="11" width="19.28515625" customWidth="1"/>
    <col min="12" max="12" width="16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5.85546875" customWidth="1"/>
    <col min="32" max="41" width="0" hidden="1" customWidth="1"/>
    <col min="42" max="44" width="11.28515625" customWidth="1"/>
    <col min="47" max="56" width="0" hidden="1" customWidth="1"/>
  </cols>
  <sheetData>
    <row r="1" spans="1:56" ht="54" customHeight="1" x14ac:dyDescent="0.25">
      <c r="A1" s="8" t="s">
        <v>2271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54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1</v>
      </c>
      <c r="T2" s="4">
        <v>1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905</v>
      </c>
      <c r="Z2" s="4">
        <v>785</v>
      </c>
      <c r="AA2" s="4">
        <v>786</v>
      </c>
      <c r="AB2" s="4">
        <v>6</v>
      </c>
      <c r="AC2" s="4">
        <v>6</v>
      </c>
      <c r="AD2" s="4">
        <v>28</v>
      </c>
      <c r="AE2" s="4">
        <v>28</v>
      </c>
      <c r="AF2" s="4">
        <v>14</v>
      </c>
      <c r="AG2" s="4">
        <v>14</v>
      </c>
      <c r="AH2" s="4">
        <v>5</v>
      </c>
      <c r="AI2" s="4">
        <v>5</v>
      </c>
      <c r="AJ2" s="4">
        <v>12</v>
      </c>
      <c r="AK2" s="4">
        <v>12</v>
      </c>
      <c r="AL2" s="4">
        <v>4</v>
      </c>
      <c r="AM2" s="4">
        <v>4</v>
      </c>
      <c r="AN2" s="4">
        <v>0</v>
      </c>
      <c r="AO2" s="4">
        <v>0</v>
      </c>
      <c r="AP2" s="3" t="s">
        <v>58</v>
      </c>
      <c r="AQ2" s="3" t="s">
        <v>69</v>
      </c>
      <c r="AR2" s="6" t="str">
        <f>HYPERLINK("http://catalog.hathitrust.org/Record/000280241","HathiTrust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HYPERLINK("https://creighton-primo.hosted.exlibrisgroup.com/primo-explore/search?tab=default_tab&amp;search_scope=EVERYTHING&amp;vid=01CRU&amp;lang=en_US&amp;offset=0&amp;query=any,contains,991000171779702656","Catalog Record")</f>
        <v>Catalog Record</v>
      </c>
      <c r="AT2" s="6" t="str">
        <f>HYPERLINK("http://www.worldcat.org/oclc/9324583","WorldCat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B2" s="3" t="s">
        <v>75</v>
      </c>
      <c r="BC2" s="3" t="s">
        <v>76</v>
      </c>
      <c r="BD2" s="3" t="s">
        <v>77</v>
      </c>
    </row>
    <row r="3" spans="1:56" ht="54" customHeight="1" x14ac:dyDescent="0.25">
      <c r="A3" s="7" t="s">
        <v>58</v>
      </c>
      <c r="B3" s="2" t="s">
        <v>78</v>
      </c>
      <c r="C3" s="2" t="s">
        <v>79</v>
      </c>
      <c r="D3" s="2" t="s">
        <v>80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81</v>
      </c>
      <c r="L3" s="2" t="s">
        <v>82</v>
      </c>
      <c r="M3" s="3" t="s">
        <v>83</v>
      </c>
      <c r="N3" s="2" t="s">
        <v>84</v>
      </c>
      <c r="O3" s="3" t="s">
        <v>64</v>
      </c>
      <c r="P3" s="3" t="s">
        <v>65</v>
      </c>
      <c r="R3" s="3" t="s">
        <v>66</v>
      </c>
      <c r="S3" s="4">
        <v>1</v>
      </c>
      <c r="T3" s="4">
        <v>1</v>
      </c>
      <c r="U3" s="5" t="s">
        <v>67</v>
      </c>
      <c r="V3" s="5" t="s">
        <v>67</v>
      </c>
      <c r="W3" s="5" t="s">
        <v>85</v>
      </c>
      <c r="X3" s="5" t="s">
        <v>85</v>
      </c>
      <c r="Y3" s="4">
        <v>882</v>
      </c>
      <c r="Z3" s="4">
        <v>843</v>
      </c>
      <c r="AA3" s="4">
        <v>1146</v>
      </c>
      <c r="AB3" s="4">
        <v>10</v>
      </c>
      <c r="AC3" s="4">
        <v>13</v>
      </c>
      <c r="AD3" s="4">
        <v>20</v>
      </c>
      <c r="AE3" s="4">
        <v>26</v>
      </c>
      <c r="AF3" s="4">
        <v>7</v>
      </c>
      <c r="AG3" s="4">
        <v>10</v>
      </c>
      <c r="AH3" s="4">
        <v>1</v>
      </c>
      <c r="AI3" s="4">
        <v>3</v>
      </c>
      <c r="AJ3" s="4">
        <v>8</v>
      </c>
      <c r="AK3" s="4">
        <v>10</v>
      </c>
      <c r="AL3" s="4">
        <v>6</v>
      </c>
      <c r="AM3" s="4">
        <v>7</v>
      </c>
      <c r="AN3" s="4">
        <v>0</v>
      </c>
      <c r="AO3" s="4">
        <v>0</v>
      </c>
      <c r="AP3" s="3" t="s">
        <v>58</v>
      </c>
      <c r="AQ3" s="3" t="s">
        <v>69</v>
      </c>
      <c r="AR3" s="6" t="str">
        <f>HYPERLINK("http://catalog.hathitrust.org/Record/001038449","HathiTrust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HYPERLINK("https://creighton-primo.hosted.exlibrisgroup.com/primo-explore/search?tab=default_tab&amp;search_scope=EVERYTHING&amp;vid=01CRU&amp;lang=en_US&amp;offset=0&amp;query=any,contains,991002963859702656","Catalog Record")</f>
        <v>Catalog Record</v>
      </c>
      <c r="AT3" s="6" t="str">
        <f>HYPERLINK("http://www.worldcat.org/oclc/545143","WorldCat Record")</f>
        <v>WorldCat Record</v>
      </c>
      <c r="AU3" s="3" t="s">
        <v>86</v>
      </c>
      <c r="AV3" s="3" t="s">
        <v>87</v>
      </c>
      <c r="AW3" s="3" t="s">
        <v>88</v>
      </c>
      <c r="AX3" s="3" t="s">
        <v>88</v>
      </c>
      <c r="AY3" s="3" t="s">
        <v>89</v>
      </c>
      <c r="AZ3" s="3" t="s">
        <v>74</v>
      </c>
      <c r="BC3" s="3" t="s">
        <v>90</v>
      </c>
      <c r="BD3" s="3" t="s">
        <v>91</v>
      </c>
    </row>
    <row r="4" spans="1:56" ht="54" customHeight="1" x14ac:dyDescent="0.25">
      <c r="A4" s="7" t="s">
        <v>58</v>
      </c>
      <c r="B4" s="2" t="s">
        <v>92</v>
      </c>
      <c r="C4" s="2" t="s">
        <v>93</v>
      </c>
      <c r="D4" s="2" t="s">
        <v>94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95</v>
      </c>
      <c r="L4" s="2" t="s">
        <v>96</v>
      </c>
      <c r="M4" s="3" t="s">
        <v>97</v>
      </c>
      <c r="O4" s="3" t="s">
        <v>64</v>
      </c>
      <c r="P4" s="3" t="s">
        <v>98</v>
      </c>
      <c r="R4" s="3" t="s">
        <v>66</v>
      </c>
      <c r="S4" s="4">
        <v>1</v>
      </c>
      <c r="T4" s="4">
        <v>1</v>
      </c>
      <c r="U4" s="5" t="s">
        <v>67</v>
      </c>
      <c r="V4" s="5" t="s">
        <v>67</v>
      </c>
      <c r="W4" s="5" t="s">
        <v>85</v>
      </c>
      <c r="X4" s="5" t="s">
        <v>85</v>
      </c>
      <c r="Y4" s="4">
        <v>487</v>
      </c>
      <c r="Z4" s="4">
        <v>404</v>
      </c>
      <c r="AA4" s="4">
        <v>410</v>
      </c>
      <c r="AB4" s="4">
        <v>3</v>
      </c>
      <c r="AC4" s="4">
        <v>3</v>
      </c>
      <c r="AD4" s="4">
        <v>9</v>
      </c>
      <c r="AE4" s="4">
        <v>9</v>
      </c>
      <c r="AF4" s="4">
        <v>1</v>
      </c>
      <c r="AG4" s="4">
        <v>1</v>
      </c>
      <c r="AH4" s="4">
        <v>2</v>
      </c>
      <c r="AI4" s="4">
        <v>2</v>
      </c>
      <c r="AJ4" s="4">
        <v>5</v>
      </c>
      <c r="AK4" s="4">
        <v>5</v>
      </c>
      <c r="AL4" s="4">
        <v>2</v>
      </c>
      <c r="AM4" s="4">
        <v>2</v>
      </c>
      <c r="AN4" s="4">
        <v>0</v>
      </c>
      <c r="AO4" s="4">
        <v>0</v>
      </c>
      <c r="AP4" s="3" t="s">
        <v>58</v>
      </c>
      <c r="AQ4" s="3" t="s">
        <v>69</v>
      </c>
      <c r="AR4" s="6" t="str">
        <f>HYPERLINK("http://catalog.hathitrust.org/Record/001114869","HathiTrust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HYPERLINK("https://creighton-primo.hosted.exlibrisgroup.com/primo-explore/search?tab=default_tab&amp;search_scope=EVERYTHING&amp;vid=01CRU&amp;lang=en_US&amp;offset=0&amp;query=any,contains,991000146539702656","Catalog Record")</f>
        <v>Catalog Record</v>
      </c>
      <c r="AT4" s="6" t="str">
        <f>HYPERLINK("http://www.worldcat.org/oclc/58954","WorldCat Record")</f>
        <v>WorldCat Record</v>
      </c>
      <c r="AU4" s="3" t="s">
        <v>99</v>
      </c>
      <c r="AV4" s="3" t="s">
        <v>100</v>
      </c>
      <c r="AW4" s="3" t="s">
        <v>101</v>
      </c>
      <c r="AX4" s="3" t="s">
        <v>101</v>
      </c>
      <c r="AY4" s="3" t="s">
        <v>102</v>
      </c>
      <c r="AZ4" s="3" t="s">
        <v>74</v>
      </c>
      <c r="BB4" s="3" t="s">
        <v>103</v>
      </c>
      <c r="BC4" s="3" t="s">
        <v>104</v>
      </c>
      <c r="BD4" s="3" t="s">
        <v>105</v>
      </c>
    </row>
    <row r="5" spans="1:56" ht="54" customHeight="1" x14ac:dyDescent="0.25">
      <c r="A5" s="7" t="s">
        <v>58</v>
      </c>
      <c r="B5" s="2" t="s">
        <v>106</v>
      </c>
      <c r="C5" s="2" t="s">
        <v>107</v>
      </c>
      <c r="D5" s="2" t="s">
        <v>108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109</v>
      </c>
      <c r="L5" s="2" t="s">
        <v>110</v>
      </c>
      <c r="M5" s="3" t="s">
        <v>111</v>
      </c>
      <c r="O5" s="3" t="s">
        <v>64</v>
      </c>
      <c r="P5" s="3" t="s">
        <v>98</v>
      </c>
      <c r="Q5" s="2" t="s">
        <v>112</v>
      </c>
      <c r="R5" s="3" t="s">
        <v>66</v>
      </c>
      <c r="S5" s="4">
        <v>1</v>
      </c>
      <c r="T5" s="4">
        <v>1</v>
      </c>
      <c r="U5" s="5" t="s">
        <v>67</v>
      </c>
      <c r="V5" s="5" t="s">
        <v>67</v>
      </c>
      <c r="W5" s="5" t="s">
        <v>113</v>
      </c>
      <c r="X5" s="5" t="s">
        <v>113</v>
      </c>
      <c r="Y5" s="4">
        <v>448</v>
      </c>
      <c r="Z5" s="4">
        <v>381</v>
      </c>
      <c r="AA5" s="4">
        <v>394</v>
      </c>
      <c r="AB5" s="4">
        <v>3</v>
      </c>
      <c r="AC5" s="4">
        <v>3</v>
      </c>
      <c r="AD5" s="4">
        <v>10</v>
      </c>
      <c r="AE5" s="4">
        <v>11</v>
      </c>
      <c r="AF5" s="4">
        <v>3</v>
      </c>
      <c r="AG5" s="4">
        <v>3</v>
      </c>
      <c r="AH5" s="4">
        <v>1</v>
      </c>
      <c r="AI5" s="4">
        <v>2</v>
      </c>
      <c r="AJ5" s="4">
        <v>6</v>
      </c>
      <c r="AK5" s="4">
        <v>7</v>
      </c>
      <c r="AL5" s="4">
        <v>2</v>
      </c>
      <c r="AM5" s="4">
        <v>2</v>
      </c>
      <c r="AN5" s="4">
        <v>0</v>
      </c>
      <c r="AO5" s="4">
        <v>0</v>
      </c>
      <c r="AP5" s="3" t="s">
        <v>58</v>
      </c>
      <c r="AQ5" s="3" t="s">
        <v>58</v>
      </c>
      <c r="AS5" s="6" t="str">
        <f>HYPERLINK("https://creighton-primo.hosted.exlibrisgroup.com/primo-explore/search?tab=default_tab&amp;search_scope=EVERYTHING&amp;vid=01CRU&amp;lang=en_US&amp;offset=0&amp;query=any,contains,991002588939702656","Catalog Record")</f>
        <v>Catalog Record</v>
      </c>
      <c r="AT5" s="6" t="str">
        <f>HYPERLINK("http://www.worldcat.org/oclc/33947007","WorldCat Record")</f>
        <v>WorldCat Record</v>
      </c>
      <c r="AU5" s="3" t="s">
        <v>114</v>
      </c>
      <c r="AV5" s="3" t="s">
        <v>115</v>
      </c>
      <c r="AW5" s="3" t="s">
        <v>116</v>
      </c>
      <c r="AX5" s="3" t="s">
        <v>116</v>
      </c>
      <c r="AY5" s="3" t="s">
        <v>117</v>
      </c>
      <c r="AZ5" s="3" t="s">
        <v>74</v>
      </c>
      <c r="BB5" s="3" t="s">
        <v>118</v>
      </c>
      <c r="BC5" s="3" t="s">
        <v>119</v>
      </c>
      <c r="BD5" s="3" t="s">
        <v>120</v>
      </c>
    </row>
    <row r="6" spans="1:56" ht="54" customHeight="1" x14ac:dyDescent="0.25">
      <c r="A6" s="7" t="s">
        <v>58</v>
      </c>
      <c r="B6" s="2" t="s">
        <v>121</v>
      </c>
      <c r="C6" s="2" t="s">
        <v>122</v>
      </c>
      <c r="D6" s="2" t="s">
        <v>123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124</v>
      </c>
      <c r="L6" s="2" t="s">
        <v>125</v>
      </c>
      <c r="M6" s="3" t="s">
        <v>126</v>
      </c>
      <c r="O6" s="3" t="s">
        <v>64</v>
      </c>
      <c r="P6" s="3" t="s">
        <v>65</v>
      </c>
      <c r="Q6" s="2" t="s">
        <v>127</v>
      </c>
      <c r="R6" s="3" t="s">
        <v>66</v>
      </c>
      <c r="S6" s="4">
        <v>2</v>
      </c>
      <c r="T6" s="4">
        <v>2</v>
      </c>
      <c r="U6" s="5" t="s">
        <v>67</v>
      </c>
      <c r="V6" s="5" t="s">
        <v>67</v>
      </c>
      <c r="W6" s="5" t="s">
        <v>128</v>
      </c>
      <c r="X6" s="5" t="s">
        <v>128</v>
      </c>
      <c r="Y6" s="4">
        <v>838</v>
      </c>
      <c r="Z6" s="4">
        <v>735</v>
      </c>
      <c r="AA6" s="4">
        <v>972</v>
      </c>
      <c r="AB6" s="4">
        <v>6</v>
      </c>
      <c r="AC6" s="4">
        <v>8</v>
      </c>
      <c r="AD6" s="4">
        <v>21</v>
      </c>
      <c r="AE6" s="4">
        <v>29</v>
      </c>
      <c r="AF6" s="4">
        <v>11</v>
      </c>
      <c r="AG6" s="4">
        <v>14</v>
      </c>
      <c r="AH6" s="4">
        <v>1</v>
      </c>
      <c r="AI6" s="4">
        <v>2</v>
      </c>
      <c r="AJ6" s="4">
        <v>8</v>
      </c>
      <c r="AK6" s="4">
        <v>10</v>
      </c>
      <c r="AL6" s="4">
        <v>5</v>
      </c>
      <c r="AM6" s="4">
        <v>7</v>
      </c>
      <c r="AN6" s="4">
        <v>0</v>
      </c>
      <c r="AO6" s="4">
        <v>0</v>
      </c>
      <c r="AP6" s="3" t="s">
        <v>58</v>
      </c>
      <c r="AQ6" s="3" t="s">
        <v>69</v>
      </c>
      <c r="AR6" s="6" t="str">
        <f>HYPERLINK("http://catalog.hathitrust.org/Record/001114867","HathiTrust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HYPERLINK("https://creighton-primo.hosted.exlibrisgroup.com/primo-explore/search?tab=default_tab&amp;search_scope=EVERYTHING&amp;vid=01CRU&amp;lang=en_US&amp;offset=0&amp;query=any,contains,991002964559702656","Catalog Record")</f>
        <v>Catalog Record</v>
      </c>
      <c r="AT6" s="6" t="str">
        <f>HYPERLINK("http://www.worldcat.org/oclc/545351","WorldCat Record")</f>
        <v>WorldCat Record</v>
      </c>
      <c r="AU6" s="3" t="s">
        <v>129</v>
      </c>
      <c r="AV6" s="3" t="s">
        <v>130</v>
      </c>
      <c r="AW6" s="3" t="s">
        <v>131</v>
      </c>
      <c r="AX6" s="3" t="s">
        <v>131</v>
      </c>
      <c r="AY6" s="3" t="s">
        <v>132</v>
      </c>
      <c r="AZ6" s="3" t="s">
        <v>74</v>
      </c>
      <c r="BB6" s="3" t="s">
        <v>133</v>
      </c>
      <c r="BC6" s="3" t="s">
        <v>134</v>
      </c>
      <c r="BD6" s="3" t="s">
        <v>135</v>
      </c>
    </row>
    <row r="7" spans="1:56" ht="54" customHeight="1" x14ac:dyDescent="0.25">
      <c r="A7" s="7" t="s">
        <v>58</v>
      </c>
      <c r="B7" s="2" t="s">
        <v>136</v>
      </c>
      <c r="C7" s="2" t="s">
        <v>137</v>
      </c>
      <c r="D7" s="2" t="s">
        <v>138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139</v>
      </c>
      <c r="L7" s="2" t="s">
        <v>140</v>
      </c>
      <c r="M7" s="3" t="s">
        <v>141</v>
      </c>
      <c r="O7" s="3" t="s">
        <v>64</v>
      </c>
      <c r="P7" s="3" t="s">
        <v>142</v>
      </c>
      <c r="R7" s="3" t="s">
        <v>66</v>
      </c>
      <c r="S7" s="4">
        <v>1</v>
      </c>
      <c r="T7" s="4">
        <v>1</v>
      </c>
      <c r="U7" s="5" t="s">
        <v>67</v>
      </c>
      <c r="V7" s="5" t="s">
        <v>67</v>
      </c>
      <c r="W7" s="5" t="s">
        <v>85</v>
      </c>
      <c r="X7" s="5" t="s">
        <v>85</v>
      </c>
      <c r="Y7" s="4">
        <v>493</v>
      </c>
      <c r="Z7" s="4">
        <v>341</v>
      </c>
      <c r="AA7" s="4">
        <v>367</v>
      </c>
      <c r="AB7" s="4">
        <v>2</v>
      </c>
      <c r="AC7" s="4">
        <v>2</v>
      </c>
      <c r="AD7" s="4">
        <v>6</v>
      </c>
      <c r="AE7" s="4">
        <v>6</v>
      </c>
      <c r="AF7" s="4">
        <v>1</v>
      </c>
      <c r="AG7" s="4">
        <v>1</v>
      </c>
      <c r="AH7" s="4">
        <v>2</v>
      </c>
      <c r="AI7" s="4">
        <v>2</v>
      </c>
      <c r="AJ7" s="4">
        <v>3</v>
      </c>
      <c r="AK7" s="4">
        <v>3</v>
      </c>
      <c r="AL7" s="4">
        <v>1</v>
      </c>
      <c r="AM7" s="4">
        <v>1</v>
      </c>
      <c r="AN7" s="4">
        <v>0</v>
      </c>
      <c r="AO7" s="4">
        <v>0</v>
      </c>
      <c r="AP7" s="3" t="s">
        <v>58</v>
      </c>
      <c r="AQ7" s="3" t="s">
        <v>69</v>
      </c>
      <c r="AR7" s="6" t="str">
        <f>HYPERLINK("http://catalog.hathitrust.org/Record/000169721","HathiTrust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HYPERLINK("https://creighton-primo.hosted.exlibrisgroup.com/primo-explore/search?tab=default_tab&amp;search_scope=EVERYTHING&amp;vid=01CRU&amp;lang=en_US&amp;offset=0&amp;query=any,contains,991004202189702656","Catalog Record")</f>
        <v>Catalog Record</v>
      </c>
      <c r="AT7" s="6" t="str">
        <f>HYPERLINK("http://www.worldcat.org/oclc/2655690","WorldCat Record")</f>
        <v>WorldCat Record</v>
      </c>
      <c r="AU7" s="3" t="s">
        <v>143</v>
      </c>
      <c r="AV7" s="3" t="s">
        <v>144</v>
      </c>
      <c r="AW7" s="3" t="s">
        <v>145</v>
      </c>
      <c r="AX7" s="3" t="s">
        <v>145</v>
      </c>
      <c r="AY7" s="3" t="s">
        <v>146</v>
      </c>
      <c r="AZ7" s="3" t="s">
        <v>74</v>
      </c>
      <c r="BB7" s="3" t="s">
        <v>147</v>
      </c>
      <c r="BC7" s="3" t="s">
        <v>148</v>
      </c>
      <c r="BD7" s="3" t="s">
        <v>149</v>
      </c>
    </row>
    <row r="8" spans="1:56" ht="54" customHeight="1" x14ac:dyDescent="0.25">
      <c r="A8" s="7" t="s">
        <v>58</v>
      </c>
      <c r="B8" s="2" t="s">
        <v>150</v>
      </c>
      <c r="C8" s="2" t="s">
        <v>151</v>
      </c>
      <c r="D8" s="2" t="s">
        <v>152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153</v>
      </c>
      <c r="L8" s="2" t="s">
        <v>154</v>
      </c>
      <c r="M8" s="3" t="s">
        <v>155</v>
      </c>
      <c r="O8" s="3" t="s">
        <v>64</v>
      </c>
      <c r="P8" s="3" t="s">
        <v>65</v>
      </c>
      <c r="R8" s="3" t="s">
        <v>66</v>
      </c>
      <c r="S8" s="4">
        <v>0</v>
      </c>
      <c r="T8" s="4">
        <v>0</v>
      </c>
      <c r="U8" s="5" t="s">
        <v>156</v>
      </c>
      <c r="V8" s="5" t="s">
        <v>156</v>
      </c>
      <c r="W8" s="5" t="s">
        <v>85</v>
      </c>
      <c r="X8" s="5" t="s">
        <v>85</v>
      </c>
      <c r="Y8" s="4">
        <v>578</v>
      </c>
      <c r="Z8" s="4">
        <v>525</v>
      </c>
      <c r="AA8" s="4">
        <v>722</v>
      </c>
      <c r="AB8" s="4">
        <v>6</v>
      </c>
      <c r="AC8" s="4">
        <v>7</v>
      </c>
      <c r="AD8" s="4">
        <v>14</v>
      </c>
      <c r="AE8" s="4">
        <v>20</v>
      </c>
      <c r="AF8" s="4">
        <v>5</v>
      </c>
      <c r="AG8" s="4">
        <v>7</v>
      </c>
      <c r="AH8" s="4">
        <v>1</v>
      </c>
      <c r="AI8" s="4">
        <v>1</v>
      </c>
      <c r="AJ8" s="4">
        <v>3</v>
      </c>
      <c r="AK8" s="4">
        <v>6</v>
      </c>
      <c r="AL8" s="4">
        <v>5</v>
      </c>
      <c r="AM8" s="4">
        <v>6</v>
      </c>
      <c r="AN8" s="4">
        <v>0</v>
      </c>
      <c r="AO8" s="4">
        <v>0</v>
      </c>
      <c r="AP8" s="3" t="s">
        <v>58</v>
      </c>
      <c r="AQ8" s="3" t="s">
        <v>69</v>
      </c>
      <c r="AR8" s="6" t="str">
        <f>HYPERLINK("http://catalog.hathitrust.org/Record/001038457","HathiTrust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HYPERLINK("https://creighton-primo.hosted.exlibrisgroup.com/primo-explore/search?tab=default_tab&amp;search_scope=EVERYTHING&amp;vid=01CRU&amp;lang=en_US&amp;offset=0&amp;query=any,contains,991001378649702656","Catalog Record")</f>
        <v>Catalog Record</v>
      </c>
      <c r="AT8" s="6" t="str">
        <f>HYPERLINK("http://www.worldcat.org/oclc/225715","WorldCat Record")</f>
        <v>WorldCat Record</v>
      </c>
      <c r="AU8" s="3" t="s">
        <v>157</v>
      </c>
      <c r="AV8" s="3" t="s">
        <v>158</v>
      </c>
      <c r="AW8" s="3" t="s">
        <v>159</v>
      </c>
      <c r="AX8" s="3" t="s">
        <v>159</v>
      </c>
      <c r="AY8" s="3" t="s">
        <v>160</v>
      </c>
      <c r="AZ8" s="3" t="s">
        <v>74</v>
      </c>
      <c r="BC8" s="3" t="s">
        <v>161</v>
      </c>
      <c r="BD8" s="3" t="s">
        <v>162</v>
      </c>
    </row>
    <row r="9" spans="1:56" ht="54" customHeight="1" x14ac:dyDescent="0.25">
      <c r="A9" s="7" t="s">
        <v>58</v>
      </c>
      <c r="B9" s="2" t="s">
        <v>163</v>
      </c>
      <c r="C9" s="2" t="s">
        <v>164</v>
      </c>
      <c r="D9" s="2" t="s">
        <v>165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166</v>
      </c>
      <c r="L9" s="2" t="s">
        <v>167</v>
      </c>
      <c r="M9" s="3" t="s">
        <v>168</v>
      </c>
      <c r="O9" s="3" t="s">
        <v>64</v>
      </c>
      <c r="P9" s="3" t="s">
        <v>65</v>
      </c>
      <c r="R9" s="3" t="s">
        <v>66</v>
      </c>
      <c r="S9" s="4">
        <v>1</v>
      </c>
      <c r="T9" s="4">
        <v>1</v>
      </c>
      <c r="U9" s="5" t="s">
        <v>169</v>
      </c>
      <c r="V9" s="5" t="s">
        <v>169</v>
      </c>
      <c r="W9" s="5" t="s">
        <v>170</v>
      </c>
      <c r="X9" s="5" t="s">
        <v>170</v>
      </c>
      <c r="Y9" s="4">
        <v>437</v>
      </c>
      <c r="Z9" s="4">
        <v>395</v>
      </c>
      <c r="AA9" s="4">
        <v>450</v>
      </c>
      <c r="AB9" s="4">
        <v>3</v>
      </c>
      <c r="AC9" s="4">
        <v>3</v>
      </c>
      <c r="AD9" s="4">
        <v>11</v>
      </c>
      <c r="AE9" s="4">
        <v>12</v>
      </c>
      <c r="AF9" s="4">
        <v>2</v>
      </c>
      <c r="AG9" s="4">
        <v>3</v>
      </c>
      <c r="AH9" s="4">
        <v>3</v>
      </c>
      <c r="AI9" s="4">
        <v>3</v>
      </c>
      <c r="AJ9" s="4">
        <v>5</v>
      </c>
      <c r="AK9" s="4">
        <v>5</v>
      </c>
      <c r="AL9" s="4">
        <v>2</v>
      </c>
      <c r="AM9" s="4">
        <v>2</v>
      </c>
      <c r="AN9" s="4">
        <v>0</v>
      </c>
      <c r="AO9" s="4">
        <v>0</v>
      </c>
      <c r="AP9" s="3" t="s">
        <v>58</v>
      </c>
      <c r="AQ9" s="3" t="s">
        <v>69</v>
      </c>
      <c r="AR9" s="6" t="str">
        <f>HYPERLINK("http://catalog.hathitrust.org/Record/001114592","HathiTrust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HYPERLINK("https://creighton-primo.hosted.exlibrisgroup.com/primo-explore/search?tab=default_tab&amp;search_scope=EVERYTHING&amp;vid=01CRU&amp;lang=en_US&amp;offset=0&amp;query=any,contains,991002963699702656","Catalog Record")</f>
        <v>Catalog Record</v>
      </c>
      <c r="AT9" s="6" t="str">
        <f>HYPERLINK("http://www.worldcat.org/oclc/545037","WorldCat Record")</f>
        <v>WorldCat Record</v>
      </c>
      <c r="AU9" s="3" t="s">
        <v>171</v>
      </c>
      <c r="AV9" s="3" t="s">
        <v>172</v>
      </c>
      <c r="AW9" s="3" t="s">
        <v>173</v>
      </c>
      <c r="AX9" s="3" t="s">
        <v>173</v>
      </c>
      <c r="AY9" s="3" t="s">
        <v>174</v>
      </c>
      <c r="AZ9" s="3" t="s">
        <v>74</v>
      </c>
      <c r="BC9" s="3" t="s">
        <v>175</v>
      </c>
      <c r="BD9" s="3" t="s">
        <v>176</v>
      </c>
    </row>
    <row r="10" spans="1:56" ht="54" customHeight="1" x14ac:dyDescent="0.25">
      <c r="A10" s="7" t="s">
        <v>58</v>
      </c>
      <c r="B10" s="2" t="s">
        <v>177</v>
      </c>
      <c r="C10" s="2" t="s">
        <v>178</v>
      </c>
      <c r="D10" s="2" t="s">
        <v>179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180</v>
      </c>
      <c r="L10" s="2" t="s">
        <v>181</v>
      </c>
      <c r="M10" s="3" t="s">
        <v>182</v>
      </c>
      <c r="N10" s="2" t="s">
        <v>183</v>
      </c>
      <c r="O10" s="3" t="s">
        <v>64</v>
      </c>
      <c r="P10" s="3" t="s">
        <v>65</v>
      </c>
      <c r="R10" s="3" t="s">
        <v>66</v>
      </c>
      <c r="S10" s="4">
        <v>1</v>
      </c>
      <c r="T10" s="4">
        <v>1</v>
      </c>
      <c r="U10" s="5" t="s">
        <v>184</v>
      </c>
      <c r="V10" s="5" t="s">
        <v>184</v>
      </c>
      <c r="W10" s="5" t="s">
        <v>184</v>
      </c>
      <c r="X10" s="5" t="s">
        <v>184</v>
      </c>
      <c r="Y10" s="4">
        <v>82</v>
      </c>
      <c r="Z10" s="4">
        <v>74</v>
      </c>
      <c r="AA10" s="4">
        <v>534</v>
      </c>
      <c r="AB10" s="4">
        <v>1</v>
      </c>
      <c r="AC10" s="4">
        <v>7</v>
      </c>
      <c r="AD10" s="4">
        <v>6</v>
      </c>
      <c r="AE10" s="4">
        <v>25</v>
      </c>
      <c r="AF10" s="4">
        <v>2</v>
      </c>
      <c r="AG10" s="4">
        <v>5</v>
      </c>
      <c r="AH10" s="4">
        <v>0</v>
      </c>
      <c r="AI10" s="4">
        <v>4</v>
      </c>
      <c r="AJ10" s="4">
        <v>5</v>
      </c>
      <c r="AK10" s="4">
        <v>13</v>
      </c>
      <c r="AL10" s="4">
        <v>0</v>
      </c>
      <c r="AM10" s="4">
        <v>6</v>
      </c>
      <c r="AN10" s="4">
        <v>0</v>
      </c>
      <c r="AO10" s="4">
        <v>1</v>
      </c>
      <c r="AP10" s="3" t="s">
        <v>69</v>
      </c>
      <c r="AQ10" s="3" t="s">
        <v>58</v>
      </c>
      <c r="AR10" s="6" t="str">
        <f>HYPERLINK("http://catalog.hathitrust.org/Record/100479738","HathiTrust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HYPERLINK("https://creighton-primo.hosted.exlibrisgroup.com/primo-explore/search?tab=default_tab&amp;search_scope=EVERYTHING&amp;vid=01CRU&amp;lang=en_US&amp;offset=0&amp;query=any,contains,991004005779702656","Catalog Record")</f>
        <v>Catalog Record</v>
      </c>
      <c r="AT10" s="6" t="str">
        <f>HYPERLINK("http://www.worldcat.org/oclc/9037829","WorldCat Record")</f>
        <v>WorldCat Record</v>
      </c>
      <c r="AU10" s="3" t="s">
        <v>185</v>
      </c>
      <c r="AV10" s="3" t="s">
        <v>186</v>
      </c>
      <c r="AW10" s="3" t="s">
        <v>187</v>
      </c>
      <c r="AX10" s="3" t="s">
        <v>187</v>
      </c>
      <c r="AY10" s="3" t="s">
        <v>188</v>
      </c>
      <c r="AZ10" s="3" t="s">
        <v>74</v>
      </c>
      <c r="BC10" s="3" t="s">
        <v>189</v>
      </c>
      <c r="BD10" s="3" t="s">
        <v>190</v>
      </c>
    </row>
    <row r="11" spans="1:56" ht="54" customHeight="1" x14ac:dyDescent="0.25">
      <c r="A11" s="7" t="s">
        <v>58</v>
      </c>
      <c r="B11" s="2" t="s">
        <v>191</v>
      </c>
      <c r="C11" s="2" t="s">
        <v>192</v>
      </c>
      <c r="D11" s="2" t="s">
        <v>193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194</v>
      </c>
      <c r="L11" s="2" t="s">
        <v>195</v>
      </c>
      <c r="M11" s="3" t="s">
        <v>196</v>
      </c>
      <c r="N11" s="2" t="s">
        <v>197</v>
      </c>
      <c r="O11" s="3" t="s">
        <v>64</v>
      </c>
      <c r="P11" s="3" t="s">
        <v>198</v>
      </c>
      <c r="Q11" s="2" t="s">
        <v>199</v>
      </c>
      <c r="R11" s="3" t="s">
        <v>66</v>
      </c>
      <c r="S11" s="4">
        <v>2</v>
      </c>
      <c r="T11" s="4">
        <v>2</v>
      </c>
      <c r="U11" s="5" t="s">
        <v>200</v>
      </c>
      <c r="V11" s="5" t="s">
        <v>200</v>
      </c>
      <c r="W11" s="5" t="s">
        <v>201</v>
      </c>
      <c r="X11" s="5" t="s">
        <v>201</v>
      </c>
      <c r="Y11" s="4">
        <v>614</v>
      </c>
      <c r="Z11" s="4">
        <v>464</v>
      </c>
      <c r="AA11" s="4">
        <v>947</v>
      </c>
      <c r="AB11" s="4">
        <v>6</v>
      </c>
      <c r="AC11" s="4">
        <v>6</v>
      </c>
      <c r="AD11" s="4">
        <v>16</v>
      </c>
      <c r="AE11" s="4">
        <v>23</v>
      </c>
      <c r="AF11" s="4">
        <v>4</v>
      </c>
      <c r="AG11" s="4">
        <v>8</v>
      </c>
      <c r="AH11" s="4">
        <v>3</v>
      </c>
      <c r="AI11" s="4">
        <v>5</v>
      </c>
      <c r="AJ11" s="4">
        <v>9</v>
      </c>
      <c r="AK11" s="4">
        <v>12</v>
      </c>
      <c r="AL11" s="4">
        <v>4</v>
      </c>
      <c r="AM11" s="4">
        <v>4</v>
      </c>
      <c r="AN11" s="4">
        <v>0</v>
      </c>
      <c r="AO11" s="4">
        <v>0</v>
      </c>
      <c r="AP11" s="3" t="s">
        <v>58</v>
      </c>
      <c r="AQ11" s="3" t="s">
        <v>69</v>
      </c>
      <c r="AR11" s="6" t="str">
        <f>HYPERLINK("http://catalog.hathitrust.org/Record/001114879","HathiTrust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HYPERLINK("https://creighton-primo.hosted.exlibrisgroup.com/primo-explore/search?tab=default_tab&amp;search_scope=EVERYTHING&amp;vid=01CRU&amp;lang=en_US&amp;offset=0&amp;query=any,contains,991001121809702656","Catalog Record")</f>
        <v>Catalog Record</v>
      </c>
      <c r="AT11" s="6" t="str">
        <f>HYPERLINK("http://www.worldcat.org/oclc/184194","WorldCat Record")</f>
        <v>WorldCat Record</v>
      </c>
      <c r="AU11" s="3" t="s">
        <v>202</v>
      </c>
      <c r="AV11" s="3" t="s">
        <v>203</v>
      </c>
      <c r="AW11" s="3" t="s">
        <v>204</v>
      </c>
      <c r="AX11" s="3" t="s">
        <v>204</v>
      </c>
      <c r="AY11" s="3" t="s">
        <v>205</v>
      </c>
      <c r="AZ11" s="3" t="s">
        <v>74</v>
      </c>
      <c r="BC11" s="3" t="s">
        <v>206</v>
      </c>
      <c r="BD11" s="3" t="s">
        <v>207</v>
      </c>
    </row>
    <row r="12" spans="1:56" ht="54" customHeight="1" x14ac:dyDescent="0.25">
      <c r="A12" s="7" t="s">
        <v>58</v>
      </c>
      <c r="B12" s="2" t="s">
        <v>208</v>
      </c>
      <c r="C12" s="2" t="s">
        <v>209</v>
      </c>
      <c r="D12" s="2" t="s">
        <v>210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211</v>
      </c>
      <c r="L12" s="2" t="s">
        <v>212</v>
      </c>
      <c r="M12" s="3" t="s">
        <v>213</v>
      </c>
      <c r="O12" s="3" t="s">
        <v>64</v>
      </c>
      <c r="P12" s="3" t="s">
        <v>214</v>
      </c>
      <c r="Q12" s="2" t="s">
        <v>215</v>
      </c>
      <c r="R12" s="3" t="s">
        <v>66</v>
      </c>
      <c r="S12" s="4">
        <v>1</v>
      </c>
      <c r="T12" s="4">
        <v>1</v>
      </c>
      <c r="U12" s="5" t="s">
        <v>216</v>
      </c>
      <c r="V12" s="5" t="s">
        <v>216</v>
      </c>
      <c r="W12" s="5" t="s">
        <v>217</v>
      </c>
      <c r="X12" s="5" t="s">
        <v>217</v>
      </c>
      <c r="Y12" s="4">
        <v>261</v>
      </c>
      <c r="Z12" s="4">
        <v>197</v>
      </c>
      <c r="AA12" s="4">
        <v>291</v>
      </c>
      <c r="AB12" s="4">
        <v>3</v>
      </c>
      <c r="AC12" s="4">
        <v>4</v>
      </c>
      <c r="AD12" s="4">
        <v>4</v>
      </c>
      <c r="AE12" s="4">
        <v>7</v>
      </c>
      <c r="AF12" s="4">
        <v>1</v>
      </c>
      <c r="AG12" s="4">
        <v>1</v>
      </c>
      <c r="AH12" s="4">
        <v>0</v>
      </c>
      <c r="AI12" s="4">
        <v>0</v>
      </c>
      <c r="AJ12" s="4">
        <v>1</v>
      </c>
      <c r="AK12" s="4">
        <v>3</v>
      </c>
      <c r="AL12" s="4">
        <v>2</v>
      </c>
      <c r="AM12" s="4">
        <v>3</v>
      </c>
      <c r="AN12" s="4">
        <v>0</v>
      </c>
      <c r="AO12" s="4">
        <v>0</v>
      </c>
      <c r="AP12" s="3" t="s">
        <v>58</v>
      </c>
      <c r="AQ12" s="3" t="s">
        <v>69</v>
      </c>
      <c r="AR12" s="6" t="str">
        <f>HYPERLINK("http://catalog.hathitrust.org/Record/007078496","HathiTrust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HYPERLINK("https://creighton-primo.hosted.exlibrisgroup.com/primo-explore/search?tab=default_tab&amp;search_scope=EVERYTHING&amp;vid=01CRU&amp;lang=en_US&amp;offset=0&amp;query=any,contains,991003647549702656","Catalog Record")</f>
        <v>Catalog Record</v>
      </c>
      <c r="AT12" s="6" t="str">
        <f>HYPERLINK("http://www.worldcat.org/oclc/1249833","WorldCat Record")</f>
        <v>WorldCat Record</v>
      </c>
      <c r="AU12" s="3" t="s">
        <v>218</v>
      </c>
      <c r="AV12" s="3" t="s">
        <v>219</v>
      </c>
      <c r="AW12" s="3" t="s">
        <v>220</v>
      </c>
      <c r="AX12" s="3" t="s">
        <v>220</v>
      </c>
      <c r="AY12" s="3" t="s">
        <v>221</v>
      </c>
      <c r="AZ12" s="3" t="s">
        <v>74</v>
      </c>
      <c r="BC12" s="3" t="s">
        <v>222</v>
      </c>
      <c r="BD12" s="3" t="s">
        <v>223</v>
      </c>
    </row>
    <row r="13" spans="1:56" ht="54" customHeight="1" x14ac:dyDescent="0.25">
      <c r="A13" s="7" t="s">
        <v>58</v>
      </c>
      <c r="B13" s="2" t="s">
        <v>224</v>
      </c>
      <c r="C13" s="2" t="s">
        <v>225</v>
      </c>
      <c r="D13" s="2" t="s">
        <v>226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227</v>
      </c>
      <c r="L13" s="2" t="s">
        <v>228</v>
      </c>
      <c r="M13" s="3" t="s">
        <v>229</v>
      </c>
      <c r="N13" s="2" t="s">
        <v>230</v>
      </c>
      <c r="O13" s="3" t="s">
        <v>64</v>
      </c>
      <c r="P13" s="3" t="s">
        <v>65</v>
      </c>
      <c r="Q13" s="2" t="s">
        <v>231</v>
      </c>
      <c r="R13" s="3" t="s">
        <v>66</v>
      </c>
      <c r="S13" s="4">
        <v>5</v>
      </c>
      <c r="T13" s="4">
        <v>5</v>
      </c>
      <c r="U13" s="5" t="s">
        <v>232</v>
      </c>
      <c r="V13" s="5" t="s">
        <v>232</v>
      </c>
      <c r="W13" s="5" t="s">
        <v>233</v>
      </c>
      <c r="X13" s="5" t="s">
        <v>233</v>
      </c>
      <c r="Y13" s="4">
        <v>957</v>
      </c>
      <c r="Z13" s="4">
        <v>825</v>
      </c>
      <c r="AA13" s="4">
        <v>834</v>
      </c>
      <c r="AB13" s="4">
        <v>6</v>
      </c>
      <c r="AC13" s="4">
        <v>6</v>
      </c>
      <c r="AD13" s="4">
        <v>20</v>
      </c>
      <c r="AE13" s="4">
        <v>20</v>
      </c>
      <c r="AF13" s="4">
        <v>4</v>
      </c>
      <c r="AG13" s="4">
        <v>4</v>
      </c>
      <c r="AH13" s="4">
        <v>5</v>
      </c>
      <c r="AI13" s="4">
        <v>5</v>
      </c>
      <c r="AJ13" s="4">
        <v>9</v>
      </c>
      <c r="AK13" s="4">
        <v>9</v>
      </c>
      <c r="AL13" s="4">
        <v>4</v>
      </c>
      <c r="AM13" s="4">
        <v>4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HYPERLINK("https://creighton-primo.hosted.exlibrisgroup.com/primo-explore/search?tab=default_tab&amp;search_scope=EVERYTHING&amp;vid=01CRU&amp;lang=en_US&amp;offset=0&amp;query=any,contains,991001014489702656","Catalog Record")</f>
        <v>Catalog Record</v>
      </c>
      <c r="AT13" s="6" t="str">
        <f>HYPERLINK("http://www.worldcat.org/oclc/15316486","WorldCat Record")</f>
        <v>WorldCat Record</v>
      </c>
      <c r="AU13" s="3" t="s">
        <v>234</v>
      </c>
      <c r="AV13" s="3" t="s">
        <v>235</v>
      </c>
      <c r="AW13" s="3" t="s">
        <v>236</v>
      </c>
      <c r="AX13" s="3" t="s">
        <v>236</v>
      </c>
      <c r="AY13" s="3" t="s">
        <v>237</v>
      </c>
      <c r="AZ13" s="3" t="s">
        <v>74</v>
      </c>
      <c r="BB13" s="3" t="s">
        <v>238</v>
      </c>
      <c r="BC13" s="3" t="s">
        <v>239</v>
      </c>
      <c r="BD13" s="3" t="s">
        <v>240</v>
      </c>
    </row>
    <row r="14" spans="1:56" ht="54" customHeight="1" x14ac:dyDescent="0.25">
      <c r="A14" s="7" t="s">
        <v>58</v>
      </c>
      <c r="B14" s="2" t="s">
        <v>241</v>
      </c>
      <c r="C14" s="2" t="s">
        <v>242</v>
      </c>
      <c r="D14" s="2" t="s">
        <v>243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244</v>
      </c>
      <c r="L14" s="2" t="s">
        <v>245</v>
      </c>
      <c r="M14" s="3" t="s">
        <v>246</v>
      </c>
      <c r="N14" s="2" t="s">
        <v>247</v>
      </c>
      <c r="O14" s="3" t="s">
        <v>64</v>
      </c>
      <c r="P14" s="3" t="s">
        <v>214</v>
      </c>
      <c r="R14" s="3" t="s">
        <v>66</v>
      </c>
      <c r="S14" s="4">
        <v>3</v>
      </c>
      <c r="T14" s="4">
        <v>3</v>
      </c>
      <c r="U14" s="5" t="s">
        <v>248</v>
      </c>
      <c r="V14" s="5" t="s">
        <v>248</v>
      </c>
      <c r="W14" s="5" t="s">
        <v>249</v>
      </c>
      <c r="X14" s="5" t="s">
        <v>249</v>
      </c>
      <c r="Y14" s="4">
        <v>209</v>
      </c>
      <c r="Z14" s="4">
        <v>144</v>
      </c>
      <c r="AA14" s="4">
        <v>392</v>
      </c>
      <c r="AB14" s="4">
        <v>3</v>
      </c>
      <c r="AC14" s="4">
        <v>3</v>
      </c>
      <c r="AD14" s="4">
        <v>2</v>
      </c>
      <c r="AE14" s="4">
        <v>6</v>
      </c>
      <c r="AF14" s="4">
        <v>0</v>
      </c>
      <c r="AG14" s="4">
        <v>3</v>
      </c>
      <c r="AH14" s="4">
        <v>0</v>
      </c>
      <c r="AI14" s="4">
        <v>0</v>
      </c>
      <c r="AJ14" s="4">
        <v>0</v>
      </c>
      <c r="AK14" s="4">
        <v>1</v>
      </c>
      <c r="AL14" s="4">
        <v>2</v>
      </c>
      <c r="AM14" s="4">
        <v>2</v>
      </c>
      <c r="AN14" s="4">
        <v>0</v>
      </c>
      <c r="AO14" s="4">
        <v>0</v>
      </c>
      <c r="AP14" s="3" t="s">
        <v>58</v>
      </c>
      <c r="AQ14" s="3" t="s">
        <v>69</v>
      </c>
      <c r="AR14" s="6" t="str">
        <f>HYPERLINK("http://catalog.hathitrust.org/Record/000295064","HathiTrust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HYPERLINK("https://creighton-primo.hosted.exlibrisgroup.com/primo-explore/search?tab=default_tab&amp;search_scope=EVERYTHING&amp;vid=01CRU&amp;lang=en_US&amp;offset=0&amp;query=any,contains,991004377239702656","Catalog Record")</f>
        <v>Catalog Record</v>
      </c>
      <c r="AT14" s="6" t="str">
        <f>HYPERLINK("http://www.worldcat.org/oclc/3205564","WorldCat Record")</f>
        <v>WorldCat Record</v>
      </c>
      <c r="AU14" s="3" t="s">
        <v>250</v>
      </c>
      <c r="AV14" s="3" t="s">
        <v>251</v>
      </c>
      <c r="AW14" s="3" t="s">
        <v>252</v>
      </c>
      <c r="AX14" s="3" t="s">
        <v>252</v>
      </c>
      <c r="AY14" s="3" t="s">
        <v>253</v>
      </c>
      <c r="AZ14" s="3" t="s">
        <v>74</v>
      </c>
      <c r="BB14" s="3" t="s">
        <v>254</v>
      </c>
      <c r="BC14" s="3" t="s">
        <v>255</v>
      </c>
      <c r="BD14" s="3" t="s">
        <v>256</v>
      </c>
    </row>
    <row r="15" spans="1:56" ht="54" customHeight="1" x14ac:dyDescent="0.25">
      <c r="A15" s="7" t="s">
        <v>58</v>
      </c>
      <c r="B15" s="2" t="s">
        <v>257</v>
      </c>
      <c r="C15" s="2" t="s">
        <v>258</v>
      </c>
      <c r="D15" s="2" t="s">
        <v>259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260</v>
      </c>
      <c r="L15" s="2" t="s">
        <v>261</v>
      </c>
      <c r="M15" s="3" t="s">
        <v>262</v>
      </c>
      <c r="O15" s="3" t="s">
        <v>64</v>
      </c>
      <c r="P15" s="3" t="s">
        <v>65</v>
      </c>
      <c r="Q15" s="2" t="s">
        <v>263</v>
      </c>
      <c r="R15" s="3" t="s">
        <v>66</v>
      </c>
      <c r="S15" s="4">
        <v>3</v>
      </c>
      <c r="T15" s="4">
        <v>3</v>
      </c>
      <c r="U15" s="5" t="s">
        <v>264</v>
      </c>
      <c r="V15" s="5" t="s">
        <v>264</v>
      </c>
      <c r="W15" s="5" t="s">
        <v>265</v>
      </c>
      <c r="X15" s="5" t="s">
        <v>265</v>
      </c>
      <c r="Y15" s="4">
        <v>377</v>
      </c>
      <c r="Z15" s="4">
        <v>274</v>
      </c>
      <c r="AA15" s="4">
        <v>281</v>
      </c>
      <c r="AB15" s="4">
        <v>3</v>
      </c>
      <c r="AC15" s="4">
        <v>3</v>
      </c>
      <c r="AD15" s="4">
        <v>5</v>
      </c>
      <c r="AE15" s="4">
        <v>5</v>
      </c>
      <c r="AF15" s="4">
        <v>1</v>
      </c>
      <c r="AG15" s="4">
        <v>1</v>
      </c>
      <c r="AH15" s="4">
        <v>1</v>
      </c>
      <c r="AI15" s="4">
        <v>1</v>
      </c>
      <c r="AJ15" s="4">
        <v>2</v>
      </c>
      <c r="AK15" s="4">
        <v>2</v>
      </c>
      <c r="AL15" s="4">
        <v>2</v>
      </c>
      <c r="AM15" s="4">
        <v>2</v>
      </c>
      <c r="AN15" s="4">
        <v>0</v>
      </c>
      <c r="AO15" s="4">
        <v>0</v>
      </c>
      <c r="AP15" s="3" t="s">
        <v>58</v>
      </c>
      <c r="AQ15" s="3" t="s">
        <v>69</v>
      </c>
      <c r="AR15" s="6" t="str">
        <f>HYPERLINK("http://catalog.hathitrust.org/Record/001038550","HathiTrust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HYPERLINK("https://creighton-primo.hosted.exlibrisgroup.com/primo-explore/search?tab=default_tab&amp;search_scope=EVERYTHING&amp;vid=01CRU&amp;lang=en_US&amp;offset=0&amp;query=any,contains,991002295859702656","Catalog Record")</f>
        <v>Catalog Record</v>
      </c>
      <c r="AT15" s="6" t="str">
        <f>HYPERLINK("http://www.worldcat.org/oclc/315396","WorldCat Record")</f>
        <v>WorldCat Record</v>
      </c>
      <c r="AU15" s="3" t="s">
        <v>266</v>
      </c>
      <c r="AV15" s="3" t="s">
        <v>267</v>
      </c>
      <c r="AW15" s="3" t="s">
        <v>268</v>
      </c>
      <c r="AX15" s="3" t="s">
        <v>268</v>
      </c>
      <c r="AY15" s="3" t="s">
        <v>269</v>
      </c>
      <c r="AZ15" s="3" t="s">
        <v>74</v>
      </c>
      <c r="BB15" s="3" t="s">
        <v>270</v>
      </c>
      <c r="BC15" s="3" t="s">
        <v>271</v>
      </c>
      <c r="BD15" s="3" t="s">
        <v>272</v>
      </c>
    </row>
    <row r="16" spans="1:56" ht="54" customHeight="1" x14ac:dyDescent="0.25">
      <c r="A16" s="7" t="s">
        <v>58</v>
      </c>
      <c r="B16" s="2" t="s">
        <v>273</v>
      </c>
      <c r="C16" s="2" t="s">
        <v>274</v>
      </c>
      <c r="D16" s="2" t="s">
        <v>275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L16" s="2" t="s">
        <v>276</v>
      </c>
      <c r="M16" s="3" t="s">
        <v>277</v>
      </c>
      <c r="O16" s="3" t="s">
        <v>64</v>
      </c>
      <c r="P16" s="3" t="s">
        <v>65</v>
      </c>
      <c r="R16" s="3" t="s">
        <v>66</v>
      </c>
      <c r="S16" s="4">
        <v>3</v>
      </c>
      <c r="T16" s="4">
        <v>3</v>
      </c>
      <c r="U16" s="5" t="s">
        <v>278</v>
      </c>
      <c r="V16" s="5" t="s">
        <v>278</v>
      </c>
      <c r="W16" s="5" t="s">
        <v>279</v>
      </c>
      <c r="X16" s="5" t="s">
        <v>279</v>
      </c>
      <c r="Y16" s="4">
        <v>263</v>
      </c>
      <c r="Z16" s="4">
        <v>245</v>
      </c>
      <c r="AA16" s="4">
        <v>324</v>
      </c>
      <c r="AB16" s="4">
        <v>2</v>
      </c>
      <c r="AC16" s="4">
        <v>3</v>
      </c>
      <c r="AD16" s="4">
        <v>6</v>
      </c>
      <c r="AE16" s="4">
        <v>8</v>
      </c>
      <c r="AF16" s="4">
        <v>1</v>
      </c>
      <c r="AG16" s="4">
        <v>1</v>
      </c>
      <c r="AH16" s="4">
        <v>1</v>
      </c>
      <c r="AI16" s="4">
        <v>2</v>
      </c>
      <c r="AJ16" s="4">
        <v>3</v>
      </c>
      <c r="AK16" s="4">
        <v>3</v>
      </c>
      <c r="AL16" s="4">
        <v>1</v>
      </c>
      <c r="AM16" s="4">
        <v>2</v>
      </c>
      <c r="AN16" s="4">
        <v>0</v>
      </c>
      <c r="AO16" s="4">
        <v>0</v>
      </c>
      <c r="AP16" s="3" t="s">
        <v>58</v>
      </c>
      <c r="AQ16" s="3" t="s">
        <v>69</v>
      </c>
      <c r="AR16" s="6" t="str">
        <f>HYPERLINK("http://catalog.hathitrust.org/Record/000784486","HathiTrust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HYPERLINK("https://creighton-primo.hosted.exlibrisgroup.com/primo-explore/search?tab=default_tab&amp;search_scope=EVERYTHING&amp;vid=01CRU&amp;lang=en_US&amp;offset=0&amp;query=any,contains,991005134519702656","Catalog Record")</f>
        <v>Catalog Record</v>
      </c>
      <c r="AT16" s="6" t="str">
        <f>HYPERLINK("http://www.worldcat.org/oclc/7575582","WorldCat Record")</f>
        <v>WorldCat Record</v>
      </c>
      <c r="AU16" s="3" t="s">
        <v>280</v>
      </c>
      <c r="AV16" s="3" t="s">
        <v>281</v>
      </c>
      <c r="AW16" s="3" t="s">
        <v>282</v>
      </c>
      <c r="AX16" s="3" t="s">
        <v>282</v>
      </c>
      <c r="AY16" s="3" t="s">
        <v>283</v>
      </c>
      <c r="AZ16" s="3" t="s">
        <v>74</v>
      </c>
      <c r="BB16" s="3" t="s">
        <v>284</v>
      </c>
      <c r="BC16" s="3" t="s">
        <v>285</v>
      </c>
      <c r="BD16" s="3" t="s">
        <v>286</v>
      </c>
    </row>
    <row r="17" spans="1:56" ht="54" customHeight="1" x14ac:dyDescent="0.25">
      <c r="A17" s="7" t="s">
        <v>58</v>
      </c>
      <c r="B17" s="2" t="s">
        <v>287</v>
      </c>
      <c r="C17" s="2" t="s">
        <v>288</v>
      </c>
      <c r="D17" s="2" t="s">
        <v>289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290</v>
      </c>
      <c r="L17" s="2" t="s">
        <v>291</v>
      </c>
      <c r="M17" s="3" t="s">
        <v>292</v>
      </c>
      <c r="N17" s="2" t="s">
        <v>293</v>
      </c>
      <c r="O17" s="3" t="s">
        <v>64</v>
      </c>
      <c r="P17" s="3" t="s">
        <v>294</v>
      </c>
      <c r="R17" s="3" t="s">
        <v>66</v>
      </c>
      <c r="S17" s="4">
        <v>7</v>
      </c>
      <c r="T17" s="4">
        <v>7</v>
      </c>
      <c r="U17" s="5" t="s">
        <v>295</v>
      </c>
      <c r="V17" s="5" t="s">
        <v>295</v>
      </c>
      <c r="W17" s="5" t="s">
        <v>233</v>
      </c>
      <c r="X17" s="5" t="s">
        <v>233</v>
      </c>
      <c r="Y17" s="4">
        <v>123</v>
      </c>
      <c r="Z17" s="4">
        <v>82</v>
      </c>
      <c r="AA17" s="4">
        <v>456</v>
      </c>
      <c r="AB17" s="4">
        <v>1</v>
      </c>
      <c r="AC17" s="4">
        <v>3</v>
      </c>
      <c r="AD17" s="4">
        <v>0</v>
      </c>
      <c r="AE17" s="4">
        <v>8</v>
      </c>
      <c r="AF17" s="4">
        <v>0</v>
      </c>
      <c r="AG17" s="4">
        <v>2</v>
      </c>
      <c r="AH17" s="4">
        <v>0</v>
      </c>
      <c r="AI17" s="4">
        <v>2</v>
      </c>
      <c r="AJ17" s="4">
        <v>0</v>
      </c>
      <c r="AK17" s="4">
        <v>3</v>
      </c>
      <c r="AL17" s="4">
        <v>0</v>
      </c>
      <c r="AM17" s="4">
        <v>2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HYPERLINK("https://creighton-primo.hosted.exlibrisgroup.com/primo-explore/search?tab=default_tab&amp;search_scope=EVERYTHING&amp;vid=01CRU&amp;lang=en_US&amp;offset=0&amp;query=any,contains,991001427489702656","Catalog Record")</f>
        <v>Catalog Record</v>
      </c>
      <c r="AT17" s="6" t="str">
        <f>HYPERLINK("http://www.worldcat.org/oclc/19061538","WorldCat Record")</f>
        <v>WorldCat Record</v>
      </c>
      <c r="AU17" s="3" t="s">
        <v>296</v>
      </c>
      <c r="AV17" s="3" t="s">
        <v>297</v>
      </c>
      <c r="AW17" s="3" t="s">
        <v>298</v>
      </c>
      <c r="AX17" s="3" t="s">
        <v>298</v>
      </c>
      <c r="AY17" s="3" t="s">
        <v>299</v>
      </c>
      <c r="AZ17" s="3" t="s">
        <v>74</v>
      </c>
      <c r="BB17" s="3" t="s">
        <v>300</v>
      </c>
      <c r="BC17" s="3" t="s">
        <v>301</v>
      </c>
      <c r="BD17" s="3" t="s">
        <v>302</v>
      </c>
    </row>
    <row r="18" spans="1:56" ht="54" customHeight="1" x14ac:dyDescent="0.25">
      <c r="A18" s="7" t="s">
        <v>58</v>
      </c>
      <c r="B18" s="2" t="s">
        <v>303</v>
      </c>
      <c r="C18" s="2" t="s">
        <v>304</v>
      </c>
      <c r="D18" s="2" t="s">
        <v>305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306</v>
      </c>
      <c r="L18" s="2" t="s">
        <v>307</v>
      </c>
      <c r="M18" s="3" t="s">
        <v>308</v>
      </c>
      <c r="O18" s="3" t="s">
        <v>64</v>
      </c>
      <c r="P18" s="3" t="s">
        <v>65</v>
      </c>
      <c r="R18" s="3" t="s">
        <v>66</v>
      </c>
      <c r="S18" s="4">
        <v>2</v>
      </c>
      <c r="T18" s="4">
        <v>2</v>
      </c>
      <c r="U18" s="5" t="s">
        <v>309</v>
      </c>
      <c r="V18" s="5" t="s">
        <v>309</v>
      </c>
      <c r="W18" s="5" t="s">
        <v>233</v>
      </c>
      <c r="X18" s="5" t="s">
        <v>233</v>
      </c>
      <c r="Y18" s="4">
        <v>166</v>
      </c>
      <c r="Z18" s="4">
        <v>108</v>
      </c>
      <c r="AA18" s="4">
        <v>108</v>
      </c>
      <c r="AB18" s="4">
        <v>2</v>
      </c>
      <c r="AC18" s="4">
        <v>2</v>
      </c>
      <c r="AD18" s="4">
        <v>2</v>
      </c>
      <c r="AE18" s="4">
        <v>2</v>
      </c>
      <c r="AF18" s="4">
        <v>0</v>
      </c>
      <c r="AG18" s="4">
        <v>0</v>
      </c>
      <c r="AH18" s="4">
        <v>0</v>
      </c>
      <c r="AI18" s="4">
        <v>0</v>
      </c>
      <c r="AJ18" s="4">
        <v>1</v>
      </c>
      <c r="AK18" s="4">
        <v>1</v>
      </c>
      <c r="AL18" s="4">
        <v>1</v>
      </c>
      <c r="AM18" s="4">
        <v>1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HYPERLINK("https://creighton-primo.hosted.exlibrisgroup.com/primo-explore/search?tab=default_tab&amp;search_scope=EVERYTHING&amp;vid=01CRU&amp;lang=en_US&amp;offset=0&amp;query=any,contains,991004761709702656","Catalog Record")</f>
        <v>Catalog Record</v>
      </c>
      <c r="AT18" s="6" t="str">
        <f>HYPERLINK("http://www.worldcat.org/oclc/5007227","WorldCat Record")</f>
        <v>WorldCat Record</v>
      </c>
      <c r="AU18" s="3" t="s">
        <v>310</v>
      </c>
      <c r="AV18" s="3" t="s">
        <v>311</v>
      </c>
      <c r="AW18" s="3" t="s">
        <v>312</v>
      </c>
      <c r="AX18" s="3" t="s">
        <v>312</v>
      </c>
      <c r="AY18" s="3" t="s">
        <v>313</v>
      </c>
      <c r="AZ18" s="3" t="s">
        <v>74</v>
      </c>
      <c r="BB18" s="3" t="s">
        <v>314</v>
      </c>
      <c r="BC18" s="3" t="s">
        <v>315</v>
      </c>
      <c r="BD18" s="3" t="s">
        <v>316</v>
      </c>
    </row>
    <row r="19" spans="1:56" ht="54" customHeight="1" x14ac:dyDescent="0.25">
      <c r="A19" s="7" t="s">
        <v>58</v>
      </c>
      <c r="B19" s="2" t="s">
        <v>317</v>
      </c>
      <c r="C19" s="2" t="s">
        <v>318</v>
      </c>
      <c r="D19" s="2" t="s">
        <v>319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320</v>
      </c>
      <c r="L19" s="2" t="s">
        <v>321</v>
      </c>
      <c r="M19" s="3" t="s">
        <v>322</v>
      </c>
      <c r="O19" s="3" t="s">
        <v>64</v>
      </c>
      <c r="P19" s="3" t="s">
        <v>142</v>
      </c>
      <c r="R19" s="3" t="s">
        <v>66</v>
      </c>
      <c r="S19" s="4">
        <v>2</v>
      </c>
      <c r="T19" s="4">
        <v>2</v>
      </c>
      <c r="U19" s="5" t="s">
        <v>323</v>
      </c>
      <c r="V19" s="5" t="s">
        <v>323</v>
      </c>
      <c r="W19" s="5" t="s">
        <v>233</v>
      </c>
      <c r="X19" s="5" t="s">
        <v>233</v>
      </c>
      <c r="Y19" s="4">
        <v>332</v>
      </c>
      <c r="Z19" s="4">
        <v>237</v>
      </c>
      <c r="AA19" s="4">
        <v>245</v>
      </c>
      <c r="AB19" s="4">
        <v>3</v>
      </c>
      <c r="AC19" s="4">
        <v>3</v>
      </c>
      <c r="AD19" s="4">
        <v>8</v>
      </c>
      <c r="AE19" s="4">
        <v>8</v>
      </c>
      <c r="AF19" s="4">
        <v>3</v>
      </c>
      <c r="AG19" s="4">
        <v>3</v>
      </c>
      <c r="AH19" s="4">
        <v>1</v>
      </c>
      <c r="AI19" s="4">
        <v>1</v>
      </c>
      <c r="AJ19" s="4">
        <v>4</v>
      </c>
      <c r="AK19" s="4">
        <v>4</v>
      </c>
      <c r="AL19" s="4">
        <v>2</v>
      </c>
      <c r="AM19" s="4">
        <v>2</v>
      </c>
      <c r="AN19" s="4">
        <v>0</v>
      </c>
      <c r="AO19" s="4">
        <v>0</v>
      </c>
      <c r="AP19" s="3" t="s">
        <v>58</v>
      </c>
      <c r="AQ19" s="3" t="s">
        <v>69</v>
      </c>
      <c r="AR19" s="6" t="str">
        <f>HYPERLINK("http://catalog.hathitrust.org/Record/000022603","HathiTrust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HYPERLINK("https://creighton-primo.hosted.exlibrisgroup.com/primo-explore/search?tab=default_tab&amp;search_scope=EVERYTHING&amp;vid=01CRU&amp;lang=en_US&amp;offset=0&amp;query=any,contains,991004856639702656","Catalog Record")</f>
        <v>Catalog Record</v>
      </c>
      <c r="AT19" s="6" t="str">
        <f>HYPERLINK("http://www.worldcat.org/oclc/5675543","WorldCat Record")</f>
        <v>WorldCat Record</v>
      </c>
      <c r="AU19" s="3" t="s">
        <v>324</v>
      </c>
      <c r="AV19" s="3" t="s">
        <v>325</v>
      </c>
      <c r="AW19" s="3" t="s">
        <v>326</v>
      </c>
      <c r="AX19" s="3" t="s">
        <v>326</v>
      </c>
      <c r="AY19" s="3" t="s">
        <v>327</v>
      </c>
      <c r="AZ19" s="3" t="s">
        <v>74</v>
      </c>
      <c r="BB19" s="3" t="s">
        <v>328</v>
      </c>
      <c r="BC19" s="3" t="s">
        <v>329</v>
      </c>
      <c r="BD19" s="3" t="s">
        <v>330</v>
      </c>
    </row>
    <row r="20" spans="1:56" ht="54" customHeight="1" x14ac:dyDescent="0.25">
      <c r="A20" s="7" t="s">
        <v>58</v>
      </c>
      <c r="B20" s="2" t="s">
        <v>331</v>
      </c>
      <c r="C20" s="2" t="s">
        <v>332</v>
      </c>
      <c r="D20" s="2" t="s">
        <v>333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334</v>
      </c>
      <c r="L20" s="2" t="s">
        <v>335</v>
      </c>
      <c r="M20" s="3" t="s">
        <v>141</v>
      </c>
      <c r="N20" s="2" t="s">
        <v>247</v>
      </c>
      <c r="O20" s="3" t="s">
        <v>64</v>
      </c>
      <c r="P20" s="3" t="s">
        <v>65</v>
      </c>
      <c r="R20" s="3" t="s">
        <v>66</v>
      </c>
      <c r="S20" s="4">
        <v>2</v>
      </c>
      <c r="T20" s="4">
        <v>2</v>
      </c>
      <c r="U20" s="5" t="s">
        <v>336</v>
      </c>
      <c r="V20" s="5" t="s">
        <v>336</v>
      </c>
      <c r="W20" s="5" t="s">
        <v>217</v>
      </c>
      <c r="X20" s="5" t="s">
        <v>217</v>
      </c>
      <c r="Y20" s="4">
        <v>272</v>
      </c>
      <c r="Z20" s="4">
        <v>163</v>
      </c>
      <c r="AA20" s="4">
        <v>371</v>
      </c>
      <c r="AB20" s="4">
        <v>3</v>
      </c>
      <c r="AC20" s="4">
        <v>4</v>
      </c>
      <c r="AD20" s="4">
        <v>6</v>
      </c>
      <c r="AE20" s="4">
        <v>10</v>
      </c>
      <c r="AF20" s="4">
        <v>0</v>
      </c>
      <c r="AG20" s="4">
        <v>1</v>
      </c>
      <c r="AH20" s="4">
        <v>2</v>
      </c>
      <c r="AI20" s="4">
        <v>2</v>
      </c>
      <c r="AJ20" s="4">
        <v>4</v>
      </c>
      <c r="AK20" s="4">
        <v>7</v>
      </c>
      <c r="AL20" s="4">
        <v>2</v>
      </c>
      <c r="AM20" s="4">
        <v>3</v>
      </c>
      <c r="AN20" s="4">
        <v>0</v>
      </c>
      <c r="AO20" s="4">
        <v>0</v>
      </c>
      <c r="AP20" s="3" t="s">
        <v>58</v>
      </c>
      <c r="AQ20" s="3" t="s">
        <v>58</v>
      </c>
      <c r="AS20" s="6" t="str">
        <f>HYPERLINK("https://creighton-primo.hosted.exlibrisgroup.com/primo-explore/search?tab=default_tab&amp;search_scope=EVERYTHING&amp;vid=01CRU&amp;lang=en_US&amp;offset=0&amp;query=any,contains,991004085539702656","Catalog Record")</f>
        <v>Catalog Record</v>
      </c>
      <c r="AT20" s="6" t="str">
        <f>HYPERLINK("http://www.worldcat.org/oclc/2331998","WorldCat Record")</f>
        <v>WorldCat Record</v>
      </c>
      <c r="AU20" s="3" t="s">
        <v>337</v>
      </c>
      <c r="AV20" s="3" t="s">
        <v>338</v>
      </c>
      <c r="AW20" s="3" t="s">
        <v>339</v>
      </c>
      <c r="AX20" s="3" t="s">
        <v>339</v>
      </c>
      <c r="AY20" s="3" t="s">
        <v>340</v>
      </c>
      <c r="AZ20" s="3" t="s">
        <v>74</v>
      </c>
      <c r="BB20" s="3" t="s">
        <v>341</v>
      </c>
      <c r="BC20" s="3" t="s">
        <v>342</v>
      </c>
      <c r="BD20" s="3" t="s">
        <v>343</v>
      </c>
    </row>
    <row r="21" spans="1:56" ht="54" customHeight="1" x14ac:dyDescent="0.25">
      <c r="A21" s="7" t="s">
        <v>58</v>
      </c>
      <c r="B21" s="2" t="s">
        <v>344</v>
      </c>
      <c r="C21" s="2" t="s">
        <v>345</v>
      </c>
      <c r="D21" s="2" t="s">
        <v>346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347</v>
      </c>
      <c r="L21" s="2" t="s">
        <v>348</v>
      </c>
      <c r="M21" s="3" t="s">
        <v>349</v>
      </c>
      <c r="O21" s="3" t="s">
        <v>64</v>
      </c>
      <c r="P21" s="3" t="s">
        <v>198</v>
      </c>
      <c r="Q21" s="2" t="s">
        <v>350</v>
      </c>
      <c r="R21" s="3" t="s">
        <v>66</v>
      </c>
      <c r="S21" s="4">
        <v>2</v>
      </c>
      <c r="T21" s="4">
        <v>2</v>
      </c>
      <c r="U21" s="5" t="s">
        <v>336</v>
      </c>
      <c r="V21" s="5" t="s">
        <v>336</v>
      </c>
      <c r="W21" s="5" t="s">
        <v>217</v>
      </c>
      <c r="X21" s="5" t="s">
        <v>217</v>
      </c>
      <c r="Y21" s="4">
        <v>436</v>
      </c>
      <c r="Z21" s="4">
        <v>298</v>
      </c>
      <c r="AA21" s="4">
        <v>998</v>
      </c>
      <c r="AB21" s="4">
        <v>2</v>
      </c>
      <c r="AC21" s="4">
        <v>7</v>
      </c>
      <c r="AD21" s="4">
        <v>6</v>
      </c>
      <c r="AE21" s="4">
        <v>23</v>
      </c>
      <c r="AF21" s="4">
        <v>1</v>
      </c>
      <c r="AG21" s="4">
        <v>9</v>
      </c>
      <c r="AH21" s="4">
        <v>1</v>
      </c>
      <c r="AI21" s="4">
        <v>2</v>
      </c>
      <c r="AJ21" s="4">
        <v>3</v>
      </c>
      <c r="AK21" s="4">
        <v>13</v>
      </c>
      <c r="AL21" s="4">
        <v>1</v>
      </c>
      <c r="AM21" s="4">
        <v>5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HYPERLINK("https://creighton-primo.hosted.exlibrisgroup.com/primo-explore/search?tab=default_tab&amp;search_scope=EVERYTHING&amp;vid=01CRU&amp;lang=en_US&amp;offset=0&amp;query=any,contains,991003264609702656","Catalog Record")</f>
        <v>Catalog Record</v>
      </c>
      <c r="AT21" s="6" t="str">
        <f>HYPERLINK("http://www.worldcat.org/oclc/790304","WorldCat Record")</f>
        <v>WorldCat Record</v>
      </c>
      <c r="AU21" s="3" t="s">
        <v>351</v>
      </c>
      <c r="AV21" s="3" t="s">
        <v>352</v>
      </c>
      <c r="AW21" s="3" t="s">
        <v>353</v>
      </c>
      <c r="AX21" s="3" t="s">
        <v>353</v>
      </c>
      <c r="AY21" s="3" t="s">
        <v>354</v>
      </c>
      <c r="AZ21" s="3" t="s">
        <v>74</v>
      </c>
      <c r="BB21" s="3" t="s">
        <v>355</v>
      </c>
      <c r="BC21" s="3" t="s">
        <v>356</v>
      </c>
      <c r="BD21" s="3" t="s">
        <v>357</v>
      </c>
    </row>
    <row r="22" spans="1:56" ht="54" customHeight="1" x14ac:dyDescent="0.25">
      <c r="A22" s="7" t="s">
        <v>58</v>
      </c>
      <c r="B22" s="2" t="s">
        <v>358</v>
      </c>
      <c r="C22" s="2" t="s">
        <v>359</v>
      </c>
      <c r="D22" s="2" t="s">
        <v>360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361</v>
      </c>
      <c r="L22" s="2" t="s">
        <v>362</v>
      </c>
      <c r="M22" s="3" t="s">
        <v>277</v>
      </c>
      <c r="N22" s="2" t="s">
        <v>197</v>
      </c>
      <c r="O22" s="3" t="s">
        <v>64</v>
      </c>
      <c r="P22" s="3" t="s">
        <v>65</v>
      </c>
      <c r="R22" s="3" t="s">
        <v>66</v>
      </c>
      <c r="S22" s="4">
        <v>7</v>
      </c>
      <c r="T22" s="4">
        <v>7</v>
      </c>
      <c r="U22" s="5" t="s">
        <v>363</v>
      </c>
      <c r="V22" s="5" t="s">
        <v>363</v>
      </c>
      <c r="W22" s="5" t="s">
        <v>249</v>
      </c>
      <c r="X22" s="5" t="s">
        <v>249</v>
      </c>
      <c r="Y22" s="4">
        <v>272</v>
      </c>
      <c r="Z22" s="4">
        <v>225</v>
      </c>
      <c r="AA22" s="4">
        <v>931</v>
      </c>
      <c r="AB22" s="4">
        <v>4</v>
      </c>
      <c r="AC22" s="4">
        <v>10</v>
      </c>
      <c r="AD22" s="4">
        <v>6</v>
      </c>
      <c r="AE22" s="4">
        <v>25</v>
      </c>
      <c r="AF22" s="4">
        <v>3</v>
      </c>
      <c r="AG22" s="4">
        <v>9</v>
      </c>
      <c r="AH22" s="4">
        <v>0</v>
      </c>
      <c r="AI22" s="4">
        <v>3</v>
      </c>
      <c r="AJ22" s="4">
        <v>3</v>
      </c>
      <c r="AK22" s="4">
        <v>11</v>
      </c>
      <c r="AL22" s="4">
        <v>1</v>
      </c>
      <c r="AM22" s="4">
        <v>7</v>
      </c>
      <c r="AN22" s="4">
        <v>0</v>
      </c>
      <c r="AO22" s="4">
        <v>0</v>
      </c>
      <c r="AP22" s="3" t="s">
        <v>58</v>
      </c>
      <c r="AQ22" s="3" t="s">
        <v>58</v>
      </c>
      <c r="AS22" s="6" t="str">
        <f>HYPERLINK("https://creighton-primo.hosted.exlibrisgroup.com/primo-explore/search?tab=default_tab&amp;search_scope=EVERYTHING&amp;vid=01CRU&amp;lang=en_US&amp;offset=0&amp;query=any,contains,991004991949702656","Catalog Record")</f>
        <v>Catalog Record</v>
      </c>
      <c r="AT22" s="6" t="str">
        <f>HYPERLINK("http://www.worldcat.org/oclc/6487569","WorldCat Record")</f>
        <v>WorldCat Record</v>
      </c>
      <c r="AU22" s="3" t="s">
        <v>364</v>
      </c>
      <c r="AV22" s="3" t="s">
        <v>365</v>
      </c>
      <c r="AW22" s="3" t="s">
        <v>366</v>
      </c>
      <c r="AX22" s="3" t="s">
        <v>366</v>
      </c>
      <c r="AY22" s="3" t="s">
        <v>367</v>
      </c>
      <c r="AZ22" s="3" t="s">
        <v>74</v>
      </c>
      <c r="BB22" s="3" t="s">
        <v>368</v>
      </c>
      <c r="BC22" s="3" t="s">
        <v>369</v>
      </c>
      <c r="BD22" s="3" t="s">
        <v>370</v>
      </c>
    </row>
    <row r="23" spans="1:56" ht="54" customHeight="1" x14ac:dyDescent="0.25">
      <c r="A23" s="7" t="s">
        <v>58</v>
      </c>
      <c r="B23" s="2" t="s">
        <v>371</v>
      </c>
      <c r="C23" s="2" t="s">
        <v>372</v>
      </c>
      <c r="D23" s="2" t="s">
        <v>373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L23" s="2" t="s">
        <v>374</v>
      </c>
      <c r="M23" s="3" t="s">
        <v>277</v>
      </c>
      <c r="O23" s="3" t="s">
        <v>64</v>
      </c>
      <c r="P23" s="3" t="s">
        <v>142</v>
      </c>
      <c r="Q23" s="2" t="s">
        <v>375</v>
      </c>
      <c r="R23" s="3" t="s">
        <v>66</v>
      </c>
      <c r="S23" s="4">
        <v>2</v>
      </c>
      <c r="T23" s="4">
        <v>2</v>
      </c>
      <c r="U23" s="5" t="s">
        <v>376</v>
      </c>
      <c r="V23" s="5" t="s">
        <v>376</v>
      </c>
      <c r="W23" s="5" t="s">
        <v>233</v>
      </c>
      <c r="X23" s="5" t="s">
        <v>233</v>
      </c>
      <c r="Y23" s="4">
        <v>597</v>
      </c>
      <c r="Z23" s="4">
        <v>472</v>
      </c>
      <c r="AA23" s="4">
        <v>475</v>
      </c>
      <c r="AB23" s="4">
        <v>4</v>
      </c>
      <c r="AC23" s="4">
        <v>4</v>
      </c>
      <c r="AD23" s="4">
        <v>19</v>
      </c>
      <c r="AE23" s="4">
        <v>19</v>
      </c>
      <c r="AF23" s="4">
        <v>8</v>
      </c>
      <c r="AG23" s="4">
        <v>8</v>
      </c>
      <c r="AH23" s="4">
        <v>4</v>
      </c>
      <c r="AI23" s="4">
        <v>4</v>
      </c>
      <c r="AJ23" s="4">
        <v>8</v>
      </c>
      <c r="AK23" s="4">
        <v>8</v>
      </c>
      <c r="AL23" s="4">
        <v>3</v>
      </c>
      <c r="AM23" s="4">
        <v>3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HYPERLINK("https://creighton-primo.hosted.exlibrisgroup.com/primo-explore/search?tab=default_tab&amp;search_scope=EVERYTHING&amp;vid=01CRU&amp;lang=en_US&amp;offset=0&amp;query=any,contains,991005141969702656","Catalog Record")</f>
        <v>Catalog Record</v>
      </c>
      <c r="AT23" s="6" t="str">
        <f>HYPERLINK("http://www.worldcat.org/oclc/7617762","WorldCat Record")</f>
        <v>WorldCat Record</v>
      </c>
      <c r="AU23" s="3" t="s">
        <v>377</v>
      </c>
      <c r="AV23" s="3" t="s">
        <v>378</v>
      </c>
      <c r="AW23" s="3" t="s">
        <v>379</v>
      </c>
      <c r="AX23" s="3" t="s">
        <v>379</v>
      </c>
      <c r="AY23" s="3" t="s">
        <v>380</v>
      </c>
      <c r="AZ23" s="3" t="s">
        <v>74</v>
      </c>
      <c r="BB23" s="3" t="s">
        <v>381</v>
      </c>
      <c r="BC23" s="3" t="s">
        <v>382</v>
      </c>
      <c r="BD23" s="3" t="s">
        <v>383</v>
      </c>
    </row>
    <row r="24" spans="1:56" ht="54" customHeight="1" x14ac:dyDescent="0.25">
      <c r="A24" s="7" t="s">
        <v>58</v>
      </c>
      <c r="B24" s="2" t="s">
        <v>384</v>
      </c>
      <c r="C24" s="2" t="s">
        <v>385</v>
      </c>
      <c r="D24" s="2" t="s">
        <v>386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387</v>
      </c>
      <c r="L24" s="2" t="s">
        <v>388</v>
      </c>
      <c r="M24" s="3" t="s">
        <v>389</v>
      </c>
      <c r="O24" s="3" t="s">
        <v>64</v>
      </c>
      <c r="P24" s="3" t="s">
        <v>65</v>
      </c>
      <c r="R24" s="3" t="s">
        <v>66</v>
      </c>
      <c r="S24" s="4">
        <v>5</v>
      </c>
      <c r="T24" s="4">
        <v>5</v>
      </c>
      <c r="U24" s="5" t="s">
        <v>376</v>
      </c>
      <c r="V24" s="5" t="s">
        <v>376</v>
      </c>
      <c r="W24" s="5" t="s">
        <v>233</v>
      </c>
      <c r="X24" s="5" t="s">
        <v>233</v>
      </c>
      <c r="Y24" s="4">
        <v>454</v>
      </c>
      <c r="Z24" s="4">
        <v>321</v>
      </c>
      <c r="AA24" s="4">
        <v>527</v>
      </c>
      <c r="AB24" s="4">
        <v>4</v>
      </c>
      <c r="AC24" s="4">
        <v>6</v>
      </c>
      <c r="AD24" s="4">
        <v>8</v>
      </c>
      <c r="AE24" s="4">
        <v>14</v>
      </c>
      <c r="AF24" s="4">
        <v>2</v>
      </c>
      <c r="AG24" s="4">
        <v>4</v>
      </c>
      <c r="AH24" s="4">
        <v>0</v>
      </c>
      <c r="AI24" s="4">
        <v>2</v>
      </c>
      <c r="AJ24" s="4">
        <v>5</v>
      </c>
      <c r="AK24" s="4">
        <v>7</v>
      </c>
      <c r="AL24" s="4">
        <v>2</v>
      </c>
      <c r="AM24" s="4">
        <v>4</v>
      </c>
      <c r="AN24" s="4">
        <v>0</v>
      </c>
      <c r="AO24" s="4">
        <v>0</v>
      </c>
      <c r="AP24" s="3" t="s">
        <v>58</v>
      </c>
      <c r="AQ24" s="3" t="s">
        <v>58</v>
      </c>
      <c r="AS24" s="6" t="str">
        <f>HYPERLINK("https://creighton-primo.hosted.exlibrisgroup.com/primo-explore/search?tab=default_tab&amp;search_scope=EVERYTHING&amp;vid=01CRU&amp;lang=en_US&amp;offset=0&amp;query=any,contains,991000507299702656","Catalog Record")</f>
        <v>Catalog Record</v>
      </c>
      <c r="AT24" s="6" t="str">
        <f>HYPERLINK("http://www.worldcat.org/oclc/11212670","WorldCat Record")</f>
        <v>WorldCat Record</v>
      </c>
      <c r="AU24" s="3" t="s">
        <v>390</v>
      </c>
      <c r="AV24" s="3" t="s">
        <v>391</v>
      </c>
      <c r="AW24" s="3" t="s">
        <v>392</v>
      </c>
      <c r="AX24" s="3" t="s">
        <v>392</v>
      </c>
      <c r="AY24" s="3" t="s">
        <v>393</v>
      </c>
      <c r="AZ24" s="3" t="s">
        <v>74</v>
      </c>
      <c r="BB24" s="3" t="s">
        <v>394</v>
      </c>
      <c r="BC24" s="3" t="s">
        <v>395</v>
      </c>
      <c r="BD24" s="3" t="s">
        <v>396</v>
      </c>
    </row>
    <row r="25" spans="1:56" ht="54" customHeight="1" x14ac:dyDescent="0.25">
      <c r="A25" s="7" t="s">
        <v>58</v>
      </c>
      <c r="B25" s="2" t="s">
        <v>397</v>
      </c>
      <c r="C25" s="2" t="s">
        <v>398</v>
      </c>
      <c r="D25" s="2" t="s">
        <v>399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400</v>
      </c>
      <c r="L25" s="2" t="s">
        <v>401</v>
      </c>
      <c r="M25" s="3" t="s">
        <v>402</v>
      </c>
      <c r="O25" s="3" t="s">
        <v>64</v>
      </c>
      <c r="P25" s="3" t="s">
        <v>403</v>
      </c>
      <c r="Q25" s="2" t="s">
        <v>404</v>
      </c>
      <c r="R25" s="3" t="s">
        <v>66</v>
      </c>
      <c r="S25" s="4">
        <v>2</v>
      </c>
      <c r="T25" s="4">
        <v>2</v>
      </c>
      <c r="U25" s="5" t="s">
        <v>405</v>
      </c>
      <c r="V25" s="5" t="s">
        <v>405</v>
      </c>
      <c r="W25" s="5" t="s">
        <v>68</v>
      </c>
      <c r="X25" s="5" t="s">
        <v>68</v>
      </c>
      <c r="Y25" s="4">
        <v>354</v>
      </c>
      <c r="Z25" s="4">
        <v>283</v>
      </c>
      <c r="AA25" s="4">
        <v>297</v>
      </c>
      <c r="AB25" s="4">
        <v>6</v>
      </c>
      <c r="AC25" s="4">
        <v>6</v>
      </c>
      <c r="AD25" s="4">
        <v>13</v>
      </c>
      <c r="AE25" s="4">
        <v>13</v>
      </c>
      <c r="AF25" s="4">
        <v>5</v>
      </c>
      <c r="AG25" s="4">
        <v>5</v>
      </c>
      <c r="AH25" s="4">
        <v>1</v>
      </c>
      <c r="AI25" s="4">
        <v>1</v>
      </c>
      <c r="AJ25" s="4">
        <v>6</v>
      </c>
      <c r="AK25" s="4">
        <v>6</v>
      </c>
      <c r="AL25" s="4">
        <v>4</v>
      </c>
      <c r="AM25" s="4">
        <v>4</v>
      </c>
      <c r="AN25" s="4">
        <v>0</v>
      </c>
      <c r="AO25" s="4">
        <v>0</v>
      </c>
      <c r="AP25" s="3" t="s">
        <v>58</v>
      </c>
      <c r="AQ25" s="3" t="s">
        <v>69</v>
      </c>
      <c r="AR25" s="6" t="str">
        <f>HYPERLINK("http://catalog.hathitrust.org/Record/007156349","HathiTrust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HYPERLINK("https://creighton-primo.hosted.exlibrisgroup.com/primo-explore/search?tab=default_tab&amp;search_scope=EVERYTHING&amp;vid=01CRU&amp;lang=en_US&amp;offset=0&amp;query=any,contains,991002117619702656","Catalog Record")</f>
        <v>Catalog Record</v>
      </c>
      <c r="AT25" s="6" t="str">
        <f>HYPERLINK("http://www.worldcat.org/oclc/268486","WorldCat Record")</f>
        <v>WorldCat Record</v>
      </c>
      <c r="AU25" s="3" t="s">
        <v>406</v>
      </c>
      <c r="AV25" s="3" t="s">
        <v>407</v>
      </c>
      <c r="AW25" s="3" t="s">
        <v>408</v>
      </c>
      <c r="AX25" s="3" t="s">
        <v>408</v>
      </c>
      <c r="AY25" s="3" t="s">
        <v>409</v>
      </c>
      <c r="AZ25" s="3" t="s">
        <v>74</v>
      </c>
      <c r="BC25" s="3" t="s">
        <v>410</v>
      </c>
      <c r="BD25" s="3" t="s">
        <v>411</v>
      </c>
    </row>
    <row r="26" spans="1:56" ht="54" customHeight="1" x14ac:dyDescent="0.25">
      <c r="A26" s="7" t="s">
        <v>58</v>
      </c>
      <c r="B26" s="2" t="s">
        <v>412</v>
      </c>
      <c r="C26" s="2" t="s">
        <v>413</v>
      </c>
      <c r="D26" s="2" t="s">
        <v>414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415</v>
      </c>
      <c r="L26" s="2" t="s">
        <v>416</v>
      </c>
      <c r="M26" s="3" t="s">
        <v>141</v>
      </c>
      <c r="O26" s="3" t="s">
        <v>64</v>
      </c>
      <c r="P26" s="3" t="s">
        <v>65</v>
      </c>
      <c r="R26" s="3" t="s">
        <v>66</v>
      </c>
      <c r="S26" s="4">
        <v>4</v>
      </c>
      <c r="T26" s="4">
        <v>4</v>
      </c>
      <c r="U26" s="5" t="s">
        <v>417</v>
      </c>
      <c r="V26" s="5" t="s">
        <v>417</v>
      </c>
      <c r="W26" s="5" t="s">
        <v>418</v>
      </c>
      <c r="X26" s="5" t="s">
        <v>418</v>
      </c>
      <c r="Y26" s="4">
        <v>387</v>
      </c>
      <c r="Z26" s="4">
        <v>376</v>
      </c>
      <c r="AA26" s="4">
        <v>400</v>
      </c>
      <c r="AB26" s="4">
        <v>1</v>
      </c>
      <c r="AC26" s="4">
        <v>2</v>
      </c>
      <c r="AD26" s="4">
        <v>6</v>
      </c>
      <c r="AE26" s="4">
        <v>7</v>
      </c>
      <c r="AF26" s="4">
        <v>4</v>
      </c>
      <c r="AG26" s="4">
        <v>4</v>
      </c>
      <c r="AH26" s="4">
        <v>1</v>
      </c>
      <c r="AI26" s="4">
        <v>1</v>
      </c>
      <c r="AJ26" s="4">
        <v>2</v>
      </c>
      <c r="AK26" s="4">
        <v>2</v>
      </c>
      <c r="AL26" s="4">
        <v>0</v>
      </c>
      <c r="AM26" s="4">
        <v>1</v>
      </c>
      <c r="AN26" s="4">
        <v>0</v>
      </c>
      <c r="AO26" s="4">
        <v>0</v>
      </c>
      <c r="AP26" s="3" t="s">
        <v>58</v>
      </c>
      <c r="AQ26" s="3" t="s">
        <v>69</v>
      </c>
      <c r="AR26" s="6" t="str">
        <f>HYPERLINK("http://catalog.hathitrust.org/Record/004414268","HathiTrust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HYPERLINK("https://creighton-primo.hosted.exlibrisgroup.com/primo-explore/search?tab=default_tab&amp;search_scope=EVERYTHING&amp;vid=01CRU&amp;lang=en_US&amp;offset=0&amp;query=any,contains,991004277239702656","Catalog Record")</f>
        <v>Catalog Record</v>
      </c>
      <c r="AT26" s="6" t="str">
        <f>HYPERLINK("http://www.worldcat.org/oclc/2896128","WorldCat Record")</f>
        <v>WorldCat Record</v>
      </c>
      <c r="AU26" s="3" t="s">
        <v>419</v>
      </c>
      <c r="AV26" s="3" t="s">
        <v>420</v>
      </c>
      <c r="AW26" s="3" t="s">
        <v>421</v>
      </c>
      <c r="AX26" s="3" t="s">
        <v>421</v>
      </c>
      <c r="AY26" s="3" t="s">
        <v>422</v>
      </c>
      <c r="AZ26" s="3" t="s">
        <v>74</v>
      </c>
      <c r="BB26" s="3" t="s">
        <v>423</v>
      </c>
      <c r="BC26" s="3" t="s">
        <v>424</v>
      </c>
      <c r="BD26" s="3" t="s">
        <v>425</v>
      </c>
    </row>
    <row r="27" spans="1:56" ht="54" customHeight="1" x14ac:dyDescent="0.25">
      <c r="A27" s="7" t="s">
        <v>58</v>
      </c>
      <c r="B27" s="2" t="s">
        <v>426</v>
      </c>
      <c r="C27" s="2" t="s">
        <v>427</v>
      </c>
      <c r="D27" s="2" t="s">
        <v>428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429</v>
      </c>
      <c r="L27" s="2" t="s">
        <v>430</v>
      </c>
      <c r="M27" s="3" t="s">
        <v>126</v>
      </c>
      <c r="O27" s="3" t="s">
        <v>64</v>
      </c>
      <c r="P27" s="3" t="s">
        <v>142</v>
      </c>
      <c r="Q27" s="2" t="s">
        <v>431</v>
      </c>
      <c r="R27" s="3" t="s">
        <v>66</v>
      </c>
      <c r="S27" s="4">
        <v>1</v>
      </c>
      <c r="T27" s="4">
        <v>1</v>
      </c>
      <c r="U27" s="5" t="s">
        <v>432</v>
      </c>
      <c r="V27" s="5" t="s">
        <v>432</v>
      </c>
      <c r="W27" s="5" t="s">
        <v>217</v>
      </c>
      <c r="X27" s="5" t="s">
        <v>217</v>
      </c>
      <c r="Y27" s="4">
        <v>129</v>
      </c>
      <c r="Z27" s="4">
        <v>100</v>
      </c>
      <c r="AA27" s="4">
        <v>107</v>
      </c>
      <c r="AB27" s="4">
        <v>1</v>
      </c>
      <c r="AC27" s="4">
        <v>1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3" t="s">
        <v>58</v>
      </c>
      <c r="AQ27" s="3" t="s">
        <v>69</v>
      </c>
      <c r="AR27" s="6" t="str">
        <f>HYPERLINK("http://catalog.hathitrust.org/Record/006220309","HathiTrust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HYPERLINK("https://creighton-primo.hosted.exlibrisgroup.com/primo-explore/search?tab=default_tab&amp;search_scope=EVERYTHING&amp;vid=01CRU&amp;lang=en_US&amp;offset=0&amp;query=any,contains,991003849529702656","Catalog Record")</f>
        <v>Catalog Record</v>
      </c>
      <c r="AT27" s="6" t="str">
        <f>HYPERLINK("http://www.worldcat.org/oclc/1637527","WorldCat Record")</f>
        <v>WorldCat Record</v>
      </c>
      <c r="AU27" s="3" t="s">
        <v>433</v>
      </c>
      <c r="AV27" s="3" t="s">
        <v>434</v>
      </c>
      <c r="AW27" s="3" t="s">
        <v>435</v>
      </c>
      <c r="AX27" s="3" t="s">
        <v>435</v>
      </c>
      <c r="AY27" s="3" t="s">
        <v>436</v>
      </c>
      <c r="AZ27" s="3" t="s">
        <v>74</v>
      </c>
      <c r="BC27" s="3" t="s">
        <v>437</v>
      </c>
      <c r="BD27" s="3" t="s">
        <v>438</v>
      </c>
    </row>
    <row r="28" spans="1:56" ht="54" customHeight="1" x14ac:dyDescent="0.25">
      <c r="A28" s="7" t="s">
        <v>58</v>
      </c>
      <c r="B28" s="2" t="s">
        <v>439</v>
      </c>
      <c r="C28" s="2" t="s">
        <v>440</v>
      </c>
      <c r="D28" s="2" t="s">
        <v>441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442</v>
      </c>
      <c r="L28" s="2" t="s">
        <v>443</v>
      </c>
      <c r="M28" s="3" t="s">
        <v>196</v>
      </c>
      <c r="O28" s="3" t="s">
        <v>64</v>
      </c>
      <c r="P28" s="3" t="s">
        <v>444</v>
      </c>
      <c r="R28" s="3" t="s">
        <v>66</v>
      </c>
      <c r="S28" s="4">
        <v>1</v>
      </c>
      <c r="T28" s="4">
        <v>1</v>
      </c>
      <c r="U28" s="5" t="s">
        <v>445</v>
      </c>
      <c r="V28" s="5" t="s">
        <v>445</v>
      </c>
      <c r="W28" s="5" t="s">
        <v>217</v>
      </c>
      <c r="X28" s="5" t="s">
        <v>217</v>
      </c>
      <c r="Y28" s="4">
        <v>552</v>
      </c>
      <c r="Z28" s="4">
        <v>441</v>
      </c>
      <c r="AA28" s="4">
        <v>449</v>
      </c>
      <c r="AB28" s="4">
        <v>5</v>
      </c>
      <c r="AC28" s="4">
        <v>5</v>
      </c>
      <c r="AD28" s="4">
        <v>15</v>
      </c>
      <c r="AE28" s="4">
        <v>15</v>
      </c>
      <c r="AF28" s="4">
        <v>2</v>
      </c>
      <c r="AG28" s="4">
        <v>2</v>
      </c>
      <c r="AH28" s="4">
        <v>2</v>
      </c>
      <c r="AI28" s="4">
        <v>2</v>
      </c>
      <c r="AJ28" s="4">
        <v>7</v>
      </c>
      <c r="AK28" s="4">
        <v>7</v>
      </c>
      <c r="AL28" s="4">
        <v>4</v>
      </c>
      <c r="AM28" s="4">
        <v>4</v>
      </c>
      <c r="AN28" s="4">
        <v>1</v>
      </c>
      <c r="AO28" s="4">
        <v>1</v>
      </c>
      <c r="AP28" s="3" t="s">
        <v>58</v>
      </c>
      <c r="AQ28" s="3" t="s">
        <v>69</v>
      </c>
      <c r="AR28" s="6" t="str">
        <f>HYPERLINK("http://catalog.hathitrust.org/Record/001487643","HathiTrust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HYPERLINK("https://creighton-primo.hosted.exlibrisgroup.com/primo-explore/search?tab=default_tab&amp;search_scope=EVERYTHING&amp;vid=01CRU&amp;lang=en_US&amp;offset=0&amp;query=any,contains,991003882199702656","Catalog Record")</f>
        <v>Catalog Record</v>
      </c>
      <c r="AT28" s="6" t="str">
        <f>HYPERLINK("http://www.worldcat.org/oclc/1730939","WorldCat Record")</f>
        <v>WorldCat Record</v>
      </c>
      <c r="AU28" s="3" t="s">
        <v>446</v>
      </c>
      <c r="AV28" s="3" t="s">
        <v>447</v>
      </c>
      <c r="AW28" s="3" t="s">
        <v>448</v>
      </c>
      <c r="AX28" s="3" t="s">
        <v>448</v>
      </c>
      <c r="AY28" s="3" t="s">
        <v>449</v>
      </c>
      <c r="AZ28" s="3" t="s">
        <v>74</v>
      </c>
      <c r="BB28" s="3" t="s">
        <v>450</v>
      </c>
      <c r="BC28" s="3" t="s">
        <v>451</v>
      </c>
      <c r="BD28" s="3" t="s">
        <v>452</v>
      </c>
    </row>
    <row r="29" spans="1:56" ht="54" customHeight="1" x14ac:dyDescent="0.25">
      <c r="A29" s="7" t="s">
        <v>58</v>
      </c>
      <c r="B29" s="2" t="s">
        <v>453</v>
      </c>
      <c r="C29" s="2" t="s">
        <v>454</v>
      </c>
      <c r="D29" s="2" t="s">
        <v>455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456</v>
      </c>
      <c r="L29" s="2" t="s">
        <v>457</v>
      </c>
      <c r="M29" s="3" t="s">
        <v>458</v>
      </c>
      <c r="O29" s="3" t="s">
        <v>64</v>
      </c>
      <c r="P29" s="3" t="s">
        <v>459</v>
      </c>
      <c r="Q29" s="2" t="s">
        <v>460</v>
      </c>
      <c r="R29" s="3" t="s">
        <v>66</v>
      </c>
      <c r="S29" s="4">
        <v>1</v>
      </c>
      <c r="T29" s="4">
        <v>1</v>
      </c>
      <c r="U29" s="5" t="s">
        <v>461</v>
      </c>
      <c r="V29" s="5" t="s">
        <v>461</v>
      </c>
      <c r="W29" s="5" t="s">
        <v>217</v>
      </c>
      <c r="X29" s="5" t="s">
        <v>217</v>
      </c>
      <c r="Y29" s="4">
        <v>400</v>
      </c>
      <c r="Z29" s="4">
        <v>283</v>
      </c>
      <c r="AA29" s="4">
        <v>399</v>
      </c>
      <c r="AB29" s="4">
        <v>3</v>
      </c>
      <c r="AC29" s="4">
        <v>3</v>
      </c>
      <c r="AD29" s="4">
        <v>8</v>
      </c>
      <c r="AE29" s="4">
        <v>10</v>
      </c>
      <c r="AF29" s="4">
        <v>2</v>
      </c>
      <c r="AG29" s="4">
        <v>3</v>
      </c>
      <c r="AH29" s="4">
        <v>1</v>
      </c>
      <c r="AI29" s="4">
        <v>2</v>
      </c>
      <c r="AJ29" s="4">
        <v>3</v>
      </c>
      <c r="AK29" s="4">
        <v>3</v>
      </c>
      <c r="AL29" s="4">
        <v>2</v>
      </c>
      <c r="AM29" s="4">
        <v>2</v>
      </c>
      <c r="AN29" s="4">
        <v>0</v>
      </c>
      <c r="AO29" s="4">
        <v>0</v>
      </c>
      <c r="AP29" s="3" t="s">
        <v>58</v>
      </c>
      <c r="AQ29" s="3" t="s">
        <v>69</v>
      </c>
      <c r="AR29" s="6" t="str">
        <f>HYPERLINK("http://catalog.hathitrust.org/Record/001038606","HathiTrust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HYPERLINK("https://creighton-primo.hosted.exlibrisgroup.com/primo-explore/search?tab=default_tab&amp;search_scope=EVERYTHING&amp;vid=01CRU&amp;lang=en_US&amp;offset=0&amp;query=any,contains,991000037859702656","Catalog Record")</f>
        <v>Catalog Record</v>
      </c>
      <c r="AT29" s="6" t="str">
        <f>HYPERLINK("http://www.worldcat.org/oclc/20920","WorldCat Record")</f>
        <v>WorldCat Record</v>
      </c>
      <c r="AU29" s="3" t="s">
        <v>462</v>
      </c>
      <c r="AV29" s="3" t="s">
        <v>463</v>
      </c>
      <c r="AW29" s="3" t="s">
        <v>464</v>
      </c>
      <c r="AX29" s="3" t="s">
        <v>464</v>
      </c>
      <c r="AY29" s="3" t="s">
        <v>465</v>
      </c>
      <c r="AZ29" s="3" t="s">
        <v>74</v>
      </c>
      <c r="BC29" s="3" t="s">
        <v>466</v>
      </c>
      <c r="BD29" s="3" t="s">
        <v>467</v>
      </c>
    </row>
    <row r="30" spans="1:56" ht="54" customHeight="1" x14ac:dyDescent="0.25">
      <c r="A30" s="7" t="s">
        <v>58</v>
      </c>
      <c r="B30" s="2" t="s">
        <v>468</v>
      </c>
      <c r="C30" s="2" t="s">
        <v>469</v>
      </c>
      <c r="D30" s="2" t="s">
        <v>470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471</v>
      </c>
      <c r="L30" s="2" t="s">
        <v>472</v>
      </c>
      <c r="M30" s="3" t="s">
        <v>246</v>
      </c>
      <c r="O30" s="3" t="s">
        <v>64</v>
      </c>
      <c r="P30" s="3" t="s">
        <v>473</v>
      </c>
      <c r="R30" s="3" t="s">
        <v>66</v>
      </c>
      <c r="S30" s="4">
        <v>2</v>
      </c>
      <c r="T30" s="4">
        <v>2</v>
      </c>
      <c r="U30" s="5" t="s">
        <v>474</v>
      </c>
      <c r="V30" s="5" t="s">
        <v>474</v>
      </c>
      <c r="W30" s="5" t="s">
        <v>475</v>
      </c>
      <c r="X30" s="5" t="s">
        <v>475</v>
      </c>
      <c r="Y30" s="4">
        <v>1225</v>
      </c>
      <c r="Z30" s="4">
        <v>1152</v>
      </c>
      <c r="AA30" s="4">
        <v>1170</v>
      </c>
      <c r="AB30" s="4">
        <v>7</v>
      </c>
      <c r="AC30" s="4">
        <v>7</v>
      </c>
      <c r="AD30" s="4">
        <v>6</v>
      </c>
      <c r="AE30" s="4">
        <v>6</v>
      </c>
      <c r="AF30" s="4">
        <v>2</v>
      </c>
      <c r="AG30" s="4">
        <v>2</v>
      </c>
      <c r="AH30" s="4">
        <v>2</v>
      </c>
      <c r="AI30" s="4">
        <v>2</v>
      </c>
      <c r="AJ30" s="4">
        <v>3</v>
      </c>
      <c r="AK30" s="4">
        <v>3</v>
      </c>
      <c r="AL30" s="4">
        <v>0</v>
      </c>
      <c r="AM30" s="4">
        <v>0</v>
      </c>
      <c r="AN30" s="4">
        <v>0</v>
      </c>
      <c r="AO30" s="4">
        <v>0</v>
      </c>
      <c r="AP30" s="3" t="s">
        <v>58</v>
      </c>
      <c r="AQ30" s="3" t="s">
        <v>69</v>
      </c>
      <c r="AR30" s="6" t="str">
        <f>HYPERLINK("http://catalog.hathitrust.org/Record/102006364","HathiTrust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HYPERLINK("https://creighton-primo.hosted.exlibrisgroup.com/primo-explore/search?tab=default_tab&amp;search_scope=EVERYTHING&amp;vid=01CRU&amp;lang=en_US&amp;offset=0&amp;query=any,contains,991004477369702656","Catalog Record")</f>
        <v>Catalog Record</v>
      </c>
      <c r="AT30" s="6" t="str">
        <f>HYPERLINK("http://www.worldcat.org/oclc/3609896","WorldCat Record")</f>
        <v>WorldCat Record</v>
      </c>
      <c r="AU30" s="3" t="s">
        <v>476</v>
      </c>
      <c r="AV30" s="3" t="s">
        <v>477</v>
      </c>
      <c r="AW30" s="3" t="s">
        <v>478</v>
      </c>
      <c r="AX30" s="3" t="s">
        <v>478</v>
      </c>
      <c r="AY30" s="3" t="s">
        <v>479</v>
      </c>
      <c r="AZ30" s="3" t="s">
        <v>74</v>
      </c>
      <c r="BB30" s="3" t="s">
        <v>480</v>
      </c>
      <c r="BC30" s="3" t="s">
        <v>481</v>
      </c>
      <c r="BD30" s="3" t="s">
        <v>482</v>
      </c>
    </row>
    <row r="31" spans="1:56" ht="54" customHeight="1" x14ac:dyDescent="0.25">
      <c r="A31" s="7" t="s">
        <v>58</v>
      </c>
      <c r="B31" s="2" t="s">
        <v>483</v>
      </c>
      <c r="C31" s="2" t="s">
        <v>484</v>
      </c>
      <c r="D31" s="2" t="s">
        <v>485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486</v>
      </c>
      <c r="L31" s="2" t="s">
        <v>487</v>
      </c>
      <c r="M31" s="3" t="s">
        <v>97</v>
      </c>
      <c r="N31" s="2" t="s">
        <v>488</v>
      </c>
      <c r="O31" s="3" t="s">
        <v>64</v>
      </c>
      <c r="P31" s="3" t="s">
        <v>489</v>
      </c>
      <c r="R31" s="3" t="s">
        <v>66</v>
      </c>
      <c r="S31" s="4">
        <v>1</v>
      </c>
      <c r="T31" s="4">
        <v>1</v>
      </c>
      <c r="U31" s="5" t="s">
        <v>490</v>
      </c>
      <c r="V31" s="5" t="s">
        <v>490</v>
      </c>
      <c r="W31" s="5" t="s">
        <v>279</v>
      </c>
      <c r="X31" s="5" t="s">
        <v>279</v>
      </c>
      <c r="Y31" s="4">
        <v>465</v>
      </c>
      <c r="Z31" s="4">
        <v>374</v>
      </c>
      <c r="AA31" s="4">
        <v>429</v>
      </c>
      <c r="AB31" s="4">
        <v>4</v>
      </c>
      <c r="AC31" s="4">
        <v>5</v>
      </c>
      <c r="AD31" s="4">
        <v>8</v>
      </c>
      <c r="AE31" s="4">
        <v>10</v>
      </c>
      <c r="AF31" s="4">
        <v>2</v>
      </c>
      <c r="AG31" s="4">
        <v>2</v>
      </c>
      <c r="AH31" s="4">
        <v>2</v>
      </c>
      <c r="AI31" s="4">
        <v>2</v>
      </c>
      <c r="AJ31" s="4">
        <v>1</v>
      </c>
      <c r="AK31" s="4">
        <v>2</v>
      </c>
      <c r="AL31" s="4">
        <v>3</v>
      </c>
      <c r="AM31" s="4">
        <v>4</v>
      </c>
      <c r="AN31" s="4">
        <v>0</v>
      </c>
      <c r="AO31" s="4">
        <v>0</v>
      </c>
      <c r="AP31" s="3" t="s">
        <v>58</v>
      </c>
      <c r="AQ31" s="3" t="s">
        <v>58</v>
      </c>
      <c r="AS31" s="6" t="str">
        <f>HYPERLINK("https://creighton-primo.hosted.exlibrisgroup.com/primo-explore/search?tab=default_tab&amp;search_scope=EVERYTHING&amp;vid=01CRU&amp;lang=en_US&amp;offset=0&amp;query=any,contains,991000056619702656","Catalog Record")</f>
        <v>Catalog Record</v>
      </c>
      <c r="AT31" s="6" t="str">
        <f>HYPERLINK("http://www.worldcat.org/oclc/23612","WorldCat Record")</f>
        <v>WorldCat Record</v>
      </c>
      <c r="AU31" s="3" t="s">
        <v>491</v>
      </c>
      <c r="AV31" s="3" t="s">
        <v>492</v>
      </c>
      <c r="AW31" s="3" t="s">
        <v>493</v>
      </c>
      <c r="AX31" s="3" t="s">
        <v>493</v>
      </c>
      <c r="AY31" s="3" t="s">
        <v>494</v>
      </c>
      <c r="AZ31" s="3" t="s">
        <v>74</v>
      </c>
      <c r="BC31" s="3" t="s">
        <v>495</v>
      </c>
      <c r="BD31" s="3" t="s">
        <v>496</v>
      </c>
    </row>
    <row r="32" spans="1:56" ht="54" customHeight="1" x14ac:dyDescent="0.25">
      <c r="A32" s="7" t="s">
        <v>58</v>
      </c>
      <c r="B32" s="2" t="s">
        <v>497</v>
      </c>
      <c r="C32" s="2" t="s">
        <v>498</v>
      </c>
      <c r="D32" s="2" t="s">
        <v>499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500</v>
      </c>
      <c r="L32" s="2" t="s">
        <v>501</v>
      </c>
      <c r="M32" s="3" t="s">
        <v>458</v>
      </c>
      <c r="O32" s="3" t="s">
        <v>64</v>
      </c>
      <c r="P32" s="3" t="s">
        <v>65</v>
      </c>
      <c r="R32" s="3" t="s">
        <v>66</v>
      </c>
      <c r="S32" s="4">
        <v>1</v>
      </c>
      <c r="T32" s="4">
        <v>1</v>
      </c>
      <c r="U32" s="5" t="s">
        <v>490</v>
      </c>
      <c r="V32" s="5" t="s">
        <v>490</v>
      </c>
      <c r="W32" s="5" t="s">
        <v>217</v>
      </c>
      <c r="X32" s="5" t="s">
        <v>217</v>
      </c>
      <c r="Y32" s="4">
        <v>995</v>
      </c>
      <c r="Z32" s="4">
        <v>853</v>
      </c>
      <c r="AA32" s="4">
        <v>859</v>
      </c>
      <c r="AB32" s="4">
        <v>8</v>
      </c>
      <c r="AC32" s="4">
        <v>8</v>
      </c>
      <c r="AD32" s="4">
        <v>18</v>
      </c>
      <c r="AE32" s="4">
        <v>18</v>
      </c>
      <c r="AF32" s="4">
        <v>7</v>
      </c>
      <c r="AG32" s="4">
        <v>7</v>
      </c>
      <c r="AH32" s="4">
        <v>2</v>
      </c>
      <c r="AI32" s="4">
        <v>2</v>
      </c>
      <c r="AJ32" s="4">
        <v>6</v>
      </c>
      <c r="AK32" s="4">
        <v>6</v>
      </c>
      <c r="AL32" s="4">
        <v>6</v>
      </c>
      <c r="AM32" s="4">
        <v>6</v>
      </c>
      <c r="AN32" s="4">
        <v>0</v>
      </c>
      <c r="AO32" s="4">
        <v>0</v>
      </c>
      <c r="AP32" s="3" t="s">
        <v>58</v>
      </c>
      <c r="AQ32" s="3" t="s">
        <v>69</v>
      </c>
      <c r="AR32" s="6" t="str">
        <f>HYPERLINK("http://catalog.hathitrust.org/Record/001487728","HathiTrust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HYPERLINK("https://creighton-primo.hosted.exlibrisgroup.com/primo-explore/search?tab=default_tab&amp;search_scope=EVERYTHING&amp;vid=01CRU&amp;lang=en_US&amp;offset=0&amp;query=any,contains,991002963989702656","Catalog Record")</f>
        <v>Catalog Record</v>
      </c>
      <c r="AT32" s="6" t="str">
        <f>HYPERLINK("http://www.worldcat.org/oclc/545161","WorldCat Record")</f>
        <v>WorldCat Record</v>
      </c>
      <c r="AU32" s="3" t="s">
        <v>502</v>
      </c>
      <c r="AV32" s="3" t="s">
        <v>503</v>
      </c>
      <c r="AW32" s="3" t="s">
        <v>504</v>
      </c>
      <c r="AX32" s="3" t="s">
        <v>504</v>
      </c>
      <c r="AY32" s="3" t="s">
        <v>505</v>
      </c>
      <c r="AZ32" s="3" t="s">
        <v>74</v>
      </c>
      <c r="BC32" s="3" t="s">
        <v>506</v>
      </c>
      <c r="BD32" s="3" t="s">
        <v>507</v>
      </c>
    </row>
    <row r="33" spans="1:56" ht="54" customHeight="1" x14ac:dyDescent="0.25">
      <c r="A33" s="7" t="s">
        <v>58</v>
      </c>
      <c r="B33" s="2" t="s">
        <v>508</v>
      </c>
      <c r="C33" s="2" t="s">
        <v>509</v>
      </c>
      <c r="D33" s="2" t="s">
        <v>510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511</v>
      </c>
      <c r="L33" s="2" t="s">
        <v>512</v>
      </c>
      <c r="M33" s="3" t="s">
        <v>262</v>
      </c>
      <c r="O33" s="3" t="s">
        <v>64</v>
      </c>
      <c r="P33" s="3" t="s">
        <v>513</v>
      </c>
      <c r="R33" s="3" t="s">
        <v>66</v>
      </c>
      <c r="S33" s="4">
        <v>1</v>
      </c>
      <c r="T33" s="4">
        <v>1</v>
      </c>
      <c r="U33" s="5" t="s">
        <v>490</v>
      </c>
      <c r="V33" s="5" t="s">
        <v>490</v>
      </c>
      <c r="W33" s="5" t="s">
        <v>201</v>
      </c>
      <c r="X33" s="5" t="s">
        <v>201</v>
      </c>
      <c r="Y33" s="4">
        <v>199</v>
      </c>
      <c r="Z33" s="4">
        <v>103</v>
      </c>
      <c r="AA33" s="4">
        <v>299</v>
      </c>
      <c r="AB33" s="4">
        <v>2</v>
      </c>
      <c r="AC33" s="4">
        <v>3</v>
      </c>
      <c r="AD33" s="4">
        <v>3</v>
      </c>
      <c r="AE33" s="4">
        <v>6</v>
      </c>
      <c r="AF33" s="4">
        <v>1</v>
      </c>
      <c r="AG33" s="4">
        <v>1</v>
      </c>
      <c r="AH33" s="4">
        <v>0</v>
      </c>
      <c r="AI33" s="4">
        <v>0</v>
      </c>
      <c r="AJ33" s="4">
        <v>2</v>
      </c>
      <c r="AK33" s="4">
        <v>4</v>
      </c>
      <c r="AL33" s="4">
        <v>1</v>
      </c>
      <c r="AM33" s="4">
        <v>2</v>
      </c>
      <c r="AN33" s="4">
        <v>0</v>
      </c>
      <c r="AO33" s="4">
        <v>0</v>
      </c>
      <c r="AP33" s="3" t="s">
        <v>58</v>
      </c>
      <c r="AQ33" s="3" t="s">
        <v>69</v>
      </c>
      <c r="AR33" s="6" t="str">
        <f>HYPERLINK("http://catalog.hathitrust.org/Record/009240890","HathiTrust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HYPERLINK("https://creighton-primo.hosted.exlibrisgroup.com/primo-explore/search?tab=default_tab&amp;search_scope=EVERYTHING&amp;vid=01CRU&amp;lang=en_US&amp;offset=0&amp;query=any,contains,991002272869702656","Catalog Record")</f>
        <v>Catalog Record</v>
      </c>
      <c r="AT33" s="6" t="str">
        <f>HYPERLINK("http://www.worldcat.org/oclc/308876","WorldCat Record")</f>
        <v>WorldCat Record</v>
      </c>
      <c r="AU33" s="3" t="s">
        <v>514</v>
      </c>
      <c r="AV33" s="3" t="s">
        <v>515</v>
      </c>
      <c r="AW33" s="3" t="s">
        <v>516</v>
      </c>
      <c r="AX33" s="3" t="s">
        <v>516</v>
      </c>
      <c r="AY33" s="3" t="s">
        <v>517</v>
      </c>
      <c r="AZ33" s="3" t="s">
        <v>74</v>
      </c>
      <c r="BB33" s="3" t="s">
        <v>518</v>
      </c>
      <c r="BC33" s="3" t="s">
        <v>519</v>
      </c>
      <c r="BD33" s="3" t="s">
        <v>520</v>
      </c>
    </row>
    <row r="34" spans="1:56" ht="54" customHeight="1" x14ac:dyDescent="0.25">
      <c r="A34" s="7" t="s">
        <v>58</v>
      </c>
      <c r="B34" s="2" t="s">
        <v>521</v>
      </c>
      <c r="C34" s="2" t="s">
        <v>522</v>
      </c>
      <c r="D34" s="2" t="s">
        <v>523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524</v>
      </c>
      <c r="L34" s="2" t="s">
        <v>525</v>
      </c>
      <c r="M34" s="3" t="s">
        <v>526</v>
      </c>
      <c r="O34" s="3" t="s">
        <v>64</v>
      </c>
      <c r="P34" s="3" t="s">
        <v>142</v>
      </c>
      <c r="R34" s="3" t="s">
        <v>66</v>
      </c>
      <c r="S34" s="4">
        <v>4</v>
      </c>
      <c r="T34" s="4">
        <v>4</v>
      </c>
      <c r="U34" s="5" t="s">
        <v>527</v>
      </c>
      <c r="V34" s="5" t="s">
        <v>527</v>
      </c>
      <c r="W34" s="5" t="s">
        <v>528</v>
      </c>
      <c r="X34" s="5" t="s">
        <v>528</v>
      </c>
      <c r="Y34" s="4">
        <v>811</v>
      </c>
      <c r="Z34" s="4">
        <v>691</v>
      </c>
      <c r="AA34" s="4">
        <v>710</v>
      </c>
      <c r="AB34" s="4">
        <v>6</v>
      </c>
      <c r="AC34" s="4">
        <v>7</v>
      </c>
      <c r="AD34" s="4">
        <v>23</v>
      </c>
      <c r="AE34" s="4">
        <v>25</v>
      </c>
      <c r="AF34" s="4">
        <v>6</v>
      </c>
      <c r="AG34" s="4">
        <v>6</v>
      </c>
      <c r="AH34" s="4">
        <v>4</v>
      </c>
      <c r="AI34" s="4">
        <v>5</v>
      </c>
      <c r="AJ34" s="4">
        <v>11</v>
      </c>
      <c r="AK34" s="4">
        <v>11</v>
      </c>
      <c r="AL34" s="4">
        <v>5</v>
      </c>
      <c r="AM34" s="4">
        <v>6</v>
      </c>
      <c r="AN34" s="4">
        <v>0</v>
      </c>
      <c r="AO34" s="4">
        <v>0</v>
      </c>
      <c r="AP34" s="3" t="s">
        <v>58</v>
      </c>
      <c r="AQ34" s="3" t="s">
        <v>69</v>
      </c>
      <c r="AR34" s="6" t="str">
        <f>HYPERLINK("http://catalog.hathitrust.org/Record/002205494","HathiTrust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HYPERLINK("https://creighton-primo.hosted.exlibrisgroup.com/primo-explore/search?tab=default_tab&amp;search_scope=EVERYTHING&amp;vid=01CRU&amp;lang=en_US&amp;offset=0&amp;query=any,contains,991001653369702656","Catalog Record")</f>
        <v>Catalog Record</v>
      </c>
      <c r="AT34" s="6" t="str">
        <f>HYPERLINK("http://www.worldcat.org/oclc/21116813","WorldCat Record")</f>
        <v>WorldCat Record</v>
      </c>
      <c r="AU34" s="3" t="s">
        <v>529</v>
      </c>
      <c r="AV34" s="3" t="s">
        <v>530</v>
      </c>
      <c r="AW34" s="3" t="s">
        <v>531</v>
      </c>
      <c r="AX34" s="3" t="s">
        <v>531</v>
      </c>
      <c r="AY34" s="3" t="s">
        <v>532</v>
      </c>
      <c r="AZ34" s="3" t="s">
        <v>74</v>
      </c>
      <c r="BB34" s="3" t="s">
        <v>533</v>
      </c>
      <c r="BC34" s="3" t="s">
        <v>534</v>
      </c>
      <c r="BD34" s="3" t="s">
        <v>535</v>
      </c>
    </row>
    <row r="35" spans="1:56" ht="54" customHeight="1" x14ac:dyDescent="0.25">
      <c r="A35" s="7" t="s">
        <v>58</v>
      </c>
      <c r="B35" s="2" t="s">
        <v>536</v>
      </c>
      <c r="C35" s="2" t="s">
        <v>537</v>
      </c>
      <c r="D35" s="2" t="s">
        <v>538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539</v>
      </c>
      <c r="L35" s="2" t="s">
        <v>540</v>
      </c>
      <c r="M35" s="3" t="s">
        <v>541</v>
      </c>
      <c r="N35" s="2" t="s">
        <v>293</v>
      </c>
      <c r="O35" s="3" t="s">
        <v>64</v>
      </c>
      <c r="P35" s="3" t="s">
        <v>142</v>
      </c>
      <c r="Q35" s="2" t="s">
        <v>542</v>
      </c>
      <c r="R35" s="3" t="s">
        <v>66</v>
      </c>
      <c r="S35" s="4">
        <v>1</v>
      </c>
      <c r="T35" s="4">
        <v>1</v>
      </c>
      <c r="U35" s="5" t="s">
        <v>490</v>
      </c>
      <c r="V35" s="5" t="s">
        <v>490</v>
      </c>
      <c r="W35" s="5" t="s">
        <v>543</v>
      </c>
      <c r="X35" s="5" t="s">
        <v>543</v>
      </c>
      <c r="Y35" s="4">
        <v>264</v>
      </c>
      <c r="Z35" s="4">
        <v>197</v>
      </c>
      <c r="AA35" s="4">
        <v>388</v>
      </c>
      <c r="AB35" s="4">
        <v>2</v>
      </c>
      <c r="AC35" s="4">
        <v>3</v>
      </c>
      <c r="AD35" s="4">
        <v>4</v>
      </c>
      <c r="AE35" s="4">
        <v>12</v>
      </c>
      <c r="AF35" s="4">
        <v>1</v>
      </c>
      <c r="AG35" s="4">
        <v>3</v>
      </c>
      <c r="AH35" s="4">
        <v>1</v>
      </c>
      <c r="AI35" s="4">
        <v>3</v>
      </c>
      <c r="AJ35" s="4">
        <v>1</v>
      </c>
      <c r="AK35" s="4">
        <v>5</v>
      </c>
      <c r="AL35" s="4">
        <v>1</v>
      </c>
      <c r="AM35" s="4">
        <v>2</v>
      </c>
      <c r="AN35" s="4">
        <v>0</v>
      </c>
      <c r="AO35" s="4">
        <v>0</v>
      </c>
      <c r="AP35" s="3" t="s">
        <v>58</v>
      </c>
      <c r="AQ35" s="3" t="s">
        <v>58</v>
      </c>
      <c r="AS35" s="6" t="str">
        <f>HYPERLINK("https://creighton-primo.hosted.exlibrisgroup.com/primo-explore/search?tab=default_tab&amp;search_scope=EVERYTHING&amp;vid=01CRU&amp;lang=en_US&amp;offset=0&amp;query=any,contains,991002102219702656","Catalog Record")</f>
        <v>Catalog Record</v>
      </c>
      <c r="AT35" s="6" t="str">
        <f>HYPERLINK("http://www.worldcat.org/oclc/26974845","WorldCat Record")</f>
        <v>WorldCat Record</v>
      </c>
      <c r="AU35" s="3" t="s">
        <v>544</v>
      </c>
      <c r="AV35" s="3" t="s">
        <v>545</v>
      </c>
      <c r="AW35" s="3" t="s">
        <v>546</v>
      </c>
      <c r="AX35" s="3" t="s">
        <v>546</v>
      </c>
      <c r="AY35" s="3" t="s">
        <v>547</v>
      </c>
      <c r="AZ35" s="3" t="s">
        <v>74</v>
      </c>
      <c r="BB35" s="3" t="s">
        <v>548</v>
      </c>
      <c r="BC35" s="3" t="s">
        <v>549</v>
      </c>
      <c r="BD35" s="3" t="s">
        <v>550</v>
      </c>
    </row>
    <row r="36" spans="1:56" ht="54" customHeight="1" x14ac:dyDescent="0.25">
      <c r="A36" s="7" t="s">
        <v>58</v>
      </c>
      <c r="B36" s="2" t="s">
        <v>551</v>
      </c>
      <c r="C36" s="2" t="s">
        <v>552</v>
      </c>
      <c r="D36" s="2" t="s">
        <v>553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554</v>
      </c>
      <c r="L36" s="2" t="s">
        <v>555</v>
      </c>
      <c r="M36" s="3" t="s">
        <v>213</v>
      </c>
      <c r="O36" s="3" t="s">
        <v>64</v>
      </c>
      <c r="P36" s="3" t="s">
        <v>142</v>
      </c>
      <c r="R36" s="3" t="s">
        <v>66</v>
      </c>
      <c r="S36" s="4">
        <v>1</v>
      </c>
      <c r="T36" s="4">
        <v>1</v>
      </c>
      <c r="U36" s="5" t="s">
        <v>490</v>
      </c>
      <c r="V36" s="5" t="s">
        <v>490</v>
      </c>
      <c r="W36" s="5" t="s">
        <v>279</v>
      </c>
      <c r="X36" s="5" t="s">
        <v>279</v>
      </c>
      <c r="Y36" s="4">
        <v>310</v>
      </c>
      <c r="Z36" s="4">
        <v>160</v>
      </c>
      <c r="AA36" s="4">
        <v>717</v>
      </c>
      <c r="AB36" s="4">
        <v>2</v>
      </c>
      <c r="AC36" s="4">
        <v>6</v>
      </c>
      <c r="AD36" s="4">
        <v>2</v>
      </c>
      <c r="AE36" s="4">
        <v>12</v>
      </c>
      <c r="AF36" s="4">
        <v>0</v>
      </c>
      <c r="AG36" s="4">
        <v>2</v>
      </c>
      <c r="AH36" s="4">
        <v>0</v>
      </c>
      <c r="AI36" s="4">
        <v>2</v>
      </c>
      <c r="AJ36" s="4">
        <v>1</v>
      </c>
      <c r="AK36" s="4">
        <v>4</v>
      </c>
      <c r="AL36" s="4">
        <v>1</v>
      </c>
      <c r="AM36" s="4">
        <v>5</v>
      </c>
      <c r="AN36" s="4">
        <v>0</v>
      </c>
      <c r="AO36" s="4">
        <v>0</v>
      </c>
      <c r="AP36" s="3" t="s">
        <v>58</v>
      </c>
      <c r="AQ36" s="3" t="s">
        <v>69</v>
      </c>
      <c r="AR36" s="6" t="str">
        <f>HYPERLINK("http://catalog.hathitrust.org/Record/000746158","HathiTrust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HYPERLINK("https://creighton-primo.hosted.exlibrisgroup.com/primo-explore/search?tab=default_tab&amp;search_scope=EVERYTHING&amp;vid=01CRU&amp;lang=en_US&amp;offset=0&amp;query=any,contains,991004130699702656","Catalog Record")</f>
        <v>Catalog Record</v>
      </c>
      <c r="AT36" s="6" t="str">
        <f>HYPERLINK("http://www.worldcat.org/oclc/2468668","WorldCat Record")</f>
        <v>WorldCat Record</v>
      </c>
      <c r="AU36" s="3" t="s">
        <v>556</v>
      </c>
      <c r="AV36" s="3" t="s">
        <v>557</v>
      </c>
      <c r="AW36" s="3" t="s">
        <v>558</v>
      </c>
      <c r="AX36" s="3" t="s">
        <v>558</v>
      </c>
      <c r="AY36" s="3" t="s">
        <v>559</v>
      </c>
      <c r="AZ36" s="3" t="s">
        <v>74</v>
      </c>
      <c r="BC36" s="3" t="s">
        <v>560</v>
      </c>
      <c r="BD36" s="3" t="s">
        <v>561</v>
      </c>
    </row>
    <row r="37" spans="1:56" ht="54" customHeight="1" x14ac:dyDescent="0.25">
      <c r="A37" s="7" t="s">
        <v>58</v>
      </c>
      <c r="B37" s="2" t="s">
        <v>562</v>
      </c>
      <c r="C37" s="2" t="s">
        <v>563</v>
      </c>
      <c r="D37" s="2" t="s">
        <v>564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565</v>
      </c>
      <c r="L37" s="2" t="s">
        <v>566</v>
      </c>
      <c r="M37" s="3" t="s">
        <v>97</v>
      </c>
      <c r="O37" s="3" t="s">
        <v>64</v>
      </c>
      <c r="P37" s="3" t="s">
        <v>214</v>
      </c>
      <c r="Q37" s="2" t="s">
        <v>567</v>
      </c>
      <c r="R37" s="3" t="s">
        <v>66</v>
      </c>
      <c r="S37" s="4">
        <v>3</v>
      </c>
      <c r="T37" s="4">
        <v>3</v>
      </c>
      <c r="U37" s="5" t="s">
        <v>490</v>
      </c>
      <c r="V37" s="5" t="s">
        <v>490</v>
      </c>
      <c r="W37" s="5" t="s">
        <v>279</v>
      </c>
      <c r="X37" s="5" t="s">
        <v>279</v>
      </c>
      <c r="Y37" s="4">
        <v>858</v>
      </c>
      <c r="Z37" s="4">
        <v>666</v>
      </c>
      <c r="AA37" s="4">
        <v>682</v>
      </c>
      <c r="AB37" s="4">
        <v>4</v>
      </c>
      <c r="AC37" s="4">
        <v>4</v>
      </c>
      <c r="AD37" s="4">
        <v>17</v>
      </c>
      <c r="AE37" s="4">
        <v>19</v>
      </c>
      <c r="AF37" s="4">
        <v>6</v>
      </c>
      <c r="AG37" s="4">
        <v>7</v>
      </c>
      <c r="AH37" s="4">
        <v>3</v>
      </c>
      <c r="AI37" s="4">
        <v>4</v>
      </c>
      <c r="AJ37" s="4">
        <v>9</v>
      </c>
      <c r="AK37" s="4">
        <v>9</v>
      </c>
      <c r="AL37" s="4">
        <v>3</v>
      </c>
      <c r="AM37" s="4">
        <v>3</v>
      </c>
      <c r="AN37" s="4">
        <v>0</v>
      </c>
      <c r="AO37" s="4">
        <v>0</v>
      </c>
      <c r="AP37" s="3" t="s">
        <v>58</v>
      </c>
      <c r="AQ37" s="3" t="s">
        <v>69</v>
      </c>
      <c r="AR37" s="6" t="str">
        <f>HYPERLINK("http://catalog.hathitrust.org/Record/001487740","HathiTrust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HYPERLINK("https://creighton-primo.hosted.exlibrisgroup.com/primo-explore/search?tab=default_tab&amp;search_scope=EVERYTHING&amp;vid=01CRU&amp;lang=en_US&amp;offset=0&amp;query=any,contains,991005435909702656","Catalog Record")</f>
        <v>Catalog Record</v>
      </c>
      <c r="AT37" s="6" t="str">
        <f>HYPERLINK("http://www.worldcat.org/oclc/4027","WorldCat Record")</f>
        <v>WorldCat Record</v>
      </c>
      <c r="AU37" s="3" t="s">
        <v>568</v>
      </c>
      <c r="AV37" s="3" t="s">
        <v>569</v>
      </c>
      <c r="AW37" s="3" t="s">
        <v>570</v>
      </c>
      <c r="AX37" s="3" t="s">
        <v>570</v>
      </c>
      <c r="AY37" s="3" t="s">
        <v>571</v>
      </c>
      <c r="AZ37" s="3" t="s">
        <v>74</v>
      </c>
      <c r="BC37" s="3" t="s">
        <v>572</v>
      </c>
      <c r="BD37" s="3" t="s">
        <v>573</v>
      </c>
    </row>
    <row r="38" spans="1:56" ht="54" customHeight="1" x14ac:dyDescent="0.25">
      <c r="A38" s="7" t="s">
        <v>58</v>
      </c>
      <c r="B38" s="2" t="s">
        <v>574</v>
      </c>
      <c r="C38" s="2" t="s">
        <v>575</v>
      </c>
      <c r="D38" s="2" t="s">
        <v>576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577</v>
      </c>
      <c r="L38" s="2" t="s">
        <v>578</v>
      </c>
      <c r="M38" s="3" t="s">
        <v>579</v>
      </c>
      <c r="O38" s="3" t="s">
        <v>64</v>
      </c>
      <c r="P38" s="3" t="s">
        <v>65</v>
      </c>
      <c r="R38" s="3" t="s">
        <v>66</v>
      </c>
      <c r="S38" s="4">
        <v>1</v>
      </c>
      <c r="T38" s="4">
        <v>1</v>
      </c>
      <c r="U38" s="5" t="s">
        <v>490</v>
      </c>
      <c r="V38" s="5" t="s">
        <v>490</v>
      </c>
      <c r="W38" s="5" t="s">
        <v>580</v>
      </c>
      <c r="X38" s="5" t="s">
        <v>580</v>
      </c>
      <c r="Y38" s="4">
        <v>1073</v>
      </c>
      <c r="Z38" s="4">
        <v>977</v>
      </c>
      <c r="AA38" s="4">
        <v>1221</v>
      </c>
      <c r="AB38" s="4">
        <v>6</v>
      </c>
      <c r="AC38" s="4">
        <v>10</v>
      </c>
      <c r="AD38" s="4">
        <v>19</v>
      </c>
      <c r="AE38" s="4">
        <v>20</v>
      </c>
      <c r="AF38" s="4">
        <v>5</v>
      </c>
      <c r="AG38" s="4">
        <v>5</v>
      </c>
      <c r="AH38" s="4">
        <v>6</v>
      </c>
      <c r="AI38" s="4">
        <v>6</v>
      </c>
      <c r="AJ38" s="4">
        <v>9</v>
      </c>
      <c r="AK38" s="4">
        <v>9</v>
      </c>
      <c r="AL38" s="4">
        <v>4</v>
      </c>
      <c r="AM38" s="4">
        <v>5</v>
      </c>
      <c r="AN38" s="4">
        <v>0</v>
      </c>
      <c r="AO38" s="4">
        <v>0</v>
      </c>
      <c r="AP38" s="3" t="s">
        <v>58</v>
      </c>
      <c r="AQ38" s="3" t="s">
        <v>69</v>
      </c>
      <c r="AR38" s="6" t="str">
        <f>HYPERLINK("http://catalog.hathitrust.org/Record/008863027","HathiTrust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HYPERLINK("https://creighton-primo.hosted.exlibrisgroup.com/primo-explore/search?tab=default_tab&amp;search_scope=EVERYTHING&amp;vid=01CRU&amp;lang=en_US&amp;offset=0&amp;query=any,contains,991001963339702656","Catalog Record")</f>
        <v>Catalog Record</v>
      </c>
      <c r="AT38" s="6" t="str">
        <f>HYPERLINK("http://www.worldcat.org/oclc/24871805","WorldCat Record")</f>
        <v>WorldCat Record</v>
      </c>
      <c r="AU38" s="3" t="s">
        <v>581</v>
      </c>
      <c r="AV38" s="3" t="s">
        <v>582</v>
      </c>
      <c r="AW38" s="3" t="s">
        <v>583</v>
      </c>
      <c r="AX38" s="3" t="s">
        <v>583</v>
      </c>
      <c r="AY38" s="3" t="s">
        <v>584</v>
      </c>
      <c r="AZ38" s="3" t="s">
        <v>74</v>
      </c>
      <c r="BB38" s="3" t="s">
        <v>585</v>
      </c>
      <c r="BC38" s="3" t="s">
        <v>586</v>
      </c>
      <c r="BD38" s="3" t="s">
        <v>587</v>
      </c>
    </row>
    <row r="39" spans="1:56" ht="54" customHeight="1" x14ac:dyDescent="0.25">
      <c r="A39" s="7" t="s">
        <v>58</v>
      </c>
      <c r="B39" s="2" t="s">
        <v>588</v>
      </c>
      <c r="C39" s="2" t="s">
        <v>589</v>
      </c>
      <c r="D39" s="2" t="s">
        <v>590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591</v>
      </c>
      <c r="L39" s="2" t="s">
        <v>592</v>
      </c>
      <c r="M39" s="3" t="s">
        <v>593</v>
      </c>
      <c r="O39" s="3" t="s">
        <v>64</v>
      </c>
      <c r="P39" s="3" t="s">
        <v>142</v>
      </c>
      <c r="R39" s="3" t="s">
        <v>66</v>
      </c>
      <c r="S39" s="4">
        <v>1</v>
      </c>
      <c r="T39" s="4">
        <v>1</v>
      </c>
      <c r="U39" s="5" t="s">
        <v>490</v>
      </c>
      <c r="V39" s="5" t="s">
        <v>490</v>
      </c>
      <c r="W39" s="5" t="s">
        <v>279</v>
      </c>
      <c r="X39" s="5" t="s">
        <v>279</v>
      </c>
      <c r="Y39" s="4">
        <v>360</v>
      </c>
      <c r="Z39" s="4">
        <v>248</v>
      </c>
      <c r="AA39" s="4">
        <v>266</v>
      </c>
      <c r="AB39" s="4">
        <v>4</v>
      </c>
      <c r="AC39" s="4">
        <v>4</v>
      </c>
      <c r="AD39" s="4">
        <v>6</v>
      </c>
      <c r="AE39" s="4">
        <v>7</v>
      </c>
      <c r="AF39" s="4">
        <v>1</v>
      </c>
      <c r="AG39" s="4">
        <v>2</v>
      </c>
      <c r="AH39" s="4">
        <v>1</v>
      </c>
      <c r="AI39" s="4">
        <v>2</v>
      </c>
      <c r="AJ39" s="4">
        <v>1</v>
      </c>
      <c r="AK39" s="4">
        <v>1</v>
      </c>
      <c r="AL39" s="4">
        <v>3</v>
      </c>
      <c r="AM39" s="4">
        <v>3</v>
      </c>
      <c r="AN39" s="4">
        <v>0</v>
      </c>
      <c r="AO39" s="4">
        <v>0</v>
      </c>
      <c r="AP39" s="3" t="s">
        <v>58</v>
      </c>
      <c r="AQ39" s="3" t="s">
        <v>58</v>
      </c>
      <c r="AS39" s="6" t="str">
        <f>HYPERLINK("https://creighton-primo.hosted.exlibrisgroup.com/primo-explore/search?tab=default_tab&amp;search_scope=EVERYTHING&amp;vid=01CRU&amp;lang=en_US&amp;offset=0&amp;query=any,contains,991000558859702656","Catalog Record")</f>
        <v>Catalog Record</v>
      </c>
      <c r="AT39" s="6" t="str">
        <f>HYPERLINK("http://www.worldcat.org/oclc/11574139","WorldCat Record")</f>
        <v>WorldCat Record</v>
      </c>
      <c r="AU39" s="3" t="s">
        <v>594</v>
      </c>
      <c r="AV39" s="3" t="s">
        <v>595</v>
      </c>
      <c r="AW39" s="3" t="s">
        <v>596</v>
      </c>
      <c r="AX39" s="3" t="s">
        <v>596</v>
      </c>
      <c r="AY39" s="3" t="s">
        <v>597</v>
      </c>
      <c r="AZ39" s="3" t="s">
        <v>74</v>
      </c>
      <c r="BB39" s="3" t="s">
        <v>598</v>
      </c>
      <c r="BC39" s="3" t="s">
        <v>599</v>
      </c>
      <c r="BD39" s="3" t="s">
        <v>600</v>
      </c>
    </row>
    <row r="40" spans="1:56" ht="54" customHeight="1" x14ac:dyDescent="0.25">
      <c r="A40" s="7" t="s">
        <v>58</v>
      </c>
      <c r="B40" s="2" t="s">
        <v>601</v>
      </c>
      <c r="C40" s="2" t="s">
        <v>602</v>
      </c>
      <c r="D40" s="2" t="s">
        <v>603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604</v>
      </c>
      <c r="L40" s="2" t="s">
        <v>605</v>
      </c>
      <c r="M40" s="3" t="s">
        <v>579</v>
      </c>
      <c r="O40" s="3" t="s">
        <v>64</v>
      </c>
      <c r="P40" s="3" t="s">
        <v>65</v>
      </c>
      <c r="R40" s="3" t="s">
        <v>66</v>
      </c>
      <c r="S40" s="4">
        <v>1</v>
      </c>
      <c r="T40" s="4">
        <v>1</v>
      </c>
      <c r="U40" s="5" t="s">
        <v>606</v>
      </c>
      <c r="V40" s="5" t="s">
        <v>606</v>
      </c>
      <c r="W40" s="5" t="s">
        <v>607</v>
      </c>
      <c r="X40" s="5" t="s">
        <v>607</v>
      </c>
      <c r="Y40" s="4">
        <v>126</v>
      </c>
      <c r="Z40" s="4">
        <v>105</v>
      </c>
      <c r="AA40" s="4">
        <v>117</v>
      </c>
      <c r="AB40" s="4">
        <v>1</v>
      </c>
      <c r="AC40" s="4">
        <v>1</v>
      </c>
      <c r="AD40" s="4">
        <v>1</v>
      </c>
      <c r="AE40" s="4">
        <v>1</v>
      </c>
      <c r="AF40" s="4">
        <v>0</v>
      </c>
      <c r="AG40" s="4">
        <v>0</v>
      </c>
      <c r="AH40" s="4">
        <v>1</v>
      </c>
      <c r="AI40" s="4">
        <v>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3" t="s">
        <v>58</v>
      </c>
      <c r="AQ40" s="3" t="s">
        <v>69</v>
      </c>
      <c r="AR40" s="6" t="str">
        <f>HYPERLINK("http://catalog.hathitrust.org/Record/002514213","HathiTrust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HYPERLINK("https://creighton-primo.hosted.exlibrisgroup.com/primo-explore/search?tab=default_tab&amp;search_scope=EVERYTHING&amp;vid=01CRU&amp;lang=en_US&amp;offset=0&amp;query=any,contains,991001753059702656","Catalog Record")</f>
        <v>Catalog Record</v>
      </c>
      <c r="AT40" s="6" t="str">
        <f>HYPERLINK("http://www.worldcat.org/oclc/22184461","WorldCat Record")</f>
        <v>WorldCat Record</v>
      </c>
      <c r="AU40" s="3" t="s">
        <v>608</v>
      </c>
      <c r="AV40" s="3" t="s">
        <v>609</v>
      </c>
      <c r="AW40" s="3" t="s">
        <v>610</v>
      </c>
      <c r="AX40" s="3" t="s">
        <v>610</v>
      </c>
      <c r="AY40" s="3" t="s">
        <v>611</v>
      </c>
      <c r="AZ40" s="3" t="s">
        <v>74</v>
      </c>
      <c r="BB40" s="3" t="s">
        <v>612</v>
      </c>
      <c r="BC40" s="3" t="s">
        <v>613</v>
      </c>
      <c r="BD40" s="3" t="s">
        <v>614</v>
      </c>
    </row>
    <row r="41" spans="1:56" ht="54" customHeight="1" x14ac:dyDescent="0.25">
      <c r="A41" s="7" t="s">
        <v>58</v>
      </c>
      <c r="B41" s="2" t="s">
        <v>615</v>
      </c>
      <c r="C41" s="2" t="s">
        <v>616</v>
      </c>
      <c r="D41" s="2" t="s">
        <v>617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618</v>
      </c>
      <c r="L41" s="2" t="s">
        <v>619</v>
      </c>
      <c r="M41" s="3" t="s">
        <v>229</v>
      </c>
      <c r="O41" s="3" t="s">
        <v>64</v>
      </c>
      <c r="P41" s="3" t="s">
        <v>459</v>
      </c>
      <c r="Q41" s="2" t="s">
        <v>620</v>
      </c>
      <c r="R41" s="3" t="s">
        <v>66</v>
      </c>
      <c r="S41" s="4">
        <v>2</v>
      </c>
      <c r="T41" s="4">
        <v>2</v>
      </c>
      <c r="U41" s="5" t="s">
        <v>621</v>
      </c>
      <c r="V41" s="5" t="s">
        <v>621</v>
      </c>
      <c r="W41" s="5" t="s">
        <v>279</v>
      </c>
      <c r="X41" s="5" t="s">
        <v>279</v>
      </c>
      <c r="Y41" s="4">
        <v>142</v>
      </c>
      <c r="Z41" s="4">
        <v>104</v>
      </c>
      <c r="AA41" s="4">
        <v>116</v>
      </c>
      <c r="AB41" s="4">
        <v>2</v>
      </c>
      <c r="AC41" s="4">
        <v>2</v>
      </c>
      <c r="AD41" s="4">
        <v>3</v>
      </c>
      <c r="AE41" s="4">
        <v>3</v>
      </c>
      <c r="AF41" s="4">
        <v>0</v>
      </c>
      <c r="AG41" s="4">
        <v>0</v>
      </c>
      <c r="AH41" s="4">
        <v>1</v>
      </c>
      <c r="AI41" s="4">
        <v>1</v>
      </c>
      <c r="AJ41" s="4">
        <v>2</v>
      </c>
      <c r="AK41" s="4">
        <v>2</v>
      </c>
      <c r="AL41" s="4">
        <v>1</v>
      </c>
      <c r="AM41" s="4">
        <v>1</v>
      </c>
      <c r="AN41" s="4">
        <v>0</v>
      </c>
      <c r="AO41" s="4">
        <v>0</v>
      </c>
      <c r="AP41" s="3" t="s">
        <v>58</v>
      </c>
      <c r="AQ41" s="3" t="s">
        <v>69</v>
      </c>
      <c r="AR41" s="6" t="str">
        <f>HYPERLINK("http://catalog.hathitrust.org/Record/000880692","HathiTrust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HYPERLINK("https://creighton-primo.hosted.exlibrisgroup.com/primo-explore/search?tab=default_tab&amp;search_scope=EVERYTHING&amp;vid=01CRU&amp;lang=en_US&amp;offset=0&amp;query=any,contains,991001173059702656","Catalog Record")</f>
        <v>Catalog Record</v>
      </c>
      <c r="AT41" s="6" t="str">
        <f>HYPERLINK("http://www.worldcat.org/oclc/16982415","WorldCat Record")</f>
        <v>WorldCat Record</v>
      </c>
      <c r="AU41" s="3" t="s">
        <v>622</v>
      </c>
      <c r="AV41" s="3" t="s">
        <v>623</v>
      </c>
      <c r="AW41" s="3" t="s">
        <v>624</v>
      </c>
      <c r="AX41" s="3" t="s">
        <v>624</v>
      </c>
      <c r="AY41" s="3" t="s">
        <v>625</v>
      </c>
      <c r="AZ41" s="3" t="s">
        <v>74</v>
      </c>
      <c r="BB41" s="3" t="s">
        <v>626</v>
      </c>
      <c r="BC41" s="3" t="s">
        <v>627</v>
      </c>
      <c r="BD41" s="3" t="s">
        <v>628</v>
      </c>
    </row>
    <row r="42" spans="1:56" ht="54" customHeight="1" x14ac:dyDescent="0.25">
      <c r="A42" s="7" t="s">
        <v>58</v>
      </c>
      <c r="B42" s="2" t="s">
        <v>629</v>
      </c>
      <c r="C42" s="2" t="s">
        <v>630</v>
      </c>
      <c r="D42" s="2" t="s">
        <v>631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632</v>
      </c>
      <c r="L42" s="2" t="s">
        <v>633</v>
      </c>
      <c r="M42" s="3" t="s">
        <v>634</v>
      </c>
      <c r="N42" s="2" t="s">
        <v>635</v>
      </c>
      <c r="O42" s="3" t="s">
        <v>64</v>
      </c>
      <c r="P42" s="3" t="s">
        <v>65</v>
      </c>
      <c r="Q42" s="2" t="s">
        <v>636</v>
      </c>
      <c r="R42" s="3" t="s">
        <v>66</v>
      </c>
      <c r="S42" s="4">
        <v>3</v>
      </c>
      <c r="T42" s="4">
        <v>3</v>
      </c>
      <c r="U42" s="5" t="s">
        <v>490</v>
      </c>
      <c r="V42" s="5" t="s">
        <v>490</v>
      </c>
      <c r="W42" s="5" t="s">
        <v>637</v>
      </c>
      <c r="X42" s="5" t="s">
        <v>637</v>
      </c>
      <c r="Y42" s="4">
        <v>580</v>
      </c>
      <c r="Z42" s="4">
        <v>526</v>
      </c>
      <c r="AA42" s="4">
        <v>532</v>
      </c>
      <c r="AB42" s="4">
        <v>5</v>
      </c>
      <c r="AC42" s="4">
        <v>5</v>
      </c>
      <c r="AD42" s="4">
        <v>7</v>
      </c>
      <c r="AE42" s="4">
        <v>7</v>
      </c>
      <c r="AF42" s="4">
        <v>1</v>
      </c>
      <c r="AG42" s="4">
        <v>1</v>
      </c>
      <c r="AH42" s="4">
        <v>2</v>
      </c>
      <c r="AI42" s="4">
        <v>2</v>
      </c>
      <c r="AJ42" s="4">
        <v>2</v>
      </c>
      <c r="AK42" s="4">
        <v>2</v>
      </c>
      <c r="AL42" s="4">
        <v>2</v>
      </c>
      <c r="AM42" s="4">
        <v>2</v>
      </c>
      <c r="AN42" s="4">
        <v>0</v>
      </c>
      <c r="AO42" s="4">
        <v>0</v>
      </c>
      <c r="AP42" s="3" t="s">
        <v>58</v>
      </c>
      <c r="AQ42" s="3" t="s">
        <v>69</v>
      </c>
      <c r="AR42" s="6" t="str">
        <f>HYPERLINK("http://catalog.hathitrust.org/Record/101963874","HathiTrust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HYPERLINK("https://creighton-primo.hosted.exlibrisgroup.com/primo-explore/search?tab=default_tab&amp;search_scope=EVERYTHING&amp;vid=01CRU&amp;lang=en_US&amp;offset=0&amp;query=any,contains,991002265619702656","Catalog Record")</f>
        <v>Catalog Record</v>
      </c>
      <c r="AT42" s="6" t="str">
        <f>HYPERLINK("http://www.worldcat.org/oclc/29387557","WorldCat Record")</f>
        <v>WorldCat Record</v>
      </c>
      <c r="AU42" s="3" t="s">
        <v>638</v>
      </c>
      <c r="AV42" s="3" t="s">
        <v>639</v>
      </c>
      <c r="AW42" s="3" t="s">
        <v>640</v>
      </c>
      <c r="AX42" s="3" t="s">
        <v>640</v>
      </c>
      <c r="AY42" s="3" t="s">
        <v>641</v>
      </c>
      <c r="AZ42" s="3" t="s">
        <v>74</v>
      </c>
      <c r="BB42" s="3" t="s">
        <v>642</v>
      </c>
      <c r="BC42" s="3" t="s">
        <v>643</v>
      </c>
      <c r="BD42" s="3" t="s">
        <v>644</v>
      </c>
    </row>
    <row r="43" spans="1:56" ht="54" customHeight="1" x14ac:dyDescent="0.25">
      <c r="A43" s="7" t="s">
        <v>58</v>
      </c>
      <c r="B43" s="2" t="s">
        <v>645</v>
      </c>
      <c r="C43" s="2" t="s">
        <v>646</v>
      </c>
      <c r="D43" s="2" t="s">
        <v>647</v>
      </c>
      <c r="E43" s="3" t="s">
        <v>648</v>
      </c>
      <c r="F43" s="3" t="s">
        <v>69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649</v>
      </c>
      <c r="L43" s="2" t="s">
        <v>650</v>
      </c>
      <c r="M43" s="3" t="s">
        <v>651</v>
      </c>
      <c r="O43" s="3" t="s">
        <v>64</v>
      </c>
      <c r="P43" s="3" t="s">
        <v>65</v>
      </c>
      <c r="R43" s="3" t="s">
        <v>66</v>
      </c>
      <c r="S43" s="4">
        <v>0</v>
      </c>
      <c r="T43" s="4">
        <v>2</v>
      </c>
      <c r="V43" s="5" t="s">
        <v>652</v>
      </c>
      <c r="W43" s="5" t="s">
        <v>279</v>
      </c>
      <c r="X43" s="5" t="s">
        <v>653</v>
      </c>
      <c r="Y43" s="4">
        <v>505</v>
      </c>
      <c r="Z43" s="4">
        <v>421</v>
      </c>
      <c r="AA43" s="4">
        <v>440</v>
      </c>
      <c r="AB43" s="4">
        <v>3</v>
      </c>
      <c r="AC43" s="4">
        <v>4</v>
      </c>
      <c r="AD43" s="4">
        <v>10</v>
      </c>
      <c r="AE43" s="4">
        <v>11</v>
      </c>
      <c r="AF43" s="4">
        <v>3</v>
      </c>
      <c r="AG43" s="4">
        <v>3</v>
      </c>
      <c r="AH43" s="4">
        <v>2</v>
      </c>
      <c r="AI43" s="4">
        <v>2</v>
      </c>
      <c r="AJ43" s="4">
        <v>4</v>
      </c>
      <c r="AK43" s="4">
        <v>4</v>
      </c>
      <c r="AL43" s="4">
        <v>2</v>
      </c>
      <c r="AM43" s="4">
        <v>3</v>
      </c>
      <c r="AN43" s="4">
        <v>0</v>
      </c>
      <c r="AO43" s="4">
        <v>0</v>
      </c>
      <c r="AP43" s="3" t="s">
        <v>58</v>
      </c>
      <c r="AQ43" s="3" t="s">
        <v>69</v>
      </c>
      <c r="AR43" s="6" t="str">
        <f t="shared" ref="AR43:AR52" si="0">HYPERLINK("http://catalog.hathitrust.org/Record/000141980","HathiTrust Record")</f>
        <v>HathiTrust Record</v>
      </c>
      <c r="AS43" s="6" t="str">
        <f t="shared" ref="AS43:AS52" si="1">HYPERLINK("https://creighton-primo.hosted.exlibrisgroup.com/primo-explore/search?tab=default_tab&amp;search_scope=EVERYTHING&amp;vid=01CRU&amp;lang=en_US&amp;offset=0&amp;query=any,contains,991004202609702656","Catalog Record")</f>
        <v>Catalog Record</v>
      </c>
      <c r="AT43" s="6" t="str">
        <f t="shared" ref="AT43:AT52" si="2">HYPERLINK("http://www.worldcat.org/oclc/2656196","WorldCat Record")</f>
        <v>WorldCat Record</v>
      </c>
      <c r="AU43" s="3" t="s">
        <v>654</v>
      </c>
      <c r="AV43" s="3" t="s">
        <v>655</v>
      </c>
      <c r="AW43" s="3" t="s">
        <v>656</v>
      </c>
      <c r="AX43" s="3" t="s">
        <v>656</v>
      </c>
      <c r="AY43" s="3" t="s">
        <v>657</v>
      </c>
      <c r="AZ43" s="3" t="s">
        <v>74</v>
      </c>
      <c r="BB43" s="3" t="s">
        <v>658</v>
      </c>
      <c r="BC43" s="3" t="s">
        <v>659</v>
      </c>
      <c r="BD43" s="3" t="s">
        <v>660</v>
      </c>
    </row>
    <row r="44" spans="1:56" ht="54" customHeight="1" x14ac:dyDescent="0.25">
      <c r="A44" s="7" t="s">
        <v>58</v>
      </c>
      <c r="B44" s="2" t="s">
        <v>645</v>
      </c>
      <c r="C44" s="2" t="s">
        <v>646</v>
      </c>
      <c r="D44" s="2" t="s">
        <v>647</v>
      </c>
      <c r="E44" s="3" t="s">
        <v>661</v>
      </c>
      <c r="F44" s="3" t="s">
        <v>69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649</v>
      </c>
      <c r="L44" s="2" t="s">
        <v>650</v>
      </c>
      <c r="M44" s="3" t="s">
        <v>651</v>
      </c>
      <c r="O44" s="3" t="s">
        <v>64</v>
      </c>
      <c r="P44" s="3" t="s">
        <v>65</v>
      </c>
      <c r="R44" s="3" t="s">
        <v>66</v>
      </c>
      <c r="S44" s="4">
        <v>0</v>
      </c>
      <c r="T44" s="4">
        <v>2</v>
      </c>
      <c r="V44" s="5" t="s">
        <v>652</v>
      </c>
      <c r="W44" s="5" t="s">
        <v>279</v>
      </c>
      <c r="X44" s="5" t="s">
        <v>653</v>
      </c>
      <c r="Y44" s="4">
        <v>505</v>
      </c>
      <c r="Z44" s="4">
        <v>421</v>
      </c>
      <c r="AA44" s="4">
        <v>440</v>
      </c>
      <c r="AB44" s="4">
        <v>3</v>
      </c>
      <c r="AC44" s="4">
        <v>4</v>
      </c>
      <c r="AD44" s="4">
        <v>10</v>
      </c>
      <c r="AE44" s="4">
        <v>11</v>
      </c>
      <c r="AF44" s="4">
        <v>3</v>
      </c>
      <c r="AG44" s="4">
        <v>3</v>
      </c>
      <c r="AH44" s="4">
        <v>2</v>
      </c>
      <c r="AI44" s="4">
        <v>2</v>
      </c>
      <c r="AJ44" s="4">
        <v>4</v>
      </c>
      <c r="AK44" s="4">
        <v>4</v>
      </c>
      <c r="AL44" s="4">
        <v>2</v>
      </c>
      <c r="AM44" s="4">
        <v>3</v>
      </c>
      <c r="AN44" s="4">
        <v>0</v>
      </c>
      <c r="AO44" s="4">
        <v>0</v>
      </c>
      <c r="AP44" s="3" t="s">
        <v>58</v>
      </c>
      <c r="AQ44" s="3" t="s">
        <v>69</v>
      </c>
      <c r="AR44" s="6" t="str">
        <f t="shared" si="0"/>
        <v>HathiTrust Record</v>
      </c>
      <c r="AS44" s="6" t="str">
        <f t="shared" si="1"/>
        <v>Catalog Record</v>
      </c>
      <c r="AT44" s="6" t="str">
        <f t="shared" si="2"/>
        <v>WorldCat Record</v>
      </c>
      <c r="AU44" s="3" t="s">
        <v>654</v>
      </c>
      <c r="AV44" s="3" t="s">
        <v>655</v>
      </c>
      <c r="AW44" s="3" t="s">
        <v>656</v>
      </c>
      <c r="AX44" s="3" t="s">
        <v>656</v>
      </c>
      <c r="AY44" s="3" t="s">
        <v>657</v>
      </c>
      <c r="AZ44" s="3" t="s">
        <v>74</v>
      </c>
      <c r="BB44" s="3" t="s">
        <v>658</v>
      </c>
      <c r="BC44" s="3" t="s">
        <v>662</v>
      </c>
      <c r="BD44" s="3" t="s">
        <v>663</v>
      </c>
    </row>
    <row r="45" spans="1:56" ht="54" customHeight="1" x14ac:dyDescent="0.25">
      <c r="A45" s="7" t="s">
        <v>58</v>
      </c>
      <c r="B45" s="2" t="s">
        <v>645</v>
      </c>
      <c r="C45" s="2" t="s">
        <v>646</v>
      </c>
      <c r="D45" s="2" t="s">
        <v>647</v>
      </c>
      <c r="E45" s="3" t="s">
        <v>664</v>
      </c>
      <c r="F45" s="3" t="s">
        <v>69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649</v>
      </c>
      <c r="L45" s="2" t="s">
        <v>650</v>
      </c>
      <c r="M45" s="3" t="s">
        <v>651</v>
      </c>
      <c r="O45" s="3" t="s">
        <v>64</v>
      </c>
      <c r="P45" s="3" t="s">
        <v>65</v>
      </c>
      <c r="R45" s="3" t="s">
        <v>66</v>
      </c>
      <c r="S45" s="4">
        <v>0</v>
      </c>
      <c r="T45" s="4">
        <v>2</v>
      </c>
      <c r="V45" s="5" t="s">
        <v>652</v>
      </c>
      <c r="W45" s="5" t="s">
        <v>653</v>
      </c>
      <c r="X45" s="5" t="s">
        <v>653</v>
      </c>
      <c r="Y45" s="4">
        <v>505</v>
      </c>
      <c r="Z45" s="4">
        <v>421</v>
      </c>
      <c r="AA45" s="4">
        <v>440</v>
      </c>
      <c r="AB45" s="4">
        <v>3</v>
      </c>
      <c r="AC45" s="4">
        <v>4</v>
      </c>
      <c r="AD45" s="4">
        <v>10</v>
      </c>
      <c r="AE45" s="4">
        <v>11</v>
      </c>
      <c r="AF45" s="4">
        <v>3</v>
      </c>
      <c r="AG45" s="4">
        <v>3</v>
      </c>
      <c r="AH45" s="4">
        <v>2</v>
      </c>
      <c r="AI45" s="4">
        <v>2</v>
      </c>
      <c r="AJ45" s="4">
        <v>4</v>
      </c>
      <c r="AK45" s="4">
        <v>4</v>
      </c>
      <c r="AL45" s="4">
        <v>2</v>
      </c>
      <c r="AM45" s="4">
        <v>3</v>
      </c>
      <c r="AN45" s="4">
        <v>0</v>
      </c>
      <c r="AO45" s="4">
        <v>0</v>
      </c>
      <c r="AP45" s="3" t="s">
        <v>58</v>
      </c>
      <c r="AQ45" s="3" t="s">
        <v>69</v>
      </c>
      <c r="AR45" s="6" t="str">
        <f t="shared" si="0"/>
        <v>HathiTrust Record</v>
      </c>
      <c r="AS45" s="6" t="str">
        <f t="shared" si="1"/>
        <v>Catalog Record</v>
      </c>
      <c r="AT45" s="6" t="str">
        <f t="shared" si="2"/>
        <v>WorldCat Record</v>
      </c>
      <c r="AU45" s="3" t="s">
        <v>654</v>
      </c>
      <c r="AV45" s="3" t="s">
        <v>655</v>
      </c>
      <c r="AW45" s="3" t="s">
        <v>656</v>
      </c>
      <c r="AX45" s="3" t="s">
        <v>656</v>
      </c>
      <c r="AY45" s="3" t="s">
        <v>657</v>
      </c>
      <c r="AZ45" s="3" t="s">
        <v>74</v>
      </c>
      <c r="BB45" s="3" t="s">
        <v>658</v>
      </c>
      <c r="BC45" s="3" t="s">
        <v>665</v>
      </c>
      <c r="BD45" s="3" t="s">
        <v>666</v>
      </c>
    </row>
    <row r="46" spans="1:56" ht="54" customHeight="1" x14ac:dyDescent="0.25">
      <c r="A46" s="7" t="s">
        <v>58</v>
      </c>
      <c r="B46" s="2" t="s">
        <v>645</v>
      </c>
      <c r="C46" s="2" t="s">
        <v>646</v>
      </c>
      <c r="D46" s="2" t="s">
        <v>647</v>
      </c>
      <c r="E46" s="3" t="s">
        <v>667</v>
      </c>
      <c r="F46" s="3" t="s">
        <v>69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649</v>
      </c>
      <c r="L46" s="2" t="s">
        <v>650</v>
      </c>
      <c r="M46" s="3" t="s">
        <v>651</v>
      </c>
      <c r="O46" s="3" t="s">
        <v>64</v>
      </c>
      <c r="P46" s="3" t="s">
        <v>65</v>
      </c>
      <c r="R46" s="3" t="s">
        <v>66</v>
      </c>
      <c r="S46" s="4">
        <v>0</v>
      </c>
      <c r="T46" s="4">
        <v>2</v>
      </c>
      <c r="V46" s="5" t="s">
        <v>652</v>
      </c>
      <c r="W46" s="5" t="s">
        <v>279</v>
      </c>
      <c r="X46" s="5" t="s">
        <v>653</v>
      </c>
      <c r="Y46" s="4">
        <v>505</v>
      </c>
      <c r="Z46" s="4">
        <v>421</v>
      </c>
      <c r="AA46" s="4">
        <v>440</v>
      </c>
      <c r="AB46" s="4">
        <v>3</v>
      </c>
      <c r="AC46" s="4">
        <v>4</v>
      </c>
      <c r="AD46" s="4">
        <v>10</v>
      </c>
      <c r="AE46" s="4">
        <v>11</v>
      </c>
      <c r="AF46" s="4">
        <v>3</v>
      </c>
      <c r="AG46" s="4">
        <v>3</v>
      </c>
      <c r="AH46" s="4">
        <v>2</v>
      </c>
      <c r="AI46" s="4">
        <v>2</v>
      </c>
      <c r="AJ46" s="4">
        <v>4</v>
      </c>
      <c r="AK46" s="4">
        <v>4</v>
      </c>
      <c r="AL46" s="4">
        <v>2</v>
      </c>
      <c r="AM46" s="4">
        <v>3</v>
      </c>
      <c r="AN46" s="4">
        <v>0</v>
      </c>
      <c r="AO46" s="4">
        <v>0</v>
      </c>
      <c r="AP46" s="3" t="s">
        <v>58</v>
      </c>
      <c r="AQ46" s="3" t="s">
        <v>69</v>
      </c>
      <c r="AR46" s="6" t="str">
        <f t="shared" si="0"/>
        <v>HathiTrust Record</v>
      </c>
      <c r="AS46" s="6" t="str">
        <f t="shared" si="1"/>
        <v>Catalog Record</v>
      </c>
      <c r="AT46" s="6" t="str">
        <f t="shared" si="2"/>
        <v>WorldCat Record</v>
      </c>
      <c r="AU46" s="3" t="s">
        <v>654</v>
      </c>
      <c r="AV46" s="3" t="s">
        <v>655</v>
      </c>
      <c r="AW46" s="3" t="s">
        <v>656</v>
      </c>
      <c r="AX46" s="3" t="s">
        <v>656</v>
      </c>
      <c r="AY46" s="3" t="s">
        <v>657</v>
      </c>
      <c r="AZ46" s="3" t="s">
        <v>74</v>
      </c>
      <c r="BB46" s="3" t="s">
        <v>658</v>
      </c>
      <c r="BC46" s="3" t="s">
        <v>668</v>
      </c>
      <c r="BD46" s="3" t="s">
        <v>669</v>
      </c>
    </row>
    <row r="47" spans="1:56" ht="54" customHeight="1" x14ac:dyDescent="0.25">
      <c r="A47" s="7" t="s">
        <v>58</v>
      </c>
      <c r="B47" s="2" t="s">
        <v>645</v>
      </c>
      <c r="C47" s="2" t="s">
        <v>646</v>
      </c>
      <c r="D47" s="2" t="s">
        <v>647</v>
      </c>
      <c r="E47" s="3" t="s">
        <v>670</v>
      </c>
      <c r="F47" s="3" t="s">
        <v>69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649</v>
      </c>
      <c r="L47" s="2" t="s">
        <v>650</v>
      </c>
      <c r="M47" s="3" t="s">
        <v>651</v>
      </c>
      <c r="O47" s="3" t="s">
        <v>64</v>
      </c>
      <c r="P47" s="3" t="s">
        <v>65</v>
      </c>
      <c r="R47" s="3" t="s">
        <v>66</v>
      </c>
      <c r="S47" s="4">
        <v>0</v>
      </c>
      <c r="T47" s="4">
        <v>2</v>
      </c>
      <c r="V47" s="5" t="s">
        <v>652</v>
      </c>
      <c r="W47" s="5" t="s">
        <v>279</v>
      </c>
      <c r="X47" s="5" t="s">
        <v>653</v>
      </c>
      <c r="Y47" s="4">
        <v>505</v>
      </c>
      <c r="Z47" s="4">
        <v>421</v>
      </c>
      <c r="AA47" s="4">
        <v>440</v>
      </c>
      <c r="AB47" s="4">
        <v>3</v>
      </c>
      <c r="AC47" s="4">
        <v>4</v>
      </c>
      <c r="AD47" s="4">
        <v>10</v>
      </c>
      <c r="AE47" s="4">
        <v>11</v>
      </c>
      <c r="AF47" s="4">
        <v>3</v>
      </c>
      <c r="AG47" s="4">
        <v>3</v>
      </c>
      <c r="AH47" s="4">
        <v>2</v>
      </c>
      <c r="AI47" s="4">
        <v>2</v>
      </c>
      <c r="AJ47" s="4">
        <v>4</v>
      </c>
      <c r="AK47" s="4">
        <v>4</v>
      </c>
      <c r="AL47" s="4">
        <v>2</v>
      </c>
      <c r="AM47" s="4">
        <v>3</v>
      </c>
      <c r="AN47" s="4">
        <v>0</v>
      </c>
      <c r="AO47" s="4">
        <v>0</v>
      </c>
      <c r="AP47" s="3" t="s">
        <v>58</v>
      </c>
      <c r="AQ47" s="3" t="s">
        <v>69</v>
      </c>
      <c r="AR47" s="6" t="str">
        <f t="shared" si="0"/>
        <v>HathiTrust Record</v>
      </c>
      <c r="AS47" s="6" t="str">
        <f t="shared" si="1"/>
        <v>Catalog Record</v>
      </c>
      <c r="AT47" s="6" t="str">
        <f t="shared" si="2"/>
        <v>WorldCat Record</v>
      </c>
      <c r="AU47" s="3" t="s">
        <v>654</v>
      </c>
      <c r="AV47" s="3" t="s">
        <v>655</v>
      </c>
      <c r="AW47" s="3" t="s">
        <v>656</v>
      </c>
      <c r="AX47" s="3" t="s">
        <v>656</v>
      </c>
      <c r="AY47" s="3" t="s">
        <v>657</v>
      </c>
      <c r="AZ47" s="3" t="s">
        <v>74</v>
      </c>
      <c r="BB47" s="3" t="s">
        <v>658</v>
      </c>
      <c r="BC47" s="3" t="s">
        <v>671</v>
      </c>
      <c r="BD47" s="3" t="s">
        <v>672</v>
      </c>
    </row>
    <row r="48" spans="1:56" ht="54" customHeight="1" x14ac:dyDescent="0.25">
      <c r="A48" s="7" t="s">
        <v>58</v>
      </c>
      <c r="B48" s="2" t="s">
        <v>645</v>
      </c>
      <c r="C48" s="2" t="s">
        <v>646</v>
      </c>
      <c r="D48" s="2" t="s">
        <v>647</v>
      </c>
      <c r="E48" s="3" t="s">
        <v>673</v>
      </c>
      <c r="F48" s="3" t="s">
        <v>69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649</v>
      </c>
      <c r="L48" s="2" t="s">
        <v>650</v>
      </c>
      <c r="M48" s="3" t="s">
        <v>651</v>
      </c>
      <c r="O48" s="3" t="s">
        <v>64</v>
      </c>
      <c r="P48" s="3" t="s">
        <v>65</v>
      </c>
      <c r="R48" s="3" t="s">
        <v>66</v>
      </c>
      <c r="S48" s="4">
        <v>2</v>
      </c>
      <c r="T48" s="4">
        <v>2</v>
      </c>
      <c r="U48" s="5" t="s">
        <v>652</v>
      </c>
      <c r="V48" s="5" t="s">
        <v>652</v>
      </c>
      <c r="W48" s="5" t="s">
        <v>279</v>
      </c>
      <c r="X48" s="5" t="s">
        <v>653</v>
      </c>
      <c r="Y48" s="4">
        <v>505</v>
      </c>
      <c r="Z48" s="4">
        <v>421</v>
      </c>
      <c r="AA48" s="4">
        <v>440</v>
      </c>
      <c r="AB48" s="4">
        <v>3</v>
      </c>
      <c r="AC48" s="4">
        <v>4</v>
      </c>
      <c r="AD48" s="4">
        <v>10</v>
      </c>
      <c r="AE48" s="4">
        <v>11</v>
      </c>
      <c r="AF48" s="4">
        <v>3</v>
      </c>
      <c r="AG48" s="4">
        <v>3</v>
      </c>
      <c r="AH48" s="4">
        <v>2</v>
      </c>
      <c r="AI48" s="4">
        <v>2</v>
      </c>
      <c r="AJ48" s="4">
        <v>4</v>
      </c>
      <c r="AK48" s="4">
        <v>4</v>
      </c>
      <c r="AL48" s="4">
        <v>2</v>
      </c>
      <c r="AM48" s="4">
        <v>3</v>
      </c>
      <c r="AN48" s="4">
        <v>0</v>
      </c>
      <c r="AO48" s="4">
        <v>0</v>
      </c>
      <c r="AP48" s="3" t="s">
        <v>58</v>
      </c>
      <c r="AQ48" s="3" t="s">
        <v>69</v>
      </c>
      <c r="AR48" s="6" t="str">
        <f t="shared" si="0"/>
        <v>HathiTrust Record</v>
      </c>
      <c r="AS48" s="6" t="str">
        <f t="shared" si="1"/>
        <v>Catalog Record</v>
      </c>
      <c r="AT48" s="6" t="str">
        <f t="shared" si="2"/>
        <v>WorldCat Record</v>
      </c>
      <c r="AU48" s="3" t="s">
        <v>654</v>
      </c>
      <c r="AV48" s="3" t="s">
        <v>655</v>
      </c>
      <c r="AW48" s="3" t="s">
        <v>656</v>
      </c>
      <c r="AX48" s="3" t="s">
        <v>656</v>
      </c>
      <c r="AY48" s="3" t="s">
        <v>657</v>
      </c>
      <c r="AZ48" s="3" t="s">
        <v>74</v>
      </c>
      <c r="BB48" s="3" t="s">
        <v>658</v>
      </c>
      <c r="BC48" s="3" t="s">
        <v>674</v>
      </c>
      <c r="BD48" s="3" t="s">
        <v>675</v>
      </c>
    </row>
    <row r="49" spans="1:56" ht="54" customHeight="1" x14ac:dyDescent="0.25">
      <c r="A49" s="7" t="s">
        <v>58</v>
      </c>
      <c r="B49" s="2" t="s">
        <v>645</v>
      </c>
      <c r="C49" s="2" t="s">
        <v>646</v>
      </c>
      <c r="D49" s="2" t="s">
        <v>647</v>
      </c>
      <c r="E49" s="3" t="s">
        <v>676</v>
      </c>
      <c r="F49" s="3" t="s">
        <v>69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649</v>
      </c>
      <c r="L49" s="2" t="s">
        <v>650</v>
      </c>
      <c r="M49" s="3" t="s">
        <v>651</v>
      </c>
      <c r="O49" s="3" t="s">
        <v>64</v>
      </c>
      <c r="P49" s="3" t="s">
        <v>65</v>
      </c>
      <c r="R49" s="3" t="s">
        <v>66</v>
      </c>
      <c r="S49" s="4">
        <v>0</v>
      </c>
      <c r="T49" s="4">
        <v>2</v>
      </c>
      <c r="V49" s="5" t="s">
        <v>652</v>
      </c>
      <c r="W49" s="5" t="s">
        <v>279</v>
      </c>
      <c r="X49" s="5" t="s">
        <v>653</v>
      </c>
      <c r="Y49" s="4">
        <v>505</v>
      </c>
      <c r="Z49" s="4">
        <v>421</v>
      </c>
      <c r="AA49" s="4">
        <v>440</v>
      </c>
      <c r="AB49" s="4">
        <v>3</v>
      </c>
      <c r="AC49" s="4">
        <v>4</v>
      </c>
      <c r="AD49" s="4">
        <v>10</v>
      </c>
      <c r="AE49" s="4">
        <v>11</v>
      </c>
      <c r="AF49" s="4">
        <v>3</v>
      </c>
      <c r="AG49" s="4">
        <v>3</v>
      </c>
      <c r="AH49" s="4">
        <v>2</v>
      </c>
      <c r="AI49" s="4">
        <v>2</v>
      </c>
      <c r="AJ49" s="4">
        <v>4</v>
      </c>
      <c r="AK49" s="4">
        <v>4</v>
      </c>
      <c r="AL49" s="4">
        <v>2</v>
      </c>
      <c r="AM49" s="4">
        <v>3</v>
      </c>
      <c r="AN49" s="4">
        <v>0</v>
      </c>
      <c r="AO49" s="4">
        <v>0</v>
      </c>
      <c r="AP49" s="3" t="s">
        <v>58</v>
      </c>
      <c r="AQ49" s="3" t="s">
        <v>69</v>
      </c>
      <c r="AR49" s="6" t="str">
        <f t="shared" si="0"/>
        <v>HathiTrust Record</v>
      </c>
      <c r="AS49" s="6" t="str">
        <f t="shared" si="1"/>
        <v>Catalog Record</v>
      </c>
      <c r="AT49" s="6" t="str">
        <f t="shared" si="2"/>
        <v>WorldCat Record</v>
      </c>
      <c r="AU49" s="3" t="s">
        <v>654</v>
      </c>
      <c r="AV49" s="3" t="s">
        <v>655</v>
      </c>
      <c r="AW49" s="3" t="s">
        <v>656</v>
      </c>
      <c r="AX49" s="3" t="s">
        <v>656</v>
      </c>
      <c r="AY49" s="3" t="s">
        <v>657</v>
      </c>
      <c r="AZ49" s="3" t="s">
        <v>74</v>
      </c>
      <c r="BB49" s="3" t="s">
        <v>658</v>
      </c>
      <c r="BC49" s="3" t="s">
        <v>677</v>
      </c>
      <c r="BD49" s="3" t="s">
        <v>678</v>
      </c>
    </row>
    <row r="50" spans="1:56" ht="54" customHeight="1" x14ac:dyDescent="0.25">
      <c r="A50" s="7" t="s">
        <v>58</v>
      </c>
      <c r="B50" s="2" t="s">
        <v>645</v>
      </c>
      <c r="C50" s="2" t="s">
        <v>646</v>
      </c>
      <c r="D50" s="2" t="s">
        <v>647</v>
      </c>
      <c r="E50" s="3" t="s">
        <v>679</v>
      </c>
      <c r="F50" s="3" t="s">
        <v>69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649</v>
      </c>
      <c r="L50" s="2" t="s">
        <v>650</v>
      </c>
      <c r="M50" s="3" t="s">
        <v>651</v>
      </c>
      <c r="O50" s="3" t="s">
        <v>64</v>
      </c>
      <c r="P50" s="3" t="s">
        <v>65</v>
      </c>
      <c r="R50" s="3" t="s">
        <v>66</v>
      </c>
      <c r="S50" s="4">
        <v>0</v>
      </c>
      <c r="T50" s="4">
        <v>2</v>
      </c>
      <c r="V50" s="5" t="s">
        <v>652</v>
      </c>
      <c r="W50" s="5" t="s">
        <v>279</v>
      </c>
      <c r="X50" s="5" t="s">
        <v>653</v>
      </c>
      <c r="Y50" s="4">
        <v>505</v>
      </c>
      <c r="Z50" s="4">
        <v>421</v>
      </c>
      <c r="AA50" s="4">
        <v>440</v>
      </c>
      <c r="AB50" s="4">
        <v>3</v>
      </c>
      <c r="AC50" s="4">
        <v>4</v>
      </c>
      <c r="AD50" s="4">
        <v>10</v>
      </c>
      <c r="AE50" s="4">
        <v>11</v>
      </c>
      <c r="AF50" s="4">
        <v>3</v>
      </c>
      <c r="AG50" s="4">
        <v>3</v>
      </c>
      <c r="AH50" s="4">
        <v>2</v>
      </c>
      <c r="AI50" s="4">
        <v>2</v>
      </c>
      <c r="AJ50" s="4">
        <v>4</v>
      </c>
      <c r="AK50" s="4">
        <v>4</v>
      </c>
      <c r="AL50" s="4">
        <v>2</v>
      </c>
      <c r="AM50" s="4">
        <v>3</v>
      </c>
      <c r="AN50" s="4">
        <v>0</v>
      </c>
      <c r="AO50" s="4">
        <v>0</v>
      </c>
      <c r="AP50" s="3" t="s">
        <v>58</v>
      </c>
      <c r="AQ50" s="3" t="s">
        <v>69</v>
      </c>
      <c r="AR50" s="6" t="str">
        <f t="shared" si="0"/>
        <v>HathiTrust Record</v>
      </c>
      <c r="AS50" s="6" t="str">
        <f t="shared" si="1"/>
        <v>Catalog Record</v>
      </c>
      <c r="AT50" s="6" t="str">
        <f t="shared" si="2"/>
        <v>WorldCat Record</v>
      </c>
      <c r="AU50" s="3" t="s">
        <v>654</v>
      </c>
      <c r="AV50" s="3" t="s">
        <v>655</v>
      </c>
      <c r="AW50" s="3" t="s">
        <v>656</v>
      </c>
      <c r="AX50" s="3" t="s">
        <v>656</v>
      </c>
      <c r="AY50" s="3" t="s">
        <v>657</v>
      </c>
      <c r="AZ50" s="3" t="s">
        <v>74</v>
      </c>
      <c r="BB50" s="3" t="s">
        <v>658</v>
      </c>
      <c r="BC50" s="3" t="s">
        <v>680</v>
      </c>
      <c r="BD50" s="3" t="s">
        <v>681</v>
      </c>
    </row>
    <row r="51" spans="1:56" ht="54" customHeight="1" x14ac:dyDescent="0.25">
      <c r="A51" s="7" t="s">
        <v>58</v>
      </c>
      <c r="B51" s="2" t="s">
        <v>645</v>
      </c>
      <c r="C51" s="2" t="s">
        <v>646</v>
      </c>
      <c r="D51" s="2" t="s">
        <v>647</v>
      </c>
      <c r="E51" s="3" t="s">
        <v>682</v>
      </c>
      <c r="F51" s="3" t="s">
        <v>69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649</v>
      </c>
      <c r="L51" s="2" t="s">
        <v>650</v>
      </c>
      <c r="M51" s="3" t="s">
        <v>651</v>
      </c>
      <c r="O51" s="3" t="s">
        <v>64</v>
      </c>
      <c r="P51" s="3" t="s">
        <v>65</v>
      </c>
      <c r="R51" s="3" t="s">
        <v>66</v>
      </c>
      <c r="S51" s="4">
        <v>0</v>
      </c>
      <c r="T51" s="4">
        <v>2</v>
      </c>
      <c r="V51" s="5" t="s">
        <v>652</v>
      </c>
      <c r="W51" s="5" t="s">
        <v>279</v>
      </c>
      <c r="X51" s="5" t="s">
        <v>653</v>
      </c>
      <c r="Y51" s="4">
        <v>505</v>
      </c>
      <c r="Z51" s="4">
        <v>421</v>
      </c>
      <c r="AA51" s="4">
        <v>440</v>
      </c>
      <c r="AB51" s="4">
        <v>3</v>
      </c>
      <c r="AC51" s="4">
        <v>4</v>
      </c>
      <c r="AD51" s="4">
        <v>10</v>
      </c>
      <c r="AE51" s="4">
        <v>11</v>
      </c>
      <c r="AF51" s="4">
        <v>3</v>
      </c>
      <c r="AG51" s="4">
        <v>3</v>
      </c>
      <c r="AH51" s="4">
        <v>2</v>
      </c>
      <c r="AI51" s="4">
        <v>2</v>
      </c>
      <c r="AJ51" s="4">
        <v>4</v>
      </c>
      <c r="AK51" s="4">
        <v>4</v>
      </c>
      <c r="AL51" s="4">
        <v>2</v>
      </c>
      <c r="AM51" s="4">
        <v>3</v>
      </c>
      <c r="AN51" s="4">
        <v>0</v>
      </c>
      <c r="AO51" s="4">
        <v>0</v>
      </c>
      <c r="AP51" s="3" t="s">
        <v>58</v>
      </c>
      <c r="AQ51" s="3" t="s">
        <v>69</v>
      </c>
      <c r="AR51" s="6" t="str">
        <f t="shared" si="0"/>
        <v>HathiTrust Record</v>
      </c>
      <c r="AS51" s="6" t="str">
        <f t="shared" si="1"/>
        <v>Catalog Record</v>
      </c>
      <c r="AT51" s="6" t="str">
        <f t="shared" si="2"/>
        <v>WorldCat Record</v>
      </c>
      <c r="AU51" s="3" t="s">
        <v>654</v>
      </c>
      <c r="AV51" s="3" t="s">
        <v>655</v>
      </c>
      <c r="AW51" s="3" t="s">
        <v>656</v>
      </c>
      <c r="AX51" s="3" t="s">
        <v>656</v>
      </c>
      <c r="AY51" s="3" t="s">
        <v>657</v>
      </c>
      <c r="AZ51" s="3" t="s">
        <v>74</v>
      </c>
      <c r="BB51" s="3" t="s">
        <v>658</v>
      </c>
      <c r="BC51" s="3" t="s">
        <v>683</v>
      </c>
      <c r="BD51" s="3" t="s">
        <v>684</v>
      </c>
    </row>
    <row r="52" spans="1:56" ht="54" customHeight="1" x14ac:dyDescent="0.25">
      <c r="A52" s="7" t="s">
        <v>58</v>
      </c>
      <c r="B52" s="2" t="s">
        <v>645</v>
      </c>
      <c r="C52" s="2" t="s">
        <v>646</v>
      </c>
      <c r="D52" s="2" t="s">
        <v>647</v>
      </c>
      <c r="E52" s="3" t="s">
        <v>685</v>
      </c>
      <c r="F52" s="3" t="s">
        <v>69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649</v>
      </c>
      <c r="L52" s="2" t="s">
        <v>650</v>
      </c>
      <c r="M52" s="3" t="s">
        <v>651</v>
      </c>
      <c r="O52" s="3" t="s">
        <v>64</v>
      </c>
      <c r="P52" s="3" t="s">
        <v>65</v>
      </c>
      <c r="R52" s="3" t="s">
        <v>66</v>
      </c>
      <c r="S52" s="4">
        <v>0</v>
      </c>
      <c r="T52" s="4">
        <v>2</v>
      </c>
      <c r="V52" s="5" t="s">
        <v>652</v>
      </c>
      <c r="W52" s="5" t="s">
        <v>279</v>
      </c>
      <c r="X52" s="5" t="s">
        <v>653</v>
      </c>
      <c r="Y52" s="4">
        <v>505</v>
      </c>
      <c r="Z52" s="4">
        <v>421</v>
      </c>
      <c r="AA52" s="4">
        <v>440</v>
      </c>
      <c r="AB52" s="4">
        <v>3</v>
      </c>
      <c r="AC52" s="4">
        <v>4</v>
      </c>
      <c r="AD52" s="4">
        <v>10</v>
      </c>
      <c r="AE52" s="4">
        <v>11</v>
      </c>
      <c r="AF52" s="4">
        <v>3</v>
      </c>
      <c r="AG52" s="4">
        <v>3</v>
      </c>
      <c r="AH52" s="4">
        <v>2</v>
      </c>
      <c r="AI52" s="4">
        <v>2</v>
      </c>
      <c r="AJ52" s="4">
        <v>4</v>
      </c>
      <c r="AK52" s="4">
        <v>4</v>
      </c>
      <c r="AL52" s="4">
        <v>2</v>
      </c>
      <c r="AM52" s="4">
        <v>3</v>
      </c>
      <c r="AN52" s="4">
        <v>0</v>
      </c>
      <c r="AO52" s="4">
        <v>0</v>
      </c>
      <c r="AP52" s="3" t="s">
        <v>58</v>
      </c>
      <c r="AQ52" s="3" t="s">
        <v>69</v>
      </c>
      <c r="AR52" s="6" t="str">
        <f t="shared" si="0"/>
        <v>HathiTrust Record</v>
      </c>
      <c r="AS52" s="6" t="str">
        <f t="shared" si="1"/>
        <v>Catalog Record</v>
      </c>
      <c r="AT52" s="6" t="str">
        <f t="shared" si="2"/>
        <v>WorldCat Record</v>
      </c>
      <c r="AU52" s="3" t="s">
        <v>654</v>
      </c>
      <c r="AV52" s="3" t="s">
        <v>655</v>
      </c>
      <c r="AW52" s="3" t="s">
        <v>656</v>
      </c>
      <c r="AX52" s="3" t="s">
        <v>656</v>
      </c>
      <c r="AY52" s="3" t="s">
        <v>657</v>
      </c>
      <c r="AZ52" s="3" t="s">
        <v>74</v>
      </c>
      <c r="BB52" s="3" t="s">
        <v>658</v>
      </c>
      <c r="BC52" s="3" t="s">
        <v>686</v>
      </c>
      <c r="BD52" s="3" t="s">
        <v>687</v>
      </c>
    </row>
    <row r="53" spans="1:56" ht="54" customHeight="1" x14ac:dyDescent="0.25">
      <c r="A53" s="7" t="s">
        <v>58</v>
      </c>
      <c r="B53" s="2" t="s">
        <v>688</v>
      </c>
      <c r="C53" s="2" t="s">
        <v>689</v>
      </c>
      <c r="D53" s="2" t="s">
        <v>690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691</v>
      </c>
      <c r="L53" s="2" t="s">
        <v>692</v>
      </c>
      <c r="M53" s="3" t="s">
        <v>308</v>
      </c>
      <c r="O53" s="3" t="s">
        <v>64</v>
      </c>
      <c r="P53" s="3" t="s">
        <v>98</v>
      </c>
      <c r="R53" s="3" t="s">
        <v>66</v>
      </c>
      <c r="S53" s="4">
        <v>4</v>
      </c>
      <c r="T53" s="4">
        <v>4</v>
      </c>
      <c r="U53" s="5" t="s">
        <v>693</v>
      </c>
      <c r="V53" s="5" t="s">
        <v>693</v>
      </c>
      <c r="W53" s="5" t="s">
        <v>694</v>
      </c>
      <c r="X53" s="5" t="s">
        <v>694</v>
      </c>
      <c r="Y53" s="4">
        <v>654</v>
      </c>
      <c r="Z53" s="4">
        <v>503</v>
      </c>
      <c r="AA53" s="4">
        <v>518</v>
      </c>
      <c r="AB53" s="4">
        <v>3</v>
      </c>
      <c r="AC53" s="4">
        <v>3</v>
      </c>
      <c r="AD53" s="4">
        <v>12</v>
      </c>
      <c r="AE53" s="4">
        <v>12</v>
      </c>
      <c r="AF53" s="4">
        <v>5</v>
      </c>
      <c r="AG53" s="4">
        <v>5</v>
      </c>
      <c r="AH53" s="4">
        <v>2</v>
      </c>
      <c r="AI53" s="4">
        <v>2</v>
      </c>
      <c r="AJ53" s="4">
        <v>5</v>
      </c>
      <c r="AK53" s="4">
        <v>5</v>
      </c>
      <c r="AL53" s="4">
        <v>2</v>
      </c>
      <c r="AM53" s="4">
        <v>2</v>
      </c>
      <c r="AN53" s="4">
        <v>0</v>
      </c>
      <c r="AO53" s="4">
        <v>0</v>
      </c>
      <c r="AP53" s="3" t="s">
        <v>58</v>
      </c>
      <c r="AQ53" s="3" t="s">
        <v>69</v>
      </c>
      <c r="AR53" s="6" t="str">
        <f>HYPERLINK("http://catalog.hathitrust.org/Record/000017790","HathiTrust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HYPERLINK("https://creighton-primo.hosted.exlibrisgroup.com/primo-explore/search?tab=default_tab&amp;search_scope=EVERYTHING&amp;vid=01CRU&amp;lang=en_US&amp;offset=0&amp;query=any,contains,991004762179702656","Catalog Record")</f>
        <v>Catalog Record</v>
      </c>
      <c r="AT53" s="6" t="str">
        <f>HYPERLINK("http://www.worldcat.org/oclc/5007596","WorldCat Record")</f>
        <v>WorldCat Record</v>
      </c>
      <c r="AU53" s="3" t="s">
        <v>695</v>
      </c>
      <c r="AV53" s="3" t="s">
        <v>696</v>
      </c>
      <c r="AW53" s="3" t="s">
        <v>697</v>
      </c>
      <c r="AX53" s="3" t="s">
        <v>697</v>
      </c>
      <c r="AY53" s="3" t="s">
        <v>698</v>
      </c>
      <c r="AZ53" s="3" t="s">
        <v>74</v>
      </c>
      <c r="BB53" s="3" t="s">
        <v>699</v>
      </c>
      <c r="BC53" s="3" t="s">
        <v>700</v>
      </c>
      <c r="BD53" s="3" t="s">
        <v>701</v>
      </c>
    </row>
    <row r="54" spans="1:56" ht="54" customHeight="1" x14ac:dyDescent="0.25">
      <c r="A54" s="7" t="s">
        <v>58</v>
      </c>
      <c r="B54" s="2" t="s">
        <v>702</v>
      </c>
      <c r="C54" s="2" t="s">
        <v>703</v>
      </c>
      <c r="D54" s="2" t="s">
        <v>704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705</v>
      </c>
      <c r="L54" s="2" t="s">
        <v>706</v>
      </c>
      <c r="M54" s="3" t="s">
        <v>541</v>
      </c>
      <c r="N54" s="2" t="s">
        <v>707</v>
      </c>
      <c r="O54" s="3" t="s">
        <v>64</v>
      </c>
      <c r="P54" s="3" t="s">
        <v>489</v>
      </c>
      <c r="R54" s="3" t="s">
        <v>66</v>
      </c>
      <c r="S54" s="4">
        <v>3</v>
      </c>
      <c r="T54" s="4">
        <v>3</v>
      </c>
      <c r="U54" s="5" t="s">
        <v>708</v>
      </c>
      <c r="V54" s="5" t="s">
        <v>708</v>
      </c>
      <c r="W54" s="5" t="s">
        <v>709</v>
      </c>
      <c r="X54" s="5" t="s">
        <v>709</v>
      </c>
      <c r="Y54" s="4">
        <v>221</v>
      </c>
      <c r="Z54" s="4">
        <v>162</v>
      </c>
      <c r="AA54" s="4">
        <v>904</v>
      </c>
      <c r="AB54" s="4">
        <v>3</v>
      </c>
      <c r="AC54" s="4">
        <v>5</v>
      </c>
      <c r="AD54" s="4">
        <v>4</v>
      </c>
      <c r="AE54" s="4">
        <v>30</v>
      </c>
      <c r="AF54" s="4">
        <v>0</v>
      </c>
      <c r="AG54" s="4">
        <v>14</v>
      </c>
      <c r="AH54" s="4">
        <v>0</v>
      </c>
      <c r="AI54" s="4">
        <v>5</v>
      </c>
      <c r="AJ54" s="4">
        <v>2</v>
      </c>
      <c r="AK54" s="4">
        <v>14</v>
      </c>
      <c r="AL54" s="4">
        <v>2</v>
      </c>
      <c r="AM54" s="4">
        <v>4</v>
      </c>
      <c r="AN54" s="4">
        <v>0</v>
      </c>
      <c r="AO54" s="4">
        <v>0</v>
      </c>
      <c r="AP54" s="3" t="s">
        <v>58</v>
      </c>
      <c r="AQ54" s="3" t="s">
        <v>69</v>
      </c>
      <c r="AR54" s="6" t="str">
        <f>HYPERLINK("http://catalog.hathitrust.org/Record/002804241","HathiTrust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HYPERLINK("https://creighton-primo.hosted.exlibrisgroup.com/primo-explore/search?tab=default_tab&amp;search_scope=EVERYTHING&amp;vid=01CRU&amp;lang=en_US&amp;offset=0&amp;query=any,contains,991002234859702656","Catalog Record")</f>
        <v>Catalog Record</v>
      </c>
      <c r="AT54" s="6" t="str">
        <f>HYPERLINK("http://www.worldcat.org/oclc/28800626","WorldCat Record")</f>
        <v>WorldCat Record</v>
      </c>
      <c r="AU54" s="3" t="s">
        <v>710</v>
      </c>
      <c r="AV54" s="3" t="s">
        <v>711</v>
      </c>
      <c r="AW54" s="3" t="s">
        <v>712</v>
      </c>
      <c r="AX54" s="3" t="s">
        <v>712</v>
      </c>
      <c r="AY54" s="3" t="s">
        <v>713</v>
      </c>
      <c r="AZ54" s="3" t="s">
        <v>74</v>
      </c>
      <c r="BB54" s="3" t="s">
        <v>714</v>
      </c>
      <c r="BC54" s="3" t="s">
        <v>715</v>
      </c>
      <c r="BD54" s="3" t="s">
        <v>716</v>
      </c>
    </row>
    <row r="55" spans="1:56" ht="54" customHeight="1" x14ac:dyDescent="0.25">
      <c r="A55" s="7" t="s">
        <v>58</v>
      </c>
      <c r="B55" s="2" t="s">
        <v>717</v>
      </c>
      <c r="C55" s="2" t="s">
        <v>718</v>
      </c>
      <c r="D55" s="2" t="s">
        <v>719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L55" s="2" t="s">
        <v>720</v>
      </c>
      <c r="M55" s="3" t="s">
        <v>246</v>
      </c>
      <c r="O55" s="3" t="s">
        <v>64</v>
      </c>
      <c r="P55" s="3" t="s">
        <v>721</v>
      </c>
      <c r="R55" s="3" t="s">
        <v>66</v>
      </c>
      <c r="S55" s="4">
        <v>1</v>
      </c>
      <c r="T55" s="4">
        <v>1</v>
      </c>
      <c r="U55" s="5" t="s">
        <v>722</v>
      </c>
      <c r="V55" s="5" t="s">
        <v>722</v>
      </c>
      <c r="W55" s="5" t="s">
        <v>217</v>
      </c>
      <c r="X55" s="5" t="s">
        <v>217</v>
      </c>
      <c r="Y55" s="4">
        <v>396</v>
      </c>
      <c r="Z55" s="4">
        <v>335</v>
      </c>
      <c r="AA55" s="4">
        <v>341</v>
      </c>
      <c r="AB55" s="4">
        <v>2</v>
      </c>
      <c r="AC55" s="4">
        <v>2</v>
      </c>
      <c r="AD55" s="4">
        <v>4</v>
      </c>
      <c r="AE55" s="4">
        <v>4</v>
      </c>
      <c r="AF55" s="4">
        <v>2</v>
      </c>
      <c r="AG55" s="4">
        <v>2</v>
      </c>
      <c r="AH55" s="4">
        <v>1</v>
      </c>
      <c r="AI55" s="4">
        <v>1</v>
      </c>
      <c r="AJ55" s="4">
        <v>0</v>
      </c>
      <c r="AK55" s="4">
        <v>0</v>
      </c>
      <c r="AL55" s="4">
        <v>1</v>
      </c>
      <c r="AM55" s="4">
        <v>1</v>
      </c>
      <c r="AN55" s="4">
        <v>0</v>
      </c>
      <c r="AO55" s="4">
        <v>0</v>
      </c>
      <c r="AP55" s="3" t="s">
        <v>58</v>
      </c>
      <c r="AQ55" s="3" t="s">
        <v>69</v>
      </c>
      <c r="AR55" s="6" t="str">
        <f>HYPERLINK("http://catalog.hathitrust.org/Record/000136645","HathiTrust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HYPERLINK("https://creighton-primo.hosted.exlibrisgroup.com/primo-explore/search?tab=default_tab&amp;search_scope=EVERYTHING&amp;vid=01CRU&amp;lang=en_US&amp;offset=0&amp;query=any,contains,991004423639702656","Catalog Record")</f>
        <v>Catalog Record</v>
      </c>
      <c r="AT55" s="6" t="str">
        <f>HYPERLINK("http://www.worldcat.org/oclc/3393198","WorldCat Record")</f>
        <v>WorldCat Record</v>
      </c>
      <c r="AU55" s="3" t="s">
        <v>723</v>
      </c>
      <c r="AV55" s="3" t="s">
        <v>724</v>
      </c>
      <c r="AW55" s="3" t="s">
        <v>725</v>
      </c>
      <c r="AX55" s="3" t="s">
        <v>725</v>
      </c>
      <c r="AY55" s="3" t="s">
        <v>726</v>
      </c>
      <c r="AZ55" s="3" t="s">
        <v>74</v>
      </c>
      <c r="BB55" s="3" t="s">
        <v>727</v>
      </c>
      <c r="BC55" s="3" t="s">
        <v>728</v>
      </c>
      <c r="BD55" s="3" t="s">
        <v>729</v>
      </c>
    </row>
    <row r="56" spans="1:56" ht="54" customHeight="1" x14ac:dyDescent="0.25">
      <c r="A56" s="7" t="s">
        <v>58</v>
      </c>
      <c r="B56" s="2" t="s">
        <v>730</v>
      </c>
      <c r="C56" s="2" t="s">
        <v>731</v>
      </c>
      <c r="D56" s="2" t="s">
        <v>732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733</v>
      </c>
      <c r="L56" s="2" t="s">
        <v>734</v>
      </c>
      <c r="M56" s="3" t="s">
        <v>308</v>
      </c>
      <c r="O56" s="3" t="s">
        <v>64</v>
      </c>
      <c r="P56" s="3" t="s">
        <v>65</v>
      </c>
      <c r="R56" s="3" t="s">
        <v>66</v>
      </c>
      <c r="S56" s="4">
        <v>2</v>
      </c>
      <c r="T56" s="4">
        <v>2</v>
      </c>
      <c r="U56" s="5" t="s">
        <v>735</v>
      </c>
      <c r="V56" s="5" t="s">
        <v>735</v>
      </c>
      <c r="W56" s="5" t="s">
        <v>279</v>
      </c>
      <c r="X56" s="5" t="s">
        <v>279</v>
      </c>
      <c r="Y56" s="4">
        <v>264</v>
      </c>
      <c r="Z56" s="4">
        <v>207</v>
      </c>
      <c r="AA56" s="4">
        <v>301</v>
      </c>
      <c r="AB56" s="4">
        <v>2</v>
      </c>
      <c r="AC56" s="4">
        <v>2</v>
      </c>
      <c r="AD56" s="4">
        <v>1</v>
      </c>
      <c r="AE56" s="4">
        <v>1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1</v>
      </c>
      <c r="AM56" s="4">
        <v>1</v>
      </c>
      <c r="AN56" s="4">
        <v>0</v>
      </c>
      <c r="AO56" s="4">
        <v>0</v>
      </c>
      <c r="AP56" s="3" t="s">
        <v>58</v>
      </c>
      <c r="AQ56" s="3" t="s">
        <v>58</v>
      </c>
      <c r="AS56" s="6" t="str">
        <f>HYPERLINK("https://creighton-primo.hosted.exlibrisgroup.com/primo-explore/search?tab=default_tab&amp;search_scope=EVERYTHING&amp;vid=01CRU&amp;lang=en_US&amp;offset=0&amp;query=any,contains,991004839509702656","Catalog Record")</f>
        <v>Catalog Record</v>
      </c>
      <c r="AT56" s="6" t="str">
        <f>HYPERLINK("http://www.worldcat.org/oclc/5494120","WorldCat Record")</f>
        <v>WorldCat Record</v>
      </c>
      <c r="AU56" s="3" t="s">
        <v>736</v>
      </c>
      <c r="AV56" s="3" t="s">
        <v>737</v>
      </c>
      <c r="AW56" s="3" t="s">
        <v>738</v>
      </c>
      <c r="AX56" s="3" t="s">
        <v>738</v>
      </c>
      <c r="AY56" s="3" t="s">
        <v>739</v>
      </c>
      <c r="AZ56" s="3" t="s">
        <v>74</v>
      </c>
      <c r="BB56" s="3" t="s">
        <v>740</v>
      </c>
      <c r="BC56" s="3" t="s">
        <v>741</v>
      </c>
      <c r="BD56" s="3" t="s">
        <v>742</v>
      </c>
    </row>
    <row r="57" spans="1:56" ht="54" customHeight="1" x14ac:dyDescent="0.25">
      <c r="A57" s="7" t="s">
        <v>58</v>
      </c>
      <c r="B57" s="2" t="s">
        <v>743</v>
      </c>
      <c r="C57" s="2" t="s">
        <v>744</v>
      </c>
      <c r="D57" s="2" t="s">
        <v>745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746</v>
      </c>
      <c r="L57" s="2" t="s">
        <v>747</v>
      </c>
      <c r="M57" s="3" t="s">
        <v>213</v>
      </c>
      <c r="O57" s="3" t="s">
        <v>64</v>
      </c>
      <c r="P57" s="3" t="s">
        <v>65</v>
      </c>
      <c r="R57" s="3" t="s">
        <v>66</v>
      </c>
      <c r="S57" s="4">
        <v>7</v>
      </c>
      <c r="T57" s="4">
        <v>7</v>
      </c>
      <c r="U57" s="5" t="s">
        <v>748</v>
      </c>
      <c r="V57" s="5" t="s">
        <v>748</v>
      </c>
      <c r="W57" s="5" t="s">
        <v>749</v>
      </c>
      <c r="X57" s="5" t="s">
        <v>749</v>
      </c>
      <c r="Y57" s="4">
        <v>522</v>
      </c>
      <c r="Z57" s="4">
        <v>497</v>
      </c>
      <c r="AA57" s="4">
        <v>498</v>
      </c>
      <c r="AB57" s="4">
        <v>4</v>
      </c>
      <c r="AC57" s="4">
        <v>4</v>
      </c>
      <c r="AD57" s="4">
        <v>4</v>
      </c>
      <c r="AE57" s="4">
        <v>4</v>
      </c>
      <c r="AF57" s="4">
        <v>0</v>
      </c>
      <c r="AG57" s="4">
        <v>0</v>
      </c>
      <c r="AH57" s="4">
        <v>0</v>
      </c>
      <c r="AI57" s="4">
        <v>0</v>
      </c>
      <c r="AJ57" s="4">
        <v>1</v>
      </c>
      <c r="AK57" s="4">
        <v>1</v>
      </c>
      <c r="AL57" s="4">
        <v>3</v>
      </c>
      <c r="AM57" s="4">
        <v>3</v>
      </c>
      <c r="AN57" s="4">
        <v>0</v>
      </c>
      <c r="AO57" s="4">
        <v>0</v>
      </c>
      <c r="AP57" s="3" t="s">
        <v>58</v>
      </c>
      <c r="AQ57" s="3" t="s">
        <v>58</v>
      </c>
      <c r="AS57" s="6" t="str">
        <f>HYPERLINK("https://creighton-primo.hosted.exlibrisgroup.com/primo-explore/search?tab=default_tab&amp;search_scope=EVERYTHING&amp;vid=01CRU&amp;lang=en_US&amp;offset=0&amp;query=any,contains,991002962849702656","Catalog Record")</f>
        <v>Catalog Record</v>
      </c>
      <c r="AT57" s="6" t="str">
        <f>HYPERLINK("http://www.worldcat.org/oclc/544822","WorldCat Record")</f>
        <v>WorldCat Record</v>
      </c>
      <c r="AU57" s="3" t="s">
        <v>750</v>
      </c>
      <c r="AV57" s="3" t="s">
        <v>751</v>
      </c>
      <c r="AW57" s="3" t="s">
        <v>752</v>
      </c>
      <c r="AX57" s="3" t="s">
        <v>752</v>
      </c>
      <c r="AY57" s="3" t="s">
        <v>753</v>
      </c>
      <c r="AZ57" s="3" t="s">
        <v>74</v>
      </c>
      <c r="BC57" s="3" t="s">
        <v>754</v>
      </c>
      <c r="BD57" s="3" t="s">
        <v>755</v>
      </c>
    </row>
    <row r="58" spans="1:56" ht="54" customHeight="1" x14ac:dyDescent="0.25">
      <c r="A58" s="7" t="s">
        <v>58</v>
      </c>
      <c r="B58" s="2" t="s">
        <v>756</v>
      </c>
      <c r="C58" s="2" t="s">
        <v>757</v>
      </c>
      <c r="D58" s="2" t="s">
        <v>758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759</v>
      </c>
      <c r="L58" s="2" t="s">
        <v>760</v>
      </c>
      <c r="M58" s="3" t="s">
        <v>322</v>
      </c>
      <c r="O58" s="3" t="s">
        <v>64</v>
      </c>
      <c r="P58" s="3" t="s">
        <v>65</v>
      </c>
      <c r="R58" s="3" t="s">
        <v>66</v>
      </c>
      <c r="S58" s="4">
        <v>5</v>
      </c>
      <c r="T58" s="4">
        <v>5</v>
      </c>
      <c r="U58" s="5" t="s">
        <v>761</v>
      </c>
      <c r="V58" s="5" t="s">
        <v>761</v>
      </c>
      <c r="W58" s="5" t="s">
        <v>279</v>
      </c>
      <c r="X58" s="5" t="s">
        <v>279</v>
      </c>
      <c r="Y58" s="4">
        <v>537</v>
      </c>
      <c r="Z58" s="4">
        <v>437</v>
      </c>
      <c r="AA58" s="4">
        <v>617</v>
      </c>
      <c r="AB58" s="4">
        <v>4</v>
      </c>
      <c r="AC58" s="4">
        <v>6</v>
      </c>
      <c r="AD58" s="4">
        <v>6</v>
      </c>
      <c r="AE58" s="4">
        <v>16</v>
      </c>
      <c r="AF58" s="4">
        <v>1</v>
      </c>
      <c r="AG58" s="4">
        <v>4</v>
      </c>
      <c r="AH58" s="4">
        <v>1</v>
      </c>
      <c r="AI58" s="4">
        <v>2</v>
      </c>
      <c r="AJ58" s="4">
        <v>2</v>
      </c>
      <c r="AK58" s="4">
        <v>7</v>
      </c>
      <c r="AL58" s="4">
        <v>3</v>
      </c>
      <c r="AM58" s="4">
        <v>5</v>
      </c>
      <c r="AN58" s="4">
        <v>0</v>
      </c>
      <c r="AO58" s="4">
        <v>0</v>
      </c>
      <c r="AP58" s="3" t="s">
        <v>58</v>
      </c>
      <c r="AQ58" s="3" t="s">
        <v>69</v>
      </c>
      <c r="AR58" s="6" t="str">
        <f>HYPERLINK("http://catalog.hathitrust.org/Record/000022215","HathiTrust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HYPERLINK("https://creighton-primo.hosted.exlibrisgroup.com/primo-explore/search?tab=default_tab&amp;search_scope=EVERYTHING&amp;vid=01CRU&amp;lang=en_US&amp;offset=0&amp;query=any,contains,991004605069702656","Catalog Record")</f>
        <v>Catalog Record</v>
      </c>
      <c r="AT58" s="6" t="str">
        <f>HYPERLINK("http://www.worldcat.org/oclc/4194101","WorldCat Record")</f>
        <v>WorldCat Record</v>
      </c>
      <c r="AU58" s="3" t="s">
        <v>762</v>
      </c>
      <c r="AV58" s="3" t="s">
        <v>763</v>
      </c>
      <c r="AW58" s="3" t="s">
        <v>764</v>
      </c>
      <c r="AX58" s="3" t="s">
        <v>764</v>
      </c>
      <c r="AY58" s="3" t="s">
        <v>765</v>
      </c>
      <c r="AZ58" s="3" t="s">
        <v>74</v>
      </c>
      <c r="BB58" s="3" t="s">
        <v>766</v>
      </c>
      <c r="BC58" s="3" t="s">
        <v>767</v>
      </c>
      <c r="BD58" s="3" t="s">
        <v>768</v>
      </c>
    </row>
    <row r="59" spans="1:56" ht="54" customHeight="1" x14ac:dyDescent="0.25">
      <c r="A59" s="7" t="s">
        <v>58</v>
      </c>
      <c r="B59" s="2" t="s">
        <v>769</v>
      </c>
      <c r="C59" s="2" t="s">
        <v>770</v>
      </c>
      <c r="D59" s="2" t="s">
        <v>771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772</v>
      </c>
      <c r="L59" s="2" t="s">
        <v>773</v>
      </c>
      <c r="M59" s="3" t="s">
        <v>262</v>
      </c>
      <c r="N59" s="2" t="s">
        <v>774</v>
      </c>
      <c r="O59" s="3" t="s">
        <v>64</v>
      </c>
      <c r="P59" s="3" t="s">
        <v>65</v>
      </c>
      <c r="R59" s="3" t="s">
        <v>66</v>
      </c>
      <c r="S59" s="4">
        <v>4</v>
      </c>
      <c r="T59" s="4">
        <v>4</v>
      </c>
      <c r="U59" s="5" t="s">
        <v>761</v>
      </c>
      <c r="V59" s="5" t="s">
        <v>761</v>
      </c>
      <c r="W59" s="5" t="s">
        <v>775</v>
      </c>
      <c r="X59" s="5" t="s">
        <v>775</v>
      </c>
      <c r="Y59" s="4">
        <v>93</v>
      </c>
      <c r="Z59" s="4">
        <v>88</v>
      </c>
      <c r="AA59" s="4">
        <v>374</v>
      </c>
      <c r="AB59" s="4">
        <v>1</v>
      </c>
      <c r="AC59" s="4">
        <v>2</v>
      </c>
      <c r="AD59" s="4">
        <v>0</v>
      </c>
      <c r="AE59" s="4">
        <v>4</v>
      </c>
      <c r="AF59" s="4">
        <v>0</v>
      </c>
      <c r="AG59" s="4">
        <v>1</v>
      </c>
      <c r="AH59" s="4">
        <v>0</v>
      </c>
      <c r="AI59" s="4">
        <v>2</v>
      </c>
      <c r="AJ59" s="4">
        <v>0</v>
      </c>
      <c r="AK59" s="4">
        <v>1</v>
      </c>
      <c r="AL59" s="4">
        <v>0</v>
      </c>
      <c r="AM59" s="4">
        <v>1</v>
      </c>
      <c r="AN59" s="4">
        <v>0</v>
      </c>
      <c r="AO59" s="4">
        <v>0</v>
      </c>
      <c r="AP59" s="3" t="s">
        <v>58</v>
      </c>
      <c r="AQ59" s="3" t="s">
        <v>58</v>
      </c>
      <c r="AS59" s="6" t="str">
        <f>HYPERLINK("https://creighton-primo.hosted.exlibrisgroup.com/primo-explore/search?tab=default_tab&amp;search_scope=EVERYTHING&amp;vid=01CRU&amp;lang=en_US&amp;offset=0&amp;query=any,contains,991003292469702656","Catalog Record")</f>
        <v>Catalog Record</v>
      </c>
      <c r="AT59" s="6" t="str">
        <f>HYPERLINK("http://www.worldcat.org/oclc/814428","WorldCat Record")</f>
        <v>WorldCat Record</v>
      </c>
      <c r="AU59" s="3" t="s">
        <v>776</v>
      </c>
      <c r="AV59" s="3" t="s">
        <v>777</v>
      </c>
      <c r="AW59" s="3" t="s">
        <v>778</v>
      </c>
      <c r="AX59" s="3" t="s">
        <v>778</v>
      </c>
      <c r="AY59" s="3" t="s">
        <v>779</v>
      </c>
      <c r="AZ59" s="3" t="s">
        <v>74</v>
      </c>
      <c r="BC59" s="3" t="s">
        <v>780</v>
      </c>
      <c r="BD59" s="3" t="s">
        <v>781</v>
      </c>
    </row>
    <row r="60" spans="1:56" ht="54" customHeight="1" x14ac:dyDescent="0.25">
      <c r="A60" s="7" t="s">
        <v>58</v>
      </c>
      <c r="B60" s="2" t="s">
        <v>782</v>
      </c>
      <c r="C60" s="2" t="s">
        <v>783</v>
      </c>
      <c r="D60" s="2" t="s">
        <v>784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524</v>
      </c>
      <c r="L60" s="2" t="s">
        <v>760</v>
      </c>
      <c r="M60" s="3" t="s">
        <v>322</v>
      </c>
      <c r="O60" s="3" t="s">
        <v>64</v>
      </c>
      <c r="P60" s="3" t="s">
        <v>65</v>
      </c>
      <c r="R60" s="3" t="s">
        <v>66</v>
      </c>
      <c r="S60" s="4">
        <v>2</v>
      </c>
      <c r="T60" s="4">
        <v>2</v>
      </c>
      <c r="U60" s="5" t="s">
        <v>785</v>
      </c>
      <c r="V60" s="5" t="s">
        <v>785</v>
      </c>
      <c r="W60" s="5" t="s">
        <v>279</v>
      </c>
      <c r="X60" s="5" t="s">
        <v>279</v>
      </c>
      <c r="Y60" s="4">
        <v>682</v>
      </c>
      <c r="Z60" s="4">
        <v>531</v>
      </c>
      <c r="AA60" s="4">
        <v>537</v>
      </c>
      <c r="AB60" s="4">
        <v>4</v>
      </c>
      <c r="AC60" s="4">
        <v>4</v>
      </c>
      <c r="AD60" s="4">
        <v>15</v>
      </c>
      <c r="AE60" s="4">
        <v>15</v>
      </c>
      <c r="AF60" s="4">
        <v>5</v>
      </c>
      <c r="AG60" s="4">
        <v>5</v>
      </c>
      <c r="AH60" s="4">
        <v>4</v>
      </c>
      <c r="AI60" s="4">
        <v>4</v>
      </c>
      <c r="AJ60" s="4">
        <v>6</v>
      </c>
      <c r="AK60" s="4">
        <v>6</v>
      </c>
      <c r="AL60" s="4">
        <v>3</v>
      </c>
      <c r="AM60" s="4">
        <v>3</v>
      </c>
      <c r="AN60" s="4">
        <v>0</v>
      </c>
      <c r="AO60" s="4">
        <v>0</v>
      </c>
      <c r="AP60" s="3" t="s">
        <v>58</v>
      </c>
      <c r="AQ60" s="3" t="s">
        <v>69</v>
      </c>
      <c r="AR60" s="6" t="str">
        <f>HYPERLINK("http://catalog.hathitrust.org/Record/000044139","HathiTrust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HYPERLINK("https://creighton-primo.hosted.exlibrisgroup.com/primo-explore/search?tab=default_tab&amp;search_scope=EVERYTHING&amp;vid=01CRU&amp;lang=en_US&amp;offset=0&amp;query=any,contains,991004700239702656","Catalog Record")</f>
        <v>Catalog Record</v>
      </c>
      <c r="AT60" s="6" t="str">
        <f>HYPERLINK("http://www.worldcat.org/oclc/4665557","WorldCat Record")</f>
        <v>WorldCat Record</v>
      </c>
      <c r="AU60" s="3" t="s">
        <v>786</v>
      </c>
      <c r="AV60" s="3" t="s">
        <v>787</v>
      </c>
      <c r="AW60" s="3" t="s">
        <v>788</v>
      </c>
      <c r="AX60" s="3" t="s">
        <v>788</v>
      </c>
      <c r="AY60" s="3" t="s">
        <v>789</v>
      </c>
      <c r="AZ60" s="3" t="s">
        <v>74</v>
      </c>
      <c r="BB60" s="3" t="s">
        <v>790</v>
      </c>
      <c r="BC60" s="3" t="s">
        <v>791</v>
      </c>
      <c r="BD60" s="3" t="s">
        <v>792</v>
      </c>
    </row>
    <row r="61" spans="1:56" ht="54" customHeight="1" x14ac:dyDescent="0.25">
      <c r="A61" s="7" t="s">
        <v>58</v>
      </c>
      <c r="B61" s="2" t="s">
        <v>793</v>
      </c>
      <c r="C61" s="2" t="s">
        <v>794</v>
      </c>
      <c r="D61" s="2" t="s">
        <v>795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796</v>
      </c>
      <c r="L61" s="2" t="s">
        <v>797</v>
      </c>
      <c r="M61" s="3" t="s">
        <v>798</v>
      </c>
      <c r="O61" s="3" t="s">
        <v>64</v>
      </c>
      <c r="P61" s="3" t="s">
        <v>198</v>
      </c>
      <c r="R61" s="3" t="s">
        <v>66</v>
      </c>
      <c r="S61" s="4">
        <v>1</v>
      </c>
      <c r="T61" s="4">
        <v>1</v>
      </c>
      <c r="U61" s="5" t="s">
        <v>461</v>
      </c>
      <c r="V61" s="5" t="s">
        <v>461</v>
      </c>
      <c r="W61" s="5" t="s">
        <v>799</v>
      </c>
      <c r="X61" s="5" t="s">
        <v>799</v>
      </c>
      <c r="Y61" s="4">
        <v>612</v>
      </c>
      <c r="Z61" s="4">
        <v>466</v>
      </c>
      <c r="AA61" s="4">
        <v>466</v>
      </c>
      <c r="AB61" s="4">
        <v>2</v>
      </c>
      <c r="AC61" s="4">
        <v>2</v>
      </c>
      <c r="AD61" s="4">
        <v>14</v>
      </c>
      <c r="AE61" s="4">
        <v>14</v>
      </c>
      <c r="AF61" s="4">
        <v>7</v>
      </c>
      <c r="AG61" s="4">
        <v>7</v>
      </c>
      <c r="AH61" s="4">
        <v>3</v>
      </c>
      <c r="AI61" s="4">
        <v>3</v>
      </c>
      <c r="AJ61" s="4">
        <v>6</v>
      </c>
      <c r="AK61" s="4">
        <v>6</v>
      </c>
      <c r="AL61" s="4">
        <v>1</v>
      </c>
      <c r="AM61" s="4">
        <v>1</v>
      </c>
      <c r="AN61" s="4">
        <v>0</v>
      </c>
      <c r="AO61" s="4">
        <v>0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HYPERLINK("https://creighton-primo.hosted.exlibrisgroup.com/primo-explore/search?tab=default_tab&amp;search_scope=EVERYTHING&amp;vid=01CRU&amp;lang=en_US&amp;offset=0&amp;query=any,contains,991005152569702656","Catalog Record")</f>
        <v>Catalog Record</v>
      </c>
      <c r="AT61" s="6" t="str">
        <f>HYPERLINK("http://www.worldcat.org/oclc/7734511","WorldCat Record")</f>
        <v>WorldCat Record</v>
      </c>
      <c r="AU61" s="3" t="s">
        <v>800</v>
      </c>
      <c r="AV61" s="3" t="s">
        <v>801</v>
      </c>
      <c r="AW61" s="3" t="s">
        <v>802</v>
      </c>
      <c r="AX61" s="3" t="s">
        <v>802</v>
      </c>
      <c r="AY61" s="3" t="s">
        <v>803</v>
      </c>
      <c r="AZ61" s="3" t="s">
        <v>74</v>
      </c>
      <c r="BB61" s="3" t="s">
        <v>804</v>
      </c>
      <c r="BC61" s="3" t="s">
        <v>805</v>
      </c>
      <c r="BD61" s="3" t="s">
        <v>806</v>
      </c>
    </row>
    <row r="62" spans="1:56" ht="54" customHeight="1" x14ac:dyDescent="0.25">
      <c r="A62" s="7" t="s">
        <v>58</v>
      </c>
      <c r="B62" s="2" t="s">
        <v>807</v>
      </c>
      <c r="C62" s="2" t="s">
        <v>808</v>
      </c>
      <c r="D62" s="2" t="s">
        <v>809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810</v>
      </c>
      <c r="L62" s="2" t="s">
        <v>811</v>
      </c>
      <c r="M62" s="3" t="s">
        <v>651</v>
      </c>
      <c r="O62" s="3" t="s">
        <v>64</v>
      </c>
      <c r="P62" s="3" t="s">
        <v>142</v>
      </c>
      <c r="R62" s="3" t="s">
        <v>66</v>
      </c>
      <c r="S62" s="4">
        <v>1</v>
      </c>
      <c r="T62" s="4">
        <v>1</v>
      </c>
      <c r="U62" s="5" t="s">
        <v>812</v>
      </c>
      <c r="V62" s="5" t="s">
        <v>812</v>
      </c>
      <c r="W62" s="5" t="s">
        <v>813</v>
      </c>
      <c r="X62" s="5" t="s">
        <v>813</v>
      </c>
      <c r="Y62" s="4">
        <v>420</v>
      </c>
      <c r="Z62" s="4">
        <v>351</v>
      </c>
      <c r="AA62" s="4">
        <v>360</v>
      </c>
      <c r="AB62" s="4">
        <v>4</v>
      </c>
      <c r="AC62" s="4">
        <v>4</v>
      </c>
      <c r="AD62" s="4">
        <v>1</v>
      </c>
      <c r="AE62" s="4">
        <v>1</v>
      </c>
      <c r="AF62" s="4">
        <v>1</v>
      </c>
      <c r="AG62" s="4">
        <v>1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HYPERLINK("https://creighton-primo.hosted.exlibrisgroup.com/primo-explore/search?tab=default_tab&amp;search_scope=EVERYTHING&amp;vid=01CRU&amp;lang=en_US&amp;offset=0&amp;query=any,contains,991003321159702656","Catalog Record")</f>
        <v>Catalog Record</v>
      </c>
      <c r="AT62" s="6" t="str">
        <f>HYPERLINK("http://www.worldcat.org/oclc/849030","WorldCat Record")</f>
        <v>WorldCat Record</v>
      </c>
      <c r="AU62" s="3" t="s">
        <v>814</v>
      </c>
      <c r="AV62" s="3" t="s">
        <v>815</v>
      </c>
      <c r="AW62" s="3" t="s">
        <v>816</v>
      </c>
      <c r="AX62" s="3" t="s">
        <v>816</v>
      </c>
      <c r="AY62" s="3" t="s">
        <v>817</v>
      </c>
      <c r="AZ62" s="3" t="s">
        <v>74</v>
      </c>
      <c r="BB62" s="3" t="s">
        <v>818</v>
      </c>
      <c r="BC62" s="3" t="s">
        <v>819</v>
      </c>
      <c r="BD62" s="3" t="s">
        <v>820</v>
      </c>
    </row>
    <row r="63" spans="1:56" ht="54" customHeight="1" x14ac:dyDescent="0.25">
      <c r="A63" s="7" t="s">
        <v>58</v>
      </c>
      <c r="B63" s="2" t="s">
        <v>821</v>
      </c>
      <c r="C63" s="2" t="s">
        <v>822</v>
      </c>
      <c r="D63" s="2" t="s">
        <v>823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824</v>
      </c>
      <c r="L63" s="2" t="s">
        <v>825</v>
      </c>
      <c r="M63" s="3" t="s">
        <v>826</v>
      </c>
      <c r="O63" s="3" t="s">
        <v>64</v>
      </c>
      <c r="P63" s="3" t="s">
        <v>142</v>
      </c>
      <c r="R63" s="3" t="s">
        <v>66</v>
      </c>
      <c r="S63" s="4">
        <v>6</v>
      </c>
      <c r="T63" s="4">
        <v>6</v>
      </c>
      <c r="U63" s="5" t="s">
        <v>827</v>
      </c>
      <c r="V63" s="5" t="s">
        <v>827</v>
      </c>
      <c r="W63" s="5" t="s">
        <v>799</v>
      </c>
      <c r="X63" s="5" t="s">
        <v>799</v>
      </c>
      <c r="Y63" s="4">
        <v>289</v>
      </c>
      <c r="Z63" s="4">
        <v>196</v>
      </c>
      <c r="AA63" s="4">
        <v>196</v>
      </c>
      <c r="AB63" s="4">
        <v>3</v>
      </c>
      <c r="AC63" s="4">
        <v>3</v>
      </c>
      <c r="AD63" s="4">
        <v>4</v>
      </c>
      <c r="AE63" s="4">
        <v>4</v>
      </c>
      <c r="AF63" s="4">
        <v>0</v>
      </c>
      <c r="AG63" s="4">
        <v>0</v>
      </c>
      <c r="AH63" s="4">
        <v>1</v>
      </c>
      <c r="AI63" s="4">
        <v>1</v>
      </c>
      <c r="AJ63" s="4">
        <v>1</v>
      </c>
      <c r="AK63" s="4">
        <v>1</v>
      </c>
      <c r="AL63" s="4">
        <v>2</v>
      </c>
      <c r="AM63" s="4">
        <v>2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HYPERLINK("https://creighton-primo.hosted.exlibrisgroup.com/primo-explore/search?tab=default_tab&amp;search_scope=EVERYTHING&amp;vid=01CRU&amp;lang=en_US&amp;offset=0&amp;query=any,contains,991001022939702656","Catalog Record")</f>
        <v>Catalog Record</v>
      </c>
      <c r="AT63" s="6" t="str">
        <f>HYPERLINK("http://www.worldcat.org/oclc/15414990","WorldCat Record")</f>
        <v>WorldCat Record</v>
      </c>
      <c r="AU63" s="3" t="s">
        <v>828</v>
      </c>
      <c r="AV63" s="3" t="s">
        <v>829</v>
      </c>
      <c r="AW63" s="3" t="s">
        <v>830</v>
      </c>
      <c r="AX63" s="3" t="s">
        <v>830</v>
      </c>
      <c r="AY63" s="3" t="s">
        <v>831</v>
      </c>
      <c r="AZ63" s="3" t="s">
        <v>74</v>
      </c>
      <c r="BB63" s="3" t="s">
        <v>832</v>
      </c>
      <c r="BC63" s="3" t="s">
        <v>833</v>
      </c>
      <c r="BD63" s="3" t="s">
        <v>834</v>
      </c>
    </row>
    <row r="64" spans="1:56" ht="54" customHeight="1" x14ac:dyDescent="0.25">
      <c r="A64" s="7" t="s">
        <v>58</v>
      </c>
      <c r="B64" s="2" t="s">
        <v>835</v>
      </c>
      <c r="C64" s="2" t="s">
        <v>836</v>
      </c>
      <c r="D64" s="2" t="s">
        <v>837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838</v>
      </c>
      <c r="L64" s="2" t="s">
        <v>839</v>
      </c>
      <c r="M64" s="3" t="s">
        <v>83</v>
      </c>
      <c r="O64" s="3" t="s">
        <v>64</v>
      </c>
      <c r="P64" s="3" t="s">
        <v>65</v>
      </c>
      <c r="R64" s="3" t="s">
        <v>66</v>
      </c>
      <c r="S64" s="4">
        <v>1</v>
      </c>
      <c r="T64" s="4">
        <v>1</v>
      </c>
      <c r="U64" s="5" t="s">
        <v>461</v>
      </c>
      <c r="V64" s="5" t="s">
        <v>461</v>
      </c>
      <c r="W64" s="5" t="s">
        <v>840</v>
      </c>
      <c r="X64" s="5" t="s">
        <v>840</v>
      </c>
      <c r="Y64" s="4">
        <v>514</v>
      </c>
      <c r="Z64" s="4">
        <v>461</v>
      </c>
      <c r="AA64" s="4">
        <v>624</v>
      </c>
      <c r="AB64" s="4">
        <v>5</v>
      </c>
      <c r="AC64" s="4">
        <v>5</v>
      </c>
      <c r="AD64" s="4">
        <v>13</v>
      </c>
      <c r="AE64" s="4">
        <v>17</v>
      </c>
      <c r="AF64" s="4">
        <v>4</v>
      </c>
      <c r="AG64" s="4">
        <v>5</v>
      </c>
      <c r="AH64" s="4">
        <v>2</v>
      </c>
      <c r="AI64" s="4">
        <v>2</v>
      </c>
      <c r="AJ64" s="4">
        <v>4</v>
      </c>
      <c r="AK64" s="4">
        <v>7</v>
      </c>
      <c r="AL64" s="4">
        <v>4</v>
      </c>
      <c r="AM64" s="4">
        <v>4</v>
      </c>
      <c r="AN64" s="4">
        <v>0</v>
      </c>
      <c r="AO64" s="4">
        <v>0</v>
      </c>
      <c r="AP64" s="3" t="s">
        <v>58</v>
      </c>
      <c r="AQ64" s="3" t="s">
        <v>69</v>
      </c>
      <c r="AR64" s="6" t="str">
        <f>HYPERLINK("http://catalog.hathitrust.org/Record/001488121","HathiTrust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HYPERLINK("https://creighton-primo.hosted.exlibrisgroup.com/primo-explore/search?tab=default_tab&amp;search_scope=EVERYTHING&amp;vid=01CRU&amp;lang=en_US&amp;offset=0&amp;query=any,contains,991002399869702656","Catalog Record")</f>
        <v>Catalog Record</v>
      </c>
      <c r="AT64" s="6" t="str">
        <f>HYPERLINK("http://www.worldcat.org/oclc/336343","WorldCat Record")</f>
        <v>WorldCat Record</v>
      </c>
      <c r="AU64" s="3" t="s">
        <v>841</v>
      </c>
      <c r="AV64" s="3" t="s">
        <v>842</v>
      </c>
      <c r="AW64" s="3" t="s">
        <v>843</v>
      </c>
      <c r="AX64" s="3" t="s">
        <v>843</v>
      </c>
      <c r="AY64" s="3" t="s">
        <v>844</v>
      </c>
      <c r="AZ64" s="3" t="s">
        <v>74</v>
      </c>
      <c r="BC64" s="3" t="s">
        <v>845</v>
      </c>
      <c r="BD64" s="3" t="s">
        <v>846</v>
      </c>
    </row>
    <row r="65" spans="1:56" ht="54" customHeight="1" x14ac:dyDescent="0.25">
      <c r="A65" s="7" t="s">
        <v>58</v>
      </c>
      <c r="B65" s="2" t="s">
        <v>847</v>
      </c>
      <c r="C65" s="2" t="s">
        <v>848</v>
      </c>
      <c r="D65" s="2" t="s">
        <v>849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850</v>
      </c>
      <c r="L65" s="2" t="s">
        <v>851</v>
      </c>
      <c r="M65" s="3" t="s">
        <v>852</v>
      </c>
      <c r="O65" s="3" t="s">
        <v>64</v>
      </c>
      <c r="P65" s="3" t="s">
        <v>65</v>
      </c>
      <c r="R65" s="3" t="s">
        <v>66</v>
      </c>
      <c r="S65" s="4">
        <v>1</v>
      </c>
      <c r="T65" s="4">
        <v>1</v>
      </c>
      <c r="U65" s="5" t="s">
        <v>461</v>
      </c>
      <c r="V65" s="5" t="s">
        <v>461</v>
      </c>
      <c r="W65" s="5" t="s">
        <v>840</v>
      </c>
      <c r="X65" s="5" t="s">
        <v>840</v>
      </c>
      <c r="Y65" s="4">
        <v>339</v>
      </c>
      <c r="Z65" s="4">
        <v>266</v>
      </c>
      <c r="AA65" s="4">
        <v>280</v>
      </c>
      <c r="AB65" s="4">
        <v>4</v>
      </c>
      <c r="AC65" s="4">
        <v>4</v>
      </c>
      <c r="AD65" s="4">
        <v>6</v>
      </c>
      <c r="AE65" s="4">
        <v>6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3</v>
      </c>
      <c r="AM65" s="4">
        <v>3</v>
      </c>
      <c r="AN65" s="4">
        <v>0</v>
      </c>
      <c r="AO65" s="4">
        <v>0</v>
      </c>
      <c r="AP65" s="3" t="s">
        <v>58</v>
      </c>
      <c r="AQ65" s="3" t="s">
        <v>58</v>
      </c>
      <c r="AR65" s="6" t="str">
        <f>HYPERLINK("http://catalog.hathitrust.org/Record/001488154","HathiTrust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HYPERLINK("https://creighton-primo.hosted.exlibrisgroup.com/primo-explore/search?tab=default_tab&amp;search_scope=EVERYTHING&amp;vid=01CRU&amp;lang=en_US&amp;offset=0&amp;query=any,contains,991002976979702656","Catalog Record")</f>
        <v>Catalog Record</v>
      </c>
      <c r="AT65" s="6" t="str">
        <f>HYPERLINK("http://www.worldcat.org/oclc/552460","WorldCat Record")</f>
        <v>WorldCat Record</v>
      </c>
      <c r="AU65" s="3" t="s">
        <v>853</v>
      </c>
      <c r="AV65" s="3" t="s">
        <v>854</v>
      </c>
      <c r="AW65" s="3" t="s">
        <v>855</v>
      </c>
      <c r="AX65" s="3" t="s">
        <v>855</v>
      </c>
      <c r="AY65" s="3" t="s">
        <v>856</v>
      </c>
      <c r="AZ65" s="3" t="s">
        <v>74</v>
      </c>
      <c r="BC65" s="3" t="s">
        <v>857</v>
      </c>
      <c r="BD65" s="3" t="s">
        <v>858</v>
      </c>
    </row>
    <row r="66" spans="1:56" ht="54" customHeight="1" x14ac:dyDescent="0.25">
      <c r="A66" s="7" t="s">
        <v>58</v>
      </c>
      <c r="B66" s="2" t="s">
        <v>859</v>
      </c>
      <c r="C66" s="2" t="s">
        <v>860</v>
      </c>
      <c r="D66" s="2" t="s">
        <v>861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862</v>
      </c>
      <c r="L66" s="2" t="s">
        <v>863</v>
      </c>
      <c r="M66" s="3" t="s">
        <v>864</v>
      </c>
      <c r="O66" s="3" t="s">
        <v>64</v>
      </c>
      <c r="P66" s="3" t="s">
        <v>142</v>
      </c>
      <c r="Q66" s="2" t="s">
        <v>865</v>
      </c>
      <c r="R66" s="3" t="s">
        <v>66</v>
      </c>
      <c r="S66" s="4">
        <v>1</v>
      </c>
      <c r="T66" s="4">
        <v>1</v>
      </c>
      <c r="U66" s="5" t="s">
        <v>169</v>
      </c>
      <c r="V66" s="5" t="s">
        <v>169</v>
      </c>
      <c r="W66" s="5" t="s">
        <v>866</v>
      </c>
      <c r="X66" s="5" t="s">
        <v>866</v>
      </c>
      <c r="Y66" s="4">
        <v>335</v>
      </c>
      <c r="Z66" s="4">
        <v>184</v>
      </c>
      <c r="AA66" s="4">
        <v>195</v>
      </c>
      <c r="AB66" s="4">
        <v>3</v>
      </c>
      <c r="AC66" s="4">
        <v>3</v>
      </c>
      <c r="AD66" s="4">
        <v>5</v>
      </c>
      <c r="AE66" s="4">
        <v>5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2</v>
      </c>
      <c r="AM66" s="4">
        <v>2</v>
      </c>
      <c r="AN66" s="4">
        <v>0</v>
      </c>
      <c r="AO66" s="4">
        <v>0</v>
      </c>
      <c r="AP66" s="3" t="s">
        <v>58</v>
      </c>
      <c r="AQ66" s="3" t="s">
        <v>69</v>
      </c>
      <c r="AR66" s="6" t="str">
        <f>HYPERLINK("http://catalog.hathitrust.org/Record/001488185","HathiTrust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HYPERLINK("https://creighton-primo.hosted.exlibrisgroup.com/primo-explore/search?tab=default_tab&amp;search_scope=EVERYTHING&amp;vid=01CRU&amp;lang=en_US&amp;offset=0&amp;query=any,contains,991003388179702656","Catalog Record")</f>
        <v>Catalog Record</v>
      </c>
      <c r="AT66" s="6" t="str">
        <f>HYPERLINK("http://www.worldcat.org/oclc/924895","WorldCat Record")</f>
        <v>WorldCat Record</v>
      </c>
      <c r="AU66" s="3" t="s">
        <v>867</v>
      </c>
      <c r="AV66" s="3" t="s">
        <v>868</v>
      </c>
      <c r="AW66" s="3" t="s">
        <v>869</v>
      </c>
      <c r="AX66" s="3" t="s">
        <v>869</v>
      </c>
      <c r="AY66" s="3" t="s">
        <v>870</v>
      </c>
      <c r="AZ66" s="3" t="s">
        <v>74</v>
      </c>
      <c r="BB66" s="3" t="s">
        <v>871</v>
      </c>
      <c r="BC66" s="3" t="s">
        <v>872</v>
      </c>
      <c r="BD66" s="3" t="s">
        <v>873</v>
      </c>
    </row>
    <row r="67" spans="1:56" ht="54" customHeight="1" x14ac:dyDescent="0.25">
      <c r="A67" s="7" t="s">
        <v>58</v>
      </c>
      <c r="B67" s="2" t="s">
        <v>874</v>
      </c>
      <c r="C67" s="2" t="s">
        <v>875</v>
      </c>
      <c r="D67" s="2" t="s">
        <v>876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877</v>
      </c>
      <c r="L67" s="2" t="s">
        <v>878</v>
      </c>
      <c r="M67" s="3" t="s">
        <v>402</v>
      </c>
      <c r="O67" s="3" t="s">
        <v>64</v>
      </c>
      <c r="P67" s="3" t="s">
        <v>65</v>
      </c>
      <c r="R67" s="3" t="s">
        <v>66</v>
      </c>
      <c r="S67" s="4">
        <v>4</v>
      </c>
      <c r="T67" s="4">
        <v>4</v>
      </c>
      <c r="U67" s="5" t="s">
        <v>693</v>
      </c>
      <c r="V67" s="5" t="s">
        <v>693</v>
      </c>
      <c r="W67" s="5" t="s">
        <v>840</v>
      </c>
      <c r="X67" s="5" t="s">
        <v>840</v>
      </c>
      <c r="Y67" s="4">
        <v>359</v>
      </c>
      <c r="Z67" s="4">
        <v>323</v>
      </c>
      <c r="AA67" s="4">
        <v>352</v>
      </c>
      <c r="AB67" s="4">
        <v>2</v>
      </c>
      <c r="AC67" s="4">
        <v>3</v>
      </c>
      <c r="AD67" s="4">
        <v>8</v>
      </c>
      <c r="AE67" s="4">
        <v>9</v>
      </c>
      <c r="AF67" s="4">
        <v>4</v>
      </c>
      <c r="AG67" s="4">
        <v>4</v>
      </c>
      <c r="AH67" s="4">
        <v>1</v>
      </c>
      <c r="AI67" s="4">
        <v>1</v>
      </c>
      <c r="AJ67" s="4">
        <v>2</v>
      </c>
      <c r="AK67" s="4">
        <v>2</v>
      </c>
      <c r="AL67" s="4">
        <v>1</v>
      </c>
      <c r="AM67" s="4">
        <v>2</v>
      </c>
      <c r="AN67" s="4">
        <v>0</v>
      </c>
      <c r="AO67" s="4">
        <v>0</v>
      </c>
      <c r="AP67" s="3" t="s">
        <v>58</v>
      </c>
      <c r="AQ67" s="3" t="s">
        <v>69</v>
      </c>
      <c r="AR67" s="6" t="str">
        <f>HYPERLINK("http://catalog.hathitrust.org/Record/001488218","HathiTrust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HYPERLINK("https://creighton-primo.hosted.exlibrisgroup.com/primo-explore/search?tab=default_tab&amp;search_scope=EVERYTHING&amp;vid=01CRU&amp;lang=en_US&amp;offset=0&amp;query=any,contains,991000794779702656","Catalog Record")</f>
        <v>Catalog Record</v>
      </c>
      <c r="AT67" s="6" t="str">
        <f>HYPERLINK("http://www.worldcat.org/oclc/136636","WorldCat Record")</f>
        <v>WorldCat Record</v>
      </c>
      <c r="AU67" s="3" t="s">
        <v>879</v>
      </c>
      <c r="AV67" s="3" t="s">
        <v>880</v>
      </c>
      <c r="AW67" s="3" t="s">
        <v>881</v>
      </c>
      <c r="AX67" s="3" t="s">
        <v>881</v>
      </c>
      <c r="AY67" s="3" t="s">
        <v>882</v>
      </c>
      <c r="AZ67" s="3" t="s">
        <v>74</v>
      </c>
      <c r="BB67" s="3" t="s">
        <v>883</v>
      </c>
      <c r="BC67" s="3" t="s">
        <v>884</v>
      </c>
      <c r="BD67" s="3" t="s">
        <v>885</v>
      </c>
    </row>
    <row r="68" spans="1:56" ht="54" customHeight="1" x14ac:dyDescent="0.25">
      <c r="A68" s="7" t="s">
        <v>58</v>
      </c>
      <c r="B68" s="2" t="s">
        <v>886</v>
      </c>
      <c r="C68" s="2" t="s">
        <v>887</v>
      </c>
      <c r="D68" s="2" t="s">
        <v>888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L68" s="2" t="s">
        <v>889</v>
      </c>
      <c r="M68" s="3" t="s">
        <v>579</v>
      </c>
      <c r="O68" s="3" t="s">
        <v>64</v>
      </c>
      <c r="P68" s="3" t="s">
        <v>890</v>
      </c>
      <c r="R68" s="3" t="s">
        <v>66</v>
      </c>
      <c r="S68" s="4">
        <v>4</v>
      </c>
      <c r="T68" s="4">
        <v>4</v>
      </c>
      <c r="U68" s="5" t="s">
        <v>891</v>
      </c>
      <c r="V68" s="5" t="s">
        <v>891</v>
      </c>
      <c r="W68" s="5" t="s">
        <v>892</v>
      </c>
      <c r="X68" s="5" t="s">
        <v>892</v>
      </c>
      <c r="Y68" s="4">
        <v>297</v>
      </c>
      <c r="Z68" s="4">
        <v>204</v>
      </c>
      <c r="AA68" s="4">
        <v>241</v>
      </c>
      <c r="AB68" s="4">
        <v>2</v>
      </c>
      <c r="AC68" s="4">
        <v>2</v>
      </c>
      <c r="AD68" s="4">
        <v>4</v>
      </c>
      <c r="AE68" s="4">
        <v>4</v>
      </c>
      <c r="AF68" s="4">
        <v>2</v>
      </c>
      <c r="AG68" s="4">
        <v>2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  <c r="AM68" s="4">
        <v>1</v>
      </c>
      <c r="AN68" s="4">
        <v>0</v>
      </c>
      <c r="AO68" s="4">
        <v>0</v>
      </c>
      <c r="AP68" s="3" t="s">
        <v>58</v>
      </c>
      <c r="AQ68" s="3" t="s">
        <v>58</v>
      </c>
      <c r="AS68" s="6" t="str">
        <f>HYPERLINK("https://creighton-primo.hosted.exlibrisgroup.com/primo-explore/search?tab=default_tab&amp;search_scope=EVERYTHING&amp;vid=01CRU&amp;lang=en_US&amp;offset=0&amp;query=any,contains,991001976959702656","Catalog Record")</f>
        <v>Catalog Record</v>
      </c>
      <c r="AT68" s="6" t="str">
        <f>HYPERLINK("http://www.worldcat.org/oclc/25051227","WorldCat Record")</f>
        <v>WorldCat Record</v>
      </c>
      <c r="AU68" s="3" t="s">
        <v>893</v>
      </c>
      <c r="AV68" s="3" t="s">
        <v>894</v>
      </c>
      <c r="AW68" s="3" t="s">
        <v>895</v>
      </c>
      <c r="AX68" s="3" t="s">
        <v>895</v>
      </c>
      <c r="AY68" s="3" t="s">
        <v>896</v>
      </c>
      <c r="AZ68" s="3" t="s">
        <v>74</v>
      </c>
      <c r="BB68" s="3" t="s">
        <v>897</v>
      </c>
      <c r="BC68" s="3" t="s">
        <v>898</v>
      </c>
      <c r="BD68" s="3" t="s">
        <v>899</v>
      </c>
    </row>
    <row r="69" spans="1:56" ht="54" customHeight="1" x14ac:dyDescent="0.25">
      <c r="A69" s="7" t="s">
        <v>58</v>
      </c>
      <c r="B69" s="2" t="s">
        <v>900</v>
      </c>
      <c r="C69" s="2" t="s">
        <v>901</v>
      </c>
      <c r="D69" s="2" t="s">
        <v>902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903</v>
      </c>
      <c r="L69" s="2" t="s">
        <v>904</v>
      </c>
      <c r="M69" s="3" t="s">
        <v>229</v>
      </c>
      <c r="O69" s="3" t="s">
        <v>64</v>
      </c>
      <c r="P69" s="3" t="s">
        <v>65</v>
      </c>
      <c r="Q69" s="2" t="s">
        <v>905</v>
      </c>
      <c r="R69" s="3" t="s">
        <v>66</v>
      </c>
      <c r="S69" s="4">
        <v>5</v>
      </c>
      <c r="T69" s="4">
        <v>5</v>
      </c>
      <c r="U69" s="5" t="s">
        <v>906</v>
      </c>
      <c r="V69" s="5" t="s">
        <v>906</v>
      </c>
      <c r="W69" s="5" t="s">
        <v>799</v>
      </c>
      <c r="X69" s="5" t="s">
        <v>799</v>
      </c>
      <c r="Y69" s="4">
        <v>1078</v>
      </c>
      <c r="Z69" s="4">
        <v>943</v>
      </c>
      <c r="AA69" s="4">
        <v>948</v>
      </c>
      <c r="AB69" s="4">
        <v>5</v>
      </c>
      <c r="AC69" s="4">
        <v>5</v>
      </c>
      <c r="AD69" s="4">
        <v>25</v>
      </c>
      <c r="AE69" s="4">
        <v>25</v>
      </c>
      <c r="AF69" s="4">
        <v>10</v>
      </c>
      <c r="AG69" s="4">
        <v>10</v>
      </c>
      <c r="AH69" s="4">
        <v>4</v>
      </c>
      <c r="AI69" s="4">
        <v>4</v>
      </c>
      <c r="AJ69" s="4">
        <v>15</v>
      </c>
      <c r="AK69" s="4">
        <v>15</v>
      </c>
      <c r="AL69" s="4">
        <v>4</v>
      </c>
      <c r="AM69" s="4">
        <v>4</v>
      </c>
      <c r="AN69" s="4">
        <v>0</v>
      </c>
      <c r="AO69" s="4">
        <v>0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HYPERLINK("https://creighton-primo.hosted.exlibrisgroup.com/primo-explore/search?tab=default_tab&amp;search_scope=EVERYTHING&amp;vid=01CRU&amp;lang=en_US&amp;offset=0&amp;query=any,contains,991001198809702656","Catalog Record")</f>
        <v>Catalog Record</v>
      </c>
      <c r="AT69" s="6" t="str">
        <f>HYPERLINK("http://www.worldcat.org/oclc/17299451","WorldCat Record")</f>
        <v>WorldCat Record</v>
      </c>
      <c r="AU69" s="3" t="s">
        <v>907</v>
      </c>
      <c r="AV69" s="3" t="s">
        <v>908</v>
      </c>
      <c r="AW69" s="3" t="s">
        <v>909</v>
      </c>
      <c r="AX69" s="3" t="s">
        <v>909</v>
      </c>
      <c r="AY69" s="3" t="s">
        <v>910</v>
      </c>
      <c r="AZ69" s="3" t="s">
        <v>74</v>
      </c>
      <c r="BB69" s="3" t="s">
        <v>911</v>
      </c>
      <c r="BC69" s="3" t="s">
        <v>912</v>
      </c>
      <c r="BD69" s="3" t="s">
        <v>913</v>
      </c>
    </row>
    <row r="70" spans="1:56" ht="54" customHeight="1" x14ac:dyDescent="0.25">
      <c r="A70" s="7" t="s">
        <v>58</v>
      </c>
      <c r="B70" s="2" t="s">
        <v>914</v>
      </c>
      <c r="C70" s="2" t="s">
        <v>915</v>
      </c>
      <c r="D70" s="2" t="s">
        <v>916</v>
      </c>
      <c r="E70" s="3" t="s">
        <v>673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917</v>
      </c>
      <c r="L70" s="2" t="s">
        <v>918</v>
      </c>
      <c r="M70" s="3" t="s">
        <v>919</v>
      </c>
      <c r="O70" s="3" t="s">
        <v>64</v>
      </c>
      <c r="P70" s="3" t="s">
        <v>920</v>
      </c>
      <c r="Q70" s="2" t="s">
        <v>921</v>
      </c>
      <c r="R70" s="3" t="s">
        <v>66</v>
      </c>
      <c r="S70" s="4">
        <v>1</v>
      </c>
      <c r="T70" s="4">
        <v>1</v>
      </c>
      <c r="U70" s="5" t="s">
        <v>922</v>
      </c>
      <c r="V70" s="5" t="s">
        <v>922</v>
      </c>
      <c r="W70" s="5" t="s">
        <v>923</v>
      </c>
      <c r="X70" s="5" t="s">
        <v>923</v>
      </c>
      <c r="Y70" s="4">
        <v>52</v>
      </c>
      <c r="Z70" s="4">
        <v>49</v>
      </c>
      <c r="AA70" s="4">
        <v>56</v>
      </c>
      <c r="AB70" s="4">
        <v>1</v>
      </c>
      <c r="AC70" s="4">
        <v>1</v>
      </c>
      <c r="AD70" s="4">
        <v>0</v>
      </c>
      <c r="AE70" s="4">
        <v>1</v>
      </c>
      <c r="AF70" s="4">
        <v>0</v>
      </c>
      <c r="AG70" s="4">
        <v>0</v>
      </c>
      <c r="AH70" s="4">
        <v>0</v>
      </c>
      <c r="AI70" s="4">
        <v>1</v>
      </c>
      <c r="AJ70" s="4">
        <v>0</v>
      </c>
      <c r="AK70" s="4">
        <v>1</v>
      </c>
      <c r="AL70" s="4">
        <v>0</v>
      </c>
      <c r="AM70" s="4">
        <v>0</v>
      </c>
      <c r="AN70" s="4">
        <v>0</v>
      </c>
      <c r="AO70" s="4">
        <v>0</v>
      </c>
      <c r="AP70" s="3" t="s">
        <v>58</v>
      </c>
      <c r="AQ70" s="3" t="s">
        <v>58</v>
      </c>
      <c r="AR70" s="6" t="str">
        <f>HYPERLINK("http://catalog.hathitrust.org/Record/006194874","HathiTrust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HYPERLINK("https://creighton-primo.hosted.exlibrisgroup.com/primo-explore/search?tab=default_tab&amp;search_scope=EVERYTHING&amp;vid=01CRU&amp;lang=en_US&amp;offset=0&amp;query=any,contains,991003797739702656","Catalog Record")</f>
        <v>Catalog Record</v>
      </c>
      <c r="AT70" s="6" t="str">
        <f>HYPERLINK("http://www.worldcat.org/oclc/1522371","WorldCat Record")</f>
        <v>WorldCat Record</v>
      </c>
      <c r="AU70" s="3" t="s">
        <v>924</v>
      </c>
      <c r="AV70" s="3" t="s">
        <v>925</v>
      </c>
      <c r="AW70" s="3" t="s">
        <v>926</v>
      </c>
      <c r="AX70" s="3" t="s">
        <v>926</v>
      </c>
      <c r="AY70" s="3" t="s">
        <v>927</v>
      </c>
      <c r="AZ70" s="3" t="s">
        <v>74</v>
      </c>
      <c r="BC70" s="3" t="s">
        <v>928</v>
      </c>
      <c r="BD70" s="3" t="s">
        <v>929</v>
      </c>
    </row>
    <row r="71" spans="1:56" ht="54" customHeight="1" x14ac:dyDescent="0.25">
      <c r="A71" s="7" t="s">
        <v>58</v>
      </c>
      <c r="B71" s="2" t="s">
        <v>930</v>
      </c>
      <c r="C71" s="2" t="s">
        <v>931</v>
      </c>
      <c r="D71" s="2" t="s">
        <v>932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933</v>
      </c>
      <c r="L71" s="2" t="s">
        <v>934</v>
      </c>
      <c r="M71" s="3" t="s">
        <v>168</v>
      </c>
      <c r="O71" s="3" t="s">
        <v>64</v>
      </c>
      <c r="P71" s="3" t="s">
        <v>935</v>
      </c>
      <c r="R71" s="3" t="s">
        <v>66</v>
      </c>
      <c r="S71" s="4">
        <v>2</v>
      </c>
      <c r="T71" s="4">
        <v>2</v>
      </c>
      <c r="U71" s="5" t="s">
        <v>936</v>
      </c>
      <c r="V71" s="5" t="s">
        <v>936</v>
      </c>
      <c r="W71" s="5" t="s">
        <v>937</v>
      </c>
      <c r="X71" s="5" t="s">
        <v>937</v>
      </c>
      <c r="Y71" s="4">
        <v>184</v>
      </c>
      <c r="Z71" s="4">
        <v>126</v>
      </c>
      <c r="AA71" s="4">
        <v>1049</v>
      </c>
      <c r="AB71" s="4">
        <v>2</v>
      </c>
      <c r="AC71" s="4">
        <v>7</v>
      </c>
      <c r="AD71" s="4">
        <v>6</v>
      </c>
      <c r="AE71" s="4">
        <v>22</v>
      </c>
      <c r="AF71" s="4">
        <v>1</v>
      </c>
      <c r="AG71" s="4">
        <v>6</v>
      </c>
      <c r="AH71" s="4">
        <v>0</v>
      </c>
      <c r="AI71" s="4">
        <v>4</v>
      </c>
      <c r="AJ71" s="4">
        <v>3</v>
      </c>
      <c r="AK71" s="4">
        <v>11</v>
      </c>
      <c r="AL71" s="4">
        <v>1</v>
      </c>
      <c r="AM71" s="4">
        <v>4</v>
      </c>
      <c r="AN71" s="4">
        <v>1</v>
      </c>
      <c r="AO71" s="4">
        <v>1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HYPERLINK("https://creighton-primo.hosted.exlibrisgroup.com/primo-explore/search?tab=default_tab&amp;search_scope=EVERYTHING&amp;vid=01CRU&amp;lang=en_US&amp;offset=0&amp;query=any,contains,991004017199702656","Catalog Record")</f>
        <v>Catalog Record</v>
      </c>
      <c r="AT71" s="6" t="str">
        <f>HYPERLINK("http://www.worldcat.org/oclc/2114842","WorldCat Record")</f>
        <v>WorldCat Record</v>
      </c>
      <c r="AU71" s="3" t="s">
        <v>938</v>
      </c>
      <c r="AV71" s="3" t="s">
        <v>939</v>
      </c>
      <c r="AW71" s="3" t="s">
        <v>940</v>
      </c>
      <c r="AX71" s="3" t="s">
        <v>940</v>
      </c>
      <c r="AY71" s="3" t="s">
        <v>941</v>
      </c>
      <c r="AZ71" s="3" t="s">
        <v>74</v>
      </c>
      <c r="BC71" s="3" t="s">
        <v>942</v>
      </c>
      <c r="BD71" s="3" t="s">
        <v>943</v>
      </c>
    </row>
    <row r="72" spans="1:56" ht="54" customHeight="1" x14ac:dyDescent="0.25">
      <c r="A72" s="7" t="s">
        <v>58</v>
      </c>
      <c r="B72" s="2" t="s">
        <v>944</v>
      </c>
      <c r="C72" s="2" t="s">
        <v>945</v>
      </c>
      <c r="D72" s="2" t="s">
        <v>946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947</v>
      </c>
      <c r="L72" s="2" t="s">
        <v>948</v>
      </c>
      <c r="M72" s="3" t="s">
        <v>196</v>
      </c>
      <c r="O72" s="3" t="s">
        <v>64</v>
      </c>
      <c r="P72" s="3" t="s">
        <v>65</v>
      </c>
      <c r="Q72" s="2" t="s">
        <v>949</v>
      </c>
      <c r="R72" s="3" t="s">
        <v>66</v>
      </c>
      <c r="S72" s="4">
        <v>1</v>
      </c>
      <c r="T72" s="4">
        <v>1</v>
      </c>
      <c r="U72" s="5" t="s">
        <v>169</v>
      </c>
      <c r="V72" s="5" t="s">
        <v>169</v>
      </c>
      <c r="W72" s="5" t="s">
        <v>840</v>
      </c>
      <c r="X72" s="5" t="s">
        <v>840</v>
      </c>
      <c r="Y72" s="4">
        <v>607</v>
      </c>
      <c r="Z72" s="4">
        <v>571</v>
      </c>
      <c r="AA72" s="4">
        <v>597</v>
      </c>
      <c r="AB72" s="4">
        <v>5</v>
      </c>
      <c r="AC72" s="4">
        <v>5</v>
      </c>
      <c r="AD72" s="4">
        <v>16</v>
      </c>
      <c r="AE72" s="4">
        <v>16</v>
      </c>
      <c r="AF72" s="4">
        <v>4</v>
      </c>
      <c r="AG72" s="4">
        <v>4</v>
      </c>
      <c r="AH72" s="4">
        <v>3</v>
      </c>
      <c r="AI72" s="4">
        <v>3</v>
      </c>
      <c r="AJ72" s="4">
        <v>9</v>
      </c>
      <c r="AK72" s="4">
        <v>9</v>
      </c>
      <c r="AL72" s="4">
        <v>4</v>
      </c>
      <c r="AM72" s="4">
        <v>4</v>
      </c>
      <c r="AN72" s="4">
        <v>0</v>
      </c>
      <c r="AO72" s="4">
        <v>0</v>
      </c>
      <c r="AP72" s="3" t="s">
        <v>58</v>
      </c>
      <c r="AQ72" s="3" t="s">
        <v>69</v>
      </c>
      <c r="AR72" s="6" t="str">
        <f>HYPERLINK("http://catalog.hathitrust.org/Record/001488268","HathiTrust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HYPERLINK("https://creighton-primo.hosted.exlibrisgroup.com/primo-explore/search?tab=default_tab&amp;search_scope=EVERYTHING&amp;vid=01CRU&amp;lang=en_US&amp;offset=0&amp;query=any,contains,991003184469702656","Catalog Record")</f>
        <v>Catalog Record</v>
      </c>
      <c r="AT72" s="6" t="str">
        <f>HYPERLINK("http://www.worldcat.org/oclc/712498","WorldCat Record")</f>
        <v>WorldCat Record</v>
      </c>
      <c r="AU72" s="3" t="s">
        <v>950</v>
      </c>
      <c r="AV72" s="3" t="s">
        <v>951</v>
      </c>
      <c r="AW72" s="3" t="s">
        <v>952</v>
      </c>
      <c r="AX72" s="3" t="s">
        <v>952</v>
      </c>
      <c r="AY72" s="3" t="s">
        <v>953</v>
      </c>
      <c r="AZ72" s="3" t="s">
        <v>74</v>
      </c>
      <c r="BC72" s="3" t="s">
        <v>954</v>
      </c>
      <c r="BD72" s="3" t="s">
        <v>955</v>
      </c>
    </row>
    <row r="73" spans="1:56" ht="54" customHeight="1" x14ac:dyDescent="0.25">
      <c r="A73" s="7" t="s">
        <v>58</v>
      </c>
      <c r="B73" s="2" t="s">
        <v>956</v>
      </c>
      <c r="C73" s="2" t="s">
        <v>957</v>
      </c>
      <c r="D73" s="2" t="s">
        <v>958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959</v>
      </c>
      <c r="L73" s="2" t="s">
        <v>960</v>
      </c>
      <c r="M73" s="3" t="s">
        <v>213</v>
      </c>
      <c r="O73" s="3" t="s">
        <v>64</v>
      </c>
      <c r="P73" s="3" t="s">
        <v>935</v>
      </c>
      <c r="R73" s="3" t="s">
        <v>66</v>
      </c>
      <c r="S73" s="4">
        <v>3</v>
      </c>
      <c r="T73" s="4">
        <v>3</v>
      </c>
      <c r="U73" s="5" t="s">
        <v>961</v>
      </c>
      <c r="V73" s="5" t="s">
        <v>961</v>
      </c>
      <c r="W73" s="5" t="s">
        <v>799</v>
      </c>
      <c r="X73" s="5" t="s">
        <v>799</v>
      </c>
      <c r="Y73" s="4">
        <v>232</v>
      </c>
      <c r="Z73" s="4">
        <v>172</v>
      </c>
      <c r="AA73" s="4">
        <v>174</v>
      </c>
      <c r="AB73" s="4">
        <v>2</v>
      </c>
      <c r="AC73" s="4">
        <v>2</v>
      </c>
      <c r="AD73" s="4">
        <v>5</v>
      </c>
      <c r="AE73" s="4">
        <v>5</v>
      </c>
      <c r="AF73" s="4">
        <v>2</v>
      </c>
      <c r="AG73" s="4">
        <v>2</v>
      </c>
      <c r="AH73" s="4">
        <v>1</v>
      </c>
      <c r="AI73" s="4">
        <v>1</v>
      </c>
      <c r="AJ73" s="4">
        <v>3</v>
      </c>
      <c r="AK73" s="4">
        <v>3</v>
      </c>
      <c r="AL73" s="4">
        <v>1</v>
      </c>
      <c r="AM73" s="4">
        <v>1</v>
      </c>
      <c r="AN73" s="4">
        <v>0</v>
      </c>
      <c r="AO73" s="4">
        <v>0</v>
      </c>
      <c r="AP73" s="3" t="s">
        <v>58</v>
      </c>
      <c r="AQ73" s="3" t="s">
        <v>69</v>
      </c>
      <c r="AR73" s="6" t="str">
        <f>HYPERLINK("http://catalog.hathitrust.org/Record/007156593","HathiTrust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HYPERLINK("https://creighton-primo.hosted.exlibrisgroup.com/primo-explore/search?tab=default_tab&amp;search_scope=EVERYTHING&amp;vid=01CRU&amp;lang=en_US&amp;offset=0&amp;query=any,contains,991003104109702656","Catalog Record")</f>
        <v>Catalog Record</v>
      </c>
      <c r="AT73" s="6" t="str">
        <f>HYPERLINK("http://www.worldcat.org/oclc/652977","WorldCat Record")</f>
        <v>WorldCat Record</v>
      </c>
      <c r="AU73" s="3" t="s">
        <v>962</v>
      </c>
      <c r="AV73" s="3" t="s">
        <v>963</v>
      </c>
      <c r="AW73" s="3" t="s">
        <v>964</v>
      </c>
      <c r="AX73" s="3" t="s">
        <v>964</v>
      </c>
      <c r="AY73" s="3" t="s">
        <v>965</v>
      </c>
      <c r="AZ73" s="3" t="s">
        <v>74</v>
      </c>
      <c r="BC73" s="3" t="s">
        <v>966</v>
      </c>
      <c r="BD73" s="3" t="s">
        <v>967</v>
      </c>
    </row>
    <row r="74" spans="1:56" ht="54" customHeight="1" x14ac:dyDescent="0.25">
      <c r="A74" s="7" t="s">
        <v>58</v>
      </c>
      <c r="B74" s="2" t="s">
        <v>968</v>
      </c>
      <c r="C74" s="2" t="s">
        <v>969</v>
      </c>
      <c r="D74" s="2" t="s">
        <v>970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L74" s="2" t="s">
        <v>971</v>
      </c>
      <c r="M74" s="3" t="s">
        <v>972</v>
      </c>
      <c r="O74" s="3" t="s">
        <v>64</v>
      </c>
      <c r="P74" s="3" t="s">
        <v>973</v>
      </c>
      <c r="R74" s="3" t="s">
        <v>66</v>
      </c>
      <c r="S74" s="4">
        <v>1</v>
      </c>
      <c r="T74" s="4">
        <v>1</v>
      </c>
      <c r="U74" s="5" t="s">
        <v>974</v>
      </c>
      <c r="V74" s="5" t="s">
        <v>974</v>
      </c>
      <c r="W74" s="5" t="s">
        <v>840</v>
      </c>
      <c r="X74" s="5" t="s">
        <v>840</v>
      </c>
      <c r="Y74" s="4">
        <v>349</v>
      </c>
      <c r="Z74" s="4">
        <v>318</v>
      </c>
      <c r="AA74" s="4">
        <v>393</v>
      </c>
      <c r="AB74" s="4">
        <v>2</v>
      </c>
      <c r="AC74" s="4">
        <v>3</v>
      </c>
      <c r="AD74" s="4">
        <v>13</v>
      </c>
      <c r="AE74" s="4">
        <v>20</v>
      </c>
      <c r="AF74" s="4">
        <v>4</v>
      </c>
      <c r="AG74" s="4">
        <v>6</v>
      </c>
      <c r="AH74" s="4">
        <v>2</v>
      </c>
      <c r="AI74" s="4">
        <v>3</v>
      </c>
      <c r="AJ74" s="4">
        <v>9</v>
      </c>
      <c r="AK74" s="4">
        <v>13</v>
      </c>
      <c r="AL74" s="4">
        <v>1</v>
      </c>
      <c r="AM74" s="4">
        <v>2</v>
      </c>
      <c r="AN74" s="4">
        <v>0</v>
      </c>
      <c r="AO74" s="4">
        <v>1</v>
      </c>
      <c r="AP74" s="3" t="s">
        <v>69</v>
      </c>
      <c r="AQ74" s="3" t="s">
        <v>58</v>
      </c>
      <c r="AR74" s="6" t="str">
        <f>HYPERLINK("http://catalog.hathitrust.org/Record/001488281","HathiTrust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HYPERLINK("https://creighton-primo.hosted.exlibrisgroup.com/primo-explore/search?tab=default_tab&amp;search_scope=EVERYTHING&amp;vid=01CRU&amp;lang=en_US&amp;offset=0&amp;query=any,contains,991002287159702656","Catalog Record")</f>
        <v>Catalog Record</v>
      </c>
      <c r="AT74" s="6" t="str">
        <f>HYPERLINK("http://www.worldcat.org/oclc/311782","WorldCat Record")</f>
        <v>WorldCat Record</v>
      </c>
      <c r="AU74" s="3" t="s">
        <v>975</v>
      </c>
      <c r="AV74" s="3" t="s">
        <v>976</v>
      </c>
      <c r="AW74" s="3" t="s">
        <v>977</v>
      </c>
      <c r="AX74" s="3" t="s">
        <v>977</v>
      </c>
      <c r="AY74" s="3" t="s">
        <v>978</v>
      </c>
      <c r="AZ74" s="3" t="s">
        <v>74</v>
      </c>
      <c r="BC74" s="3" t="s">
        <v>979</v>
      </c>
      <c r="BD74" s="3" t="s">
        <v>980</v>
      </c>
    </row>
    <row r="75" spans="1:56" ht="54" customHeight="1" x14ac:dyDescent="0.25">
      <c r="A75" s="7" t="s">
        <v>58</v>
      </c>
      <c r="B75" s="2" t="s">
        <v>981</v>
      </c>
      <c r="C75" s="2" t="s">
        <v>982</v>
      </c>
      <c r="D75" s="2" t="s">
        <v>983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984</v>
      </c>
      <c r="L75" s="2" t="s">
        <v>985</v>
      </c>
      <c r="M75" s="3" t="s">
        <v>322</v>
      </c>
      <c r="N75" s="2" t="s">
        <v>247</v>
      </c>
      <c r="O75" s="3" t="s">
        <v>64</v>
      </c>
      <c r="P75" s="3" t="s">
        <v>986</v>
      </c>
      <c r="R75" s="3" t="s">
        <v>66</v>
      </c>
      <c r="S75" s="4">
        <v>2</v>
      </c>
      <c r="T75" s="4">
        <v>2</v>
      </c>
      <c r="U75" s="5" t="s">
        <v>987</v>
      </c>
      <c r="V75" s="5" t="s">
        <v>987</v>
      </c>
      <c r="W75" s="5" t="s">
        <v>799</v>
      </c>
      <c r="X75" s="5" t="s">
        <v>799</v>
      </c>
      <c r="Y75" s="4">
        <v>296</v>
      </c>
      <c r="Z75" s="4">
        <v>194</v>
      </c>
      <c r="AA75" s="4">
        <v>494</v>
      </c>
      <c r="AB75" s="4">
        <v>3</v>
      </c>
      <c r="AC75" s="4">
        <v>4</v>
      </c>
      <c r="AD75" s="4">
        <v>6</v>
      </c>
      <c r="AE75" s="4">
        <v>17</v>
      </c>
      <c r="AF75" s="4">
        <v>0</v>
      </c>
      <c r="AG75" s="4">
        <v>5</v>
      </c>
      <c r="AH75" s="4">
        <v>1</v>
      </c>
      <c r="AI75" s="4">
        <v>3</v>
      </c>
      <c r="AJ75" s="4">
        <v>3</v>
      </c>
      <c r="AK75" s="4">
        <v>11</v>
      </c>
      <c r="AL75" s="4">
        <v>2</v>
      </c>
      <c r="AM75" s="4">
        <v>3</v>
      </c>
      <c r="AN75" s="4">
        <v>0</v>
      </c>
      <c r="AO75" s="4">
        <v>0</v>
      </c>
      <c r="AP75" s="3" t="s">
        <v>58</v>
      </c>
      <c r="AQ75" s="3" t="s">
        <v>69</v>
      </c>
      <c r="AR75" s="6" t="str">
        <f>HYPERLINK("http://catalog.hathitrust.org/Record/000039353","HathiTrust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HYPERLINK("https://creighton-primo.hosted.exlibrisgroup.com/primo-explore/search?tab=default_tab&amp;search_scope=EVERYTHING&amp;vid=01CRU&amp;lang=en_US&amp;offset=0&amp;query=any,contains,991004693139702656","Catalog Record")</f>
        <v>Catalog Record</v>
      </c>
      <c r="AT75" s="6" t="str">
        <f>HYPERLINK("http://www.worldcat.org/oclc/4633579","WorldCat Record")</f>
        <v>WorldCat Record</v>
      </c>
      <c r="AU75" s="3" t="s">
        <v>988</v>
      </c>
      <c r="AV75" s="3" t="s">
        <v>989</v>
      </c>
      <c r="AW75" s="3" t="s">
        <v>990</v>
      </c>
      <c r="AX75" s="3" t="s">
        <v>990</v>
      </c>
      <c r="AY75" s="3" t="s">
        <v>991</v>
      </c>
      <c r="AZ75" s="3" t="s">
        <v>74</v>
      </c>
      <c r="BB75" s="3" t="s">
        <v>992</v>
      </c>
      <c r="BC75" s="3" t="s">
        <v>993</v>
      </c>
      <c r="BD75" s="3" t="s">
        <v>994</v>
      </c>
    </row>
    <row r="76" spans="1:56" ht="54" customHeight="1" x14ac:dyDescent="0.25">
      <c r="A76" s="7" t="s">
        <v>58</v>
      </c>
      <c r="B76" s="2" t="s">
        <v>995</v>
      </c>
      <c r="C76" s="2" t="s">
        <v>996</v>
      </c>
      <c r="D76" s="2" t="s">
        <v>997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998</v>
      </c>
      <c r="L76" s="2" t="s">
        <v>999</v>
      </c>
      <c r="M76" s="3" t="s">
        <v>1000</v>
      </c>
      <c r="O76" s="3" t="s">
        <v>64</v>
      </c>
      <c r="P76" s="3" t="s">
        <v>142</v>
      </c>
      <c r="R76" s="3" t="s">
        <v>66</v>
      </c>
      <c r="S76" s="4">
        <v>2</v>
      </c>
      <c r="T76" s="4">
        <v>2</v>
      </c>
      <c r="U76" s="5" t="s">
        <v>474</v>
      </c>
      <c r="V76" s="5" t="s">
        <v>474</v>
      </c>
      <c r="W76" s="5" t="s">
        <v>1001</v>
      </c>
      <c r="X76" s="5" t="s">
        <v>1001</v>
      </c>
      <c r="Y76" s="4">
        <v>114</v>
      </c>
      <c r="Z76" s="4">
        <v>59</v>
      </c>
      <c r="AA76" s="4">
        <v>113</v>
      </c>
      <c r="AB76" s="4">
        <v>1</v>
      </c>
      <c r="AC76" s="4">
        <v>1</v>
      </c>
      <c r="AD76" s="4">
        <v>2</v>
      </c>
      <c r="AE76" s="4">
        <v>3</v>
      </c>
      <c r="AF76" s="4">
        <v>0</v>
      </c>
      <c r="AG76" s="4">
        <v>0</v>
      </c>
      <c r="AH76" s="4">
        <v>1</v>
      </c>
      <c r="AI76" s="4">
        <v>1</v>
      </c>
      <c r="AJ76" s="4">
        <v>1</v>
      </c>
      <c r="AK76" s="4">
        <v>2</v>
      </c>
      <c r="AL76" s="4">
        <v>0</v>
      </c>
      <c r="AM76" s="4">
        <v>0</v>
      </c>
      <c r="AN76" s="4">
        <v>0</v>
      </c>
      <c r="AO76" s="4">
        <v>0</v>
      </c>
      <c r="AP76" s="3" t="s">
        <v>58</v>
      </c>
      <c r="AQ76" s="3" t="s">
        <v>69</v>
      </c>
      <c r="AR76" s="6" t="str">
        <f>HYPERLINK("http://catalog.hathitrust.org/Record/001488307","HathiTrust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HYPERLINK("https://creighton-primo.hosted.exlibrisgroup.com/primo-explore/search?tab=default_tab&amp;search_scope=EVERYTHING&amp;vid=01CRU&amp;lang=en_US&amp;offset=0&amp;query=any,contains,991004466119702656","Catalog Record")</f>
        <v>Catalog Record</v>
      </c>
      <c r="AT76" s="6" t="str">
        <f>HYPERLINK("http://www.worldcat.org/oclc/3571764","WorldCat Record")</f>
        <v>WorldCat Record</v>
      </c>
      <c r="AU76" s="3" t="s">
        <v>1002</v>
      </c>
      <c r="AV76" s="3" t="s">
        <v>1003</v>
      </c>
      <c r="AW76" s="3" t="s">
        <v>1004</v>
      </c>
      <c r="AX76" s="3" t="s">
        <v>1004</v>
      </c>
      <c r="AY76" s="3" t="s">
        <v>1005</v>
      </c>
      <c r="AZ76" s="3" t="s">
        <v>74</v>
      </c>
      <c r="BC76" s="3" t="s">
        <v>1006</v>
      </c>
      <c r="BD76" s="3" t="s">
        <v>1007</v>
      </c>
    </row>
    <row r="77" spans="1:56" ht="54" customHeight="1" x14ac:dyDescent="0.25">
      <c r="A77" s="7" t="s">
        <v>58</v>
      </c>
      <c r="B77" s="2" t="s">
        <v>1008</v>
      </c>
      <c r="C77" s="2" t="s">
        <v>1009</v>
      </c>
      <c r="D77" s="2" t="s">
        <v>1010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1011</v>
      </c>
      <c r="L77" s="2" t="s">
        <v>1012</v>
      </c>
      <c r="M77" s="3" t="s">
        <v>168</v>
      </c>
      <c r="O77" s="3" t="s">
        <v>64</v>
      </c>
      <c r="P77" s="3" t="s">
        <v>198</v>
      </c>
      <c r="R77" s="3" t="s">
        <v>66</v>
      </c>
      <c r="S77" s="4">
        <v>2</v>
      </c>
      <c r="T77" s="4">
        <v>2</v>
      </c>
      <c r="U77" s="5" t="s">
        <v>1013</v>
      </c>
      <c r="V77" s="5" t="s">
        <v>1013</v>
      </c>
      <c r="W77" s="5" t="s">
        <v>1014</v>
      </c>
      <c r="X77" s="5" t="s">
        <v>1014</v>
      </c>
      <c r="Y77" s="4">
        <v>637</v>
      </c>
      <c r="Z77" s="4">
        <v>498</v>
      </c>
      <c r="AA77" s="4">
        <v>844</v>
      </c>
      <c r="AB77" s="4">
        <v>4</v>
      </c>
      <c r="AC77" s="4">
        <v>8</v>
      </c>
      <c r="AD77" s="4">
        <v>15</v>
      </c>
      <c r="AE77" s="4">
        <v>24</v>
      </c>
      <c r="AF77" s="4">
        <v>6</v>
      </c>
      <c r="AG77" s="4">
        <v>7</v>
      </c>
      <c r="AH77" s="4">
        <v>2</v>
      </c>
      <c r="AI77" s="4">
        <v>4</v>
      </c>
      <c r="AJ77" s="4">
        <v>8</v>
      </c>
      <c r="AK77" s="4">
        <v>11</v>
      </c>
      <c r="AL77" s="4">
        <v>3</v>
      </c>
      <c r="AM77" s="4">
        <v>7</v>
      </c>
      <c r="AN77" s="4">
        <v>0</v>
      </c>
      <c r="AO77" s="4">
        <v>0</v>
      </c>
      <c r="AP77" s="3" t="s">
        <v>58</v>
      </c>
      <c r="AQ77" s="3" t="s">
        <v>69</v>
      </c>
      <c r="AR77" s="6" t="str">
        <f>HYPERLINK("http://catalog.hathitrust.org/Record/001495573","HathiTrust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HYPERLINK("https://creighton-primo.hosted.exlibrisgroup.com/primo-explore/search?tab=default_tab&amp;search_scope=EVERYTHING&amp;vid=01CRU&amp;lang=en_US&amp;offset=0&amp;query=any,contains,991002967029702656","Catalog Record")</f>
        <v>Catalog Record</v>
      </c>
      <c r="AT77" s="6" t="str">
        <f>HYPERLINK("http://www.worldcat.org/oclc/546523","WorldCat Record")</f>
        <v>WorldCat Record</v>
      </c>
      <c r="AU77" s="3" t="s">
        <v>1015</v>
      </c>
      <c r="AV77" s="3" t="s">
        <v>1016</v>
      </c>
      <c r="AW77" s="3" t="s">
        <v>1017</v>
      </c>
      <c r="AX77" s="3" t="s">
        <v>1017</v>
      </c>
      <c r="AY77" s="3" t="s">
        <v>1018</v>
      </c>
      <c r="AZ77" s="3" t="s">
        <v>74</v>
      </c>
      <c r="BC77" s="3" t="s">
        <v>1019</v>
      </c>
      <c r="BD77" s="3" t="s">
        <v>1020</v>
      </c>
    </row>
    <row r="78" spans="1:56" ht="54" customHeight="1" x14ac:dyDescent="0.25">
      <c r="A78" s="7" t="s">
        <v>58</v>
      </c>
      <c r="B78" s="2" t="s">
        <v>1021</v>
      </c>
      <c r="C78" s="2" t="s">
        <v>1022</v>
      </c>
      <c r="D78" s="2" t="s">
        <v>1023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1024</v>
      </c>
      <c r="L78" s="2" t="s">
        <v>1025</v>
      </c>
      <c r="M78" s="3" t="s">
        <v>541</v>
      </c>
      <c r="O78" s="3" t="s">
        <v>64</v>
      </c>
      <c r="P78" s="3" t="s">
        <v>142</v>
      </c>
      <c r="R78" s="3" t="s">
        <v>66</v>
      </c>
      <c r="S78" s="4">
        <v>2</v>
      </c>
      <c r="T78" s="4">
        <v>2</v>
      </c>
      <c r="U78" s="5" t="s">
        <v>1026</v>
      </c>
      <c r="V78" s="5" t="s">
        <v>1026</v>
      </c>
      <c r="W78" s="5" t="s">
        <v>1027</v>
      </c>
      <c r="X78" s="5" t="s">
        <v>1027</v>
      </c>
      <c r="Y78" s="4">
        <v>558</v>
      </c>
      <c r="Z78" s="4">
        <v>423</v>
      </c>
      <c r="AA78" s="4">
        <v>464</v>
      </c>
      <c r="AB78" s="4">
        <v>4</v>
      </c>
      <c r="AC78" s="4">
        <v>4</v>
      </c>
      <c r="AD78" s="4">
        <v>13</v>
      </c>
      <c r="AE78" s="4">
        <v>15</v>
      </c>
      <c r="AF78" s="4">
        <v>4</v>
      </c>
      <c r="AG78" s="4">
        <v>6</v>
      </c>
      <c r="AH78" s="4">
        <v>4</v>
      </c>
      <c r="AI78" s="4">
        <v>4</v>
      </c>
      <c r="AJ78" s="4">
        <v>3</v>
      </c>
      <c r="AK78" s="4">
        <v>3</v>
      </c>
      <c r="AL78" s="4">
        <v>3</v>
      </c>
      <c r="AM78" s="4">
        <v>3</v>
      </c>
      <c r="AN78" s="4">
        <v>0</v>
      </c>
      <c r="AO78" s="4">
        <v>0</v>
      </c>
      <c r="AP78" s="3" t="s">
        <v>58</v>
      </c>
      <c r="AQ78" s="3" t="s">
        <v>69</v>
      </c>
      <c r="AR78" s="6" t="str">
        <f>HYPERLINK("http://catalog.hathitrust.org/Record/002702957","HathiTrust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HYPERLINK("https://creighton-primo.hosted.exlibrisgroup.com/primo-explore/search?tab=default_tab&amp;search_scope=EVERYTHING&amp;vid=01CRU&amp;lang=en_US&amp;offset=0&amp;query=any,contains,991002134549702656","Catalog Record")</f>
        <v>Catalog Record</v>
      </c>
      <c r="AT78" s="6" t="str">
        <f>HYPERLINK("http://www.worldcat.org/oclc/27380044","WorldCat Record")</f>
        <v>WorldCat Record</v>
      </c>
      <c r="AU78" s="3" t="s">
        <v>1028</v>
      </c>
      <c r="AV78" s="3" t="s">
        <v>1029</v>
      </c>
      <c r="AW78" s="3" t="s">
        <v>1030</v>
      </c>
      <c r="AX78" s="3" t="s">
        <v>1030</v>
      </c>
      <c r="AY78" s="3" t="s">
        <v>1031</v>
      </c>
      <c r="AZ78" s="3" t="s">
        <v>74</v>
      </c>
      <c r="BB78" s="3" t="s">
        <v>1032</v>
      </c>
      <c r="BC78" s="3" t="s">
        <v>1033</v>
      </c>
      <c r="BD78" s="3" t="s">
        <v>1034</v>
      </c>
    </row>
    <row r="79" spans="1:56" ht="54" customHeight="1" x14ac:dyDescent="0.25">
      <c r="A79" s="7" t="s">
        <v>58</v>
      </c>
      <c r="B79" s="2" t="s">
        <v>1035</v>
      </c>
      <c r="C79" s="2" t="s">
        <v>1036</v>
      </c>
      <c r="D79" s="2" t="s">
        <v>1037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1038</v>
      </c>
      <c r="L79" s="2" t="s">
        <v>1039</v>
      </c>
      <c r="M79" s="3" t="s">
        <v>292</v>
      </c>
      <c r="O79" s="3" t="s">
        <v>64</v>
      </c>
      <c r="P79" s="3" t="s">
        <v>142</v>
      </c>
      <c r="Q79" s="2" t="s">
        <v>1040</v>
      </c>
      <c r="R79" s="3" t="s">
        <v>66</v>
      </c>
      <c r="S79" s="4">
        <v>2</v>
      </c>
      <c r="T79" s="4">
        <v>2</v>
      </c>
      <c r="U79" s="5" t="s">
        <v>1041</v>
      </c>
      <c r="V79" s="5" t="s">
        <v>1041</v>
      </c>
      <c r="W79" s="5" t="s">
        <v>1042</v>
      </c>
      <c r="X79" s="5" t="s">
        <v>1042</v>
      </c>
      <c r="Y79" s="4">
        <v>606</v>
      </c>
      <c r="Z79" s="4">
        <v>440</v>
      </c>
      <c r="AA79" s="4">
        <v>447</v>
      </c>
      <c r="AB79" s="4">
        <v>5</v>
      </c>
      <c r="AC79" s="4">
        <v>5</v>
      </c>
      <c r="AD79" s="4">
        <v>14</v>
      </c>
      <c r="AE79" s="4">
        <v>14</v>
      </c>
      <c r="AF79" s="4">
        <v>4</v>
      </c>
      <c r="AG79" s="4">
        <v>4</v>
      </c>
      <c r="AH79" s="4">
        <v>2</v>
      </c>
      <c r="AI79" s="4">
        <v>2</v>
      </c>
      <c r="AJ79" s="4">
        <v>6</v>
      </c>
      <c r="AK79" s="4">
        <v>6</v>
      </c>
      <c r="AL79" s="4">
        <v>4</v>
      </c>
      <c r="AM79" s="4">
        <v>4</v>
      </c>
      <c r="AN79" s="4">
        <v>0</v>
      </c>
      <c r="AO79" s="4">
        <v>0</v>
      </c>
      <c r="AP79" s="3" t="s">
        <v>58</v>
      </c>
      <c r="AQ79" s="3" t="s">
        <v>69</v>
      </c>
      <c r="AR79" s="6" t="str">
        <f>HYPERLINK("http://catalog.hathitrust.org/Record/001539999","HathiTrust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HYPERLINK("https://creighton-primo.hosted.exlibrisgroup.com/primo-explore/search?tab=default_tab&amp;search_scope=EVERYTHING&amp;vid=01CRU&amp;lang=en_US&amp;offset=0&amp;query=any,contains,991001335119702656","Catalog Record")</f>
        <v>Catalog Record</v>
      </c>
      <c r="AT79" s="6" t="str">
        <f>HYPERLINK("http://www.worldcat.org/oclc/18350576","WorldCat Record")</f>
        <v>WorldCat Record</v>
      </c>
      <c r="AU79" s="3" t="s">
        <v>1043</v>
      </c>
      <c r="AV79" s="3" t="s">
        <v>1044</v>
      </c>
      <c r="AW79" s="3" t="s">
        <v>1045</v>
      </c>
      <c r="AX79" s="3" t="s">
        <v>1045</v>
      </c>
      <c r="AY79" s="3" t="s">
        <v>1046</v>
      </c>
      <c r="AZ79" s="3" t="s">
        <v>74</v>
      </c>
      <c r="BB79" s="3" t="s">
        <v>1047</v>
      </c>
      <c r="BC79" s="3" t="s">
        <v>1048</v>
      </c>
      <c r="BD79" s="3" t="s">
        <v>1049</v>
      </c>
    </row>
    <row r="80" spans="1:56" ht="54" customHeight="1" x14ac:dyDescent="0.25">
      <c r="A80" s="7" t="s">
        <v>58</v>
      </c>
      <c r="B80" s="2" t="s">
        <v>1050</v>
      </c>
      <c r="C80" s="2" t="s">
        <v>1051</v>
      </c>
      <c r="D80" s="2" t="s">
        <v>1052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L80" s="2" t="s">
        <v>1053</v>
      </c>
      <c r="M80" s="3" t="s">
        <v>1054</v>
      </c>
      <c r="O80" s="3" t="s">
        <v>64</v>
      </c>
      <c r="P80" s="3" t="s">
        <v>214</v>
      </c>
      <c r="R80" s="3" t="s">
        <v>66</v>
      </c>
      <c r="S80" s="4">
        <v>4</v>
      </c>
      <c r="T80" s="4">
        <v>4</v>
      </c>
      <c r="U80" s="5" t="s">
        <v>1026</v>
      </c>
      <c r="V80" s="5" t="s">
        <v>1026</v>
      </c>
      <c r="W80" s="5" t="s">
        <v>1055</v>
      </c>
      <c r="X80" s="5" t="s">
        <v>1055</v>
      </c>
      <c r="Y80" s="4">
        <v>665</v>
      </c>
      <c r="Z80" s="4">
        <v>516</v>
      </c>
      <c r="AA80" s="4">
        <v>713</v>
      </c>
      <c r="AB80" s="4">
        <v>5</v>
      </c>
      <c r="AC80" s="4">
        <v>5</v>
      </c>
      <c r="AD80" s="4">
        <v>11</v>
      </c>
      <c r="AE80" s="4">
        <v>23</v>
      </c>
      <c r="AF80" s="4">
        <v>0</v>
      </c>
      <c r="AG80" s="4">
        <v>7</v>
      </c>
      <c r="AH80" s="4">
        <v>2</v>
      </c>
      <c r="AI80" s="4">
        <v>5</v>
      </c>
      <c r="AJ80" s="4">
        <v>6</v>
      </c>
      <c r="AK80" s="4">
        <v>12</v>
      </c>
      <c r="AL80" s="4">
        <v>4</v>
      </c>
      <c r="AM80" s="4">
        <v>4</v>
      </c>
      <c r="AN80" s="4">
        <v>0</v>
      </c>
      <c r="AO80" s="4">
        <v>0</v>
      </c>
      <c r="AP80" s="3" t="s">
        <v>58</v>
      </c>
      <c r="AQ80" s="3" t="s">
        <v>58</v>
      </c>
      <c r="AS80" s="6" t="str">
        <f>HYPERLINK("https://creighton-primo.hosted.exlibrisgroup.com/primo-explore/search?tab=default_tab&amp;search_scope=EVERYTHING&amp;vid=01CRU&amp;lang=en_US&amp;offset=0&amp;query=any,contains,991000236269702656","Catalog Record")</f>
        <v>Catalog Record</v>
      </c>
      <c r="AT80" s="6" t="str">
        <f>HYPERLINK("http://www.worldcat.org/oclc/9647188","WorldCat Record")</f>
        <v>WorldCat Record</v>
      </c>
      <c r="AU80" s="3" t="s">
        <v>1056</v>
      </c>
      <c r="AV80" s="3" t="s">
        <v>1057</v>
      </c>
      <c r="AW80" s="3" t="s">
        <v>1058</v>
      </c>
      <c r="AX80" s="3" t="s">
        <v>1058</v>
      </c>
      <c r="AY80" s="3" t="s">
        <v>1059</v>
      </c>
      <c r="AZ80" s="3" t="s">
        <v>74</v>
      </c>
      <c r="BB80" s="3" t="s">
        <v>1060</v>
      </c>
      <c r="BC80" s="3" t="s">
        <v>1061</v>
      </c>
      <c r="BD80" s="3" t="s">
        <v>1062</v>
      </c>
    </row>
    <row r="81" spans="1:56" ht="54" customHeight="1" x14ac:dyDescent="0.25">
      <c r="A81" s="7" t="s">
        <v>58</v>
      </c>
      <c r="B81" s="2" t="s">
        <v>1063</v>
      </c>
      <c r="C81" s="2" t="s">
        <v>1064</v>
      </c>
      <c r="D81" s="2" t="s">
        <v>1065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1066</v>
      </c>
      <c r="L81" s="2" t="s">
        <v>1067</v>
      </c>
      <c r="M81" s="3" t="s">
        <v>526</v>
      </c>
      <c r="O81" s="3" t="s">
        <v>64</v>
      </c>
      <c r="P81" s="3" t="s">
        <v>142</v>
      </c>
      <c r="R81" s="3" t="s">
        <v>66</v>
      </c>
      <c r="S81" s="4">
        <v>6</v>
      </c>
      <c r="T81" s="4">
        <v>6</v>
      </c>
      <c r="U81" s="5" t="s">
        <v>1026</v>
      </c>
      <c r="V81" s="5" t="s">
        <v>1026</v>
      </c>
      <c r="W81" s="5" t="s">
        <v>1068</v>
      </c>
      <c r="X81" s="5" t="s">
        <v>1068</v>
      </c>
      <c r="Y81" s="4">
        <v>337</v>
      </c>
      <c r="Z81" s="4">
        <v>257</v>
      </c>
      <c r="AA81" s="4">
        <v>263</v>
      </c>
      <c r="AB81" s="4">
        <v>3</v>
      </c>
      <c r="AC81" s="4">
        <v>3</v>
      </c>
      <c r="AD81" s="4">
        <v>8</v>
      </c>
      <c r="AE81" s="4">
        <v>8</v>
      </c>
      <c r="AF81" s="4">
        <v>2</v>
      </c>
      <c r="AG81" s="4">
        <v>2</v>
      </c>
      <c r="AH81" s="4">
        <v>2</v>
      </c>
      <c r="AI81" s="4">
        <v>2</v>
      </c>
      <c r="AJ81" s="4">
        <v>4</v>
      </c>
      <c r="AK81" s="4">
        <v>4</v>
      </c>
      <c r="AL81" s="4">
        <v>2</v>
      </c>
      <c r="AM81" s="4">
        <v>2</v>
      </c>
      <c r="AN81" s="4">
        <v>0</v>
      </c>
      <c r="AO81" s="4">
        <v>0</v>
      </c>
      <c r="AP81" s="3" t="s">
        <v>58</v>
      </c>
      <c r="AQ81" s="3" t="s">
        <v>69</v>
      </c>
      <c r="AR81" s="6" t="str">
        <f>HYPERLINK("http://catalog.hathitrust.org/Record/004513272","HathiTrust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HYPERLINK("https://creighton-primo.hosted.exlibrisgroup.com/primo-explore/search?tab=default_tab&amp;search_scope=EVERYTHING&amp;vid=01CRU&amp;lang=en_US&amp;offset=0&amp;query=any,contains,991001764799702656","Catalog Record")</f>
        <v>Catalog Record</v>
      </c>
      <c r="AT81" s="6" t="str">
        <f>HYPERLINK("http://www.worldcat.org/oclc/22307084","WorldCat Record")</f>
        <v>WorldCat Record</v>
      </c>
      <c r="AU81" s="3" t="s">
        <v>1069</v>
      </c>
      <c r="AV81" s="3" t="s">
        <v>1070</v>
      </c>
      <c r="AW81" s="3" t="s">
        <v>1071</v>
      </c>
      <c r="AX81" s="3" t="s">
        <v>1071</v>
      </c>
      <c r="AY81" s="3" t="s">
        <v>1072</v>
      </c>
      <c r="AZ81" s="3" t="s">
        <v>74</v>
      </c>
      <c r="BB81" s="3" t="s">
        <v>1073</v>
      </c>
      <c r="BC81" s="3" t="s">
        <v>1074</v>
      </c>
      <c r="BD81" s="3" t="s">
        <v>1075</v>
      </c>
    </row>
    <row r="82" spans="1:56" ht="54" customHeight="1" x14ac:dyDescent="0.25">
      <c r="A82" s="7" t="s">
        <v>58</v>
      </c>
      <c r="B82" s="2" t="s">
        <v>1076</v>
      </c>
      <c r="C82" s="2" t="s">
        <v>1077</v>
      </c>
      <c r="D82" s="2" t="s">
        <v>1078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1079</v>
      </c>
      <c r="L82" s="2" t="s">
        <v>1080</v>
      </c>
      <c r="M82" s="3" t="s">
        <v>1081</v>
      </c>
      <c r="N82" s="2" t="s">
        <v>230</v>
      </c>
      <c r="O82" s="3" t="s">
        <v>64</v>
      </c>
      <c r="P82" s="3" t="s">
        <v>65</v>
      </c>
      <c r="R82" s="3" t="s">
        <v>66</v>
      </c>
      <c r="S82" s="4">
        <v>2</v>
      </c>
      <c r="T82" s="4">
        <v>2</v>
      </c>
      <c r="U82" s="5" t="s">
        <v>1082</v>
      </c>
      <c r="V82" s="5" t="s">
        <v>1082</v>
      </c>
      <c r="W82" s="5" t="s">
        <v>1082</v>
      </c>
      <c r="X82" s="5" t="s">
        <v>1082</v>
      </c>
      <c r="Y82" s="4">
        <v>1008</v>
      </c>
      <c r="Z82" s="4">
        <v>950</v>
      </c>
      <c r="AA82" s="4">
        <v>1020</v>
      </c>
      <c r="AB82" s="4">
        <v>11</v>
      </c>
      <c r="AC82" s="4">
        <v>11</v>
      </c>
      <c r="AD82" s="4">
        <v>21</v>
      </c>
      <c r="AE82" s="4">
        <v>21</v>
      </c>
      <c r="AF82" s="4">
        <v>5</v>
      </c>
      <c r="AG82" s="4">
        <v>5</v>
      </c>
      <c r="AH82" s="4">
        <v>2</v>
      </c>
      <c r="AI82" s="4">
        <v>2</v>
      </c>
      <c r="AJ82" s="4">
        <v>9</v>
      </c>
      <c r="AK82" s="4">
        <v>9</v>
      </c>
      <c r="AL82" s="4">
        <v>6</v>
      </c>
      <c r="AM82" s="4">
        <v>6</v>
      </c>
      <c r="AN82" s="4">
        <v>0</v>
      </c>
      <c r="AO82" s="4">
        <v>0</v>
      </c>
      <c r="AP82" s="3" t="s">
        <v>58</v>
      </c>
      <c r="AQ82" s="3" t="s">
        <v>58</v>
      </c>
      <c r="AS82" s="6" t="str">
        <f>HYPERLINK("https://creighton-primo.hosted.exlibrisgroup.com/primo-explore/search?tab=default_tab&amp;search_scope=EVERYTHING&amp;vid=01CRU&amp;lang=en_US&amp;offset=0&amp;query=any,contains,991004002369702656","Catalog Record")</f>
        <v>Catalog Record</v>
      </c>
      <c r="AT82" s="6" t="str">
        <f>HYPERLINK("http://www.worldcat.org/oclc/50292464","WorldCat Record")</f>
        <v>WorldCat Record</v>
      </c>
      <c r="AU82" s="3" t="s">
        <v>1083</v>
      </c>
      <c r="AV82" s="3" t="s">
        <v>1084</v>
      </c>
      <c r="AW82" s="3" t="s">
        <v>1085</v>
      </c>
      <c r="AX82" s="3" t="s">
        <v>1085</v>
      </c>
      <c r="AY82" s="3" t="s">
        <v>1086</v>
      </c>
      <c r="AZ82" s="3" t="s">
        <v>74</v>
      </c>
      <c r="BB82" s="3" t="s">
        <v>1087</v>
      </c>
      <c r="BC82" s="3" t="s">
        <v>1088</v>
      </c>
      <c r="BD82" s="3" t="s">
        <v>1089</v>
      </c>
    </row>
    <row r="83" spans="1:56" ht="54" customHeight="1" x14ac:dyDescent="0.25">
      <c r="A83" s="7" t="s">
        <v>58</v>
      </c>
      <c r="B83" s="2" t="s">
        <v>1090</v>
      </c>
      <c r="C83" s="2" t="s">
        <v>1091</v>
      </c>
      <c r="D83" s="2" t="s">
        <v>1092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1093</v>
      </c>
      <c r="L83" s="2" t="s">
        <v>1094</v>
      </c>
      <c r="M83" s="3" t="s">
        <v>1095</v>
      </c>
      <c r="O83" s="3" t="s">
        <v>64</v>
      </c>
      <c r="P83" s="3" t="s">
        <v>198</v>
      </c>
      <c r="R83" s="3" t="s">
        <v>66</v>
      </c>
      <c r="S83" s="4">
        <v>4</v>
      </c>
      <c r="T83" s="4">
        <v>4</v>
      </c>
      <c r="U83" s="5" t="s">
        <v>1096</v>
      </c>
      <c r="V83" s="5" t="s">
        <v>1096</v>
      </c>
      <c r="W83" s="5" t="s">
        <v>1097</v>
      </c>
      <c r="X83" s="5" t="s">
        <v>1097</v>
      </c>
      <c r="Y83" s="4">
        <v>995</v>
      </c>
      <c r="Z83" s="4">
        <v>840</v>
      </c>
      <c r="AA83" s="4">
        <v>842</v>
      </c>
      <c r="AB83" s="4">
        <v>9</v>
      </c>
      <c r="AC83" s="4">
        <v>9</v>
      </c>
      <c r="AD83" s="4">
        <v>32</v>
      </c>
      <c r="AE83" s="4">
        <v>32</v>
      </c>
      <c r="AF83" s="4">
        <v>13</v>
      </c>
      <c r="AG83" s="4">
        <v>13</v>
      </c>
      <c r="AH83" s="4">
        <v>3</v>
      </c>
      <c r="AI83" s="4">
        <v>3</v>
      </c>
      <c r="AJ83" s="4">
        <v>16</v>
      </c>
      <c r="AK83" s="4">
        <v>16</v>
      </c>
      <c r="AL83" s="4">
        <v>7</v>
      </c>
      <c r="AM83" s="4">
        <v>7</v>
      </c>
      <c r="AN83" s="4">
        <v>0</v>
      </c>
      <c r="AO83" s="4">
        <v>0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HYPERLINK("https://creighton-primo.hosted.exlibrisgroup.com/primo-explore/search?tab=default_tab&amp;search_scope=EVERYTHING&amp;vid=01CRU&amp;lang=en_US&amp;offset=0&amp;query=any,contains,991001769839702656","Catalog Record")</f>
        <v>Catalog Record</v>
      </c>
      <c r="AT83" s="6" t="str">
        <f>HYPERLINK("http://www.worldcat.org/oclc/22347190","WorldCat Record")</f>
        <v>WorldCat Record</v>
      </c>
      <c r="AU83" s="3" t="s">
        <v>1098</v>
      </c>
      <c r="AV83" s="3" t="s">
        <v>1099</v>
      </c>
      <c r="AW83" s="3" t="s">
        <v>1100</v>
      </c>
      <c r="AX83" s="3" t="s">
        <v>1100</v>
      </c>
      <c r="AY83" s="3" t="s">
        <v>1101</v>
      </c>
      <c r="AZ83" s="3" t="s">
        <v>74</v>
      </c>
      <c r="BB83" s="3" t="s">
        <v>1102</v>
      </c>
      <c r="BC83" s="3" t="s">
        <v>1103</v>
      </c>
      <c r="BD83" s="3" t="s">
        <v>1104</v>
      </c>
    </row>
    <row r="84" spans="1:56" ht="54" customHeight="1" x14ac:dyDescent="0.25">
      <c r="A84" s="7" t="s">
        <v>58</v>
      </c>
      <c r="B84" s="2" t="s">
        <v>1105</v>
      </c>
      <c r="C84" s="2" t="s">
        <v>1106</v>
      </c>
      <c r="D84" s="2" t="s">
        <v>1107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1108</v>
      </c>
      <c r="L84" s="2" t="s">
        <v>1109</v>
      </c>
      <c r="M84" s="3" t="s">
        <v>1110</v>
      </c>
      <c r="N84" s="2" t="s">
        <v>247</v>
      </c>
      <c r="O84" s="3" t="s">
        <v>64</v>
      </c>
      <c r="P84" s="3" t="s">
        <v>214</v>
      </c>
      <c r="Q84" s="2" t="s">
        <v>1111</v>
      </c>
      <c r="R84" s="3" t="s">
        <v>66</v>
      </c>
      <c r="S84" s="4">
        <v>6</v>
      </c>
      <c r="T84" s="4">
        <v>6</v>
      </c>
      <c r="U84" s="5" t="s">
        <v>264</v>
      </c>
      <c r="V84" s="5" t="s">
        <v>264</v>
      </c>
      <c r="W84" s="5" t="s">
        <v>1112</v>
      </c>
      <c r="X84" s="5" t="s">
        <v>1112</v>
      </c>
      <c r="Y84" s="4">
        <v>697</v>
      </c>
      <c r="Z84" s="4">
        <v>544</v>
      </c>
      <c r="AA84" s="4">
        <v>1002</v>
      </c>
      <c r="AB84" s="4">
        <v>5</v>
      </c>
      <c r="AC84" s="4">
        <v>8</v>
      </c>
      <c r="AD84" s="4">
        <v>15</v>
      </c>
      <c r="AE84" s="4">
        <v>29</v>
      </c>
      <c r="AF84" s="4">
        <v>6</v>
      </c>
      <c r="AG84" s="4">
        <v>10</v>
      </c>
      <c r="AH84" s="4">
        <v>3</v>
      </c>
      <c r="AI84" s="4">
        <v>4</v>
      </c>
      <c r="AJ84" s="4">
        <v>6</v>
      </c>
      <c r="AK84" s="4">
        <v>16</v>
      </c>
      <c r="AL84" s="4">
        <v>4</v>
      </c>
      <c r="AM84" s="4">
        <v>7</v>
      </c>
      <c r="AN84" s="4">
        <v>0</v>
      </c>
      <c r="AO84" s="4">
        <v>0</v>
      </c>
      <c r="AP84" s="3" t="s">
        <v>58</v>
      </c>
      <c r="AQ84" s="3" t="s">
        <v>69</v>
      </c>
      <c r="AR84" s="6" t="str">
        <f>HYPERLINK("http://catalog.hathitrust.org/Record/000033858","HathiTrust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HYPERLINK("https://creighton-primo.hosted.exlibrisgroup.com/primo-explore/search?tab=default_tab&amp;search_scope=EVERYTHING&amp;vid=01CRU&amp;lang=en_US&amp;offset=0&amp;query=any,contains,991003829119702656","Catalog Record")</f>
        <v>Catalog Record</v>
      </c>
      <c r="AT84" s="6" t="str">
        <f>HYPERLINK("http://www.worldcat.org/oclc/1582770","WorldCat Record")</f>
        <v>WorldCat Record</v>
      </c>
      <c r="AU84" s="3" t="s">
        <v>1113</v>
      </c>
      <c r="AV84" s="3" t="s">
        <v>1114</v>
      </c>
      <c r="AW84" s="3" t="s">
        <v>1115</v>
      </c>
      <c r="AX84" s="3" t="s">
        <v>1115</v>
      </c>
      <c r="AY84" s="3" t="s">
        <v>1116</v>
      </c>
      <c r="AZ84" s="3" t="s">
        <v>74</v>
      </c>
      <c r="BB84" s="3" t="s">
        <v>1117</v>
      </c>
      <c r="BC84" s="3" t="s">
        <v>1118</v>
      </c>
      <c r="BD84" s="3" t="s">
        <v>1119</v>
      </c>
    </row>
    <row r="85" spans="1:56" ht="54" customHeight="1" x14ac:dyDescent="0.25">
      <c r="A85" s="7" t="s">
        <v>58</v>
      </c>
      <c r="B85" s="2" t="s">
        <v>1120</v>
      </c>
      <c r="C85" s="2" t="s">
        <v>1121</v>
      </c>
      <c r="D85" s="2" t="s">
        <v>1122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1123</v>
      </c>
      <c r="L85" s="2" t="s">
        <v>1124</v>
      </c>
      <c r="M85" s="3" t="s">
        <v>389</v>
      </c>
      <c r="O85" s="3" t="s">
        <v>64</v>
      </c>
      <c r="P85" s="3" t="s">
        <v>65</v>
      </c>
      <c r="R85" s="3" t="s">
        <v>66</v>
      </c>
      <c r="S85" s="4">
        <v>3</v>
      </c>
      <c r="T85" s="4">
        <v>3</v>
      </c>
      <c r="U85" s="5" t="s">
        <v>1125</v>
      </c>
      <c r="V85" s="5" t="s">
        <v>1125</v>
      </c>
      <c r="W85" s="5" t="s">
        <v>799</v>
      </c>
      <c r="X85" s="5" t="s">
        <v>799</v>
      </c>
      <c r="Y85" s="4">
        <v>60</v>
      </c>
      <c r="Z85" s="4">
        <v>56</v>
      </c>
      <c r="AA85" s="4">
        <v>113</v>
      </c>
      <c r="AB85" s="4">
        <v>1</v>
      </c>
      <c r="AC85" s="4">
        <v>2</v>
      </c>
      <c r="AD85" s="4">
        <v>0</v>
      </c>
      <c r="AE85" s="4">
        <v>1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1</v>
      </c>
      <c r="AN85" s="4">
        <v>0</v>
      </c>
      <c r="AO85" s="4">
        <v>0</v>
      </c>
      <c r="AP85" s="3" t="s">
        <v>58</v>
      </c>
      <c r="AQ85" s="3" t="s">
        <v>58</v>
      </c>
      <c r="AS85" s="6" t="str">
        <f>HYPERLINK("https://creighton-primo.hosted.exlibrisgroup.com/primo-explore/search?tab=default_tab&amp;search_scope=EVERYTHING&amp;vid=01CRU&amp;lang=en_US&amp;offset=0&amp;query=any,contains,991000920739702656","Catalog Record")</f>
        <v>Catalog Record</v>
      </c>
      <c r="AT85" s="6" t="str">
        <f>HYPERLINK("http://www.worldcat.org/oclc/14207876","WorldCat Record")</f>
        <v>WorldCat Record</v>
      </c>
      <c r="AU85" s="3" t="s">
        <v>1126</v>
      </c>
      <c r="AV85" s="3" t="s">
        <v>1127</v>
      </c>
      <c r="AW85" s="3" t="s">
        <v>1128</v>
      </c>
      <c r="AX85" s="3" t="s">
        <v>1128</v>
      </c>
      <c r="AY85" s="3" t="s">
        <v>1129</v>
      </c>
      <c r="AZ85" s="3" t="s">
        <v>74</v>
      </c>
      <c r="BB85" s="3" t="s">
        <v>1130</v>
      </c>
      <c r="BC85" s="3" t="s">
        <v>1131</v>
      </c>
      <c r="BD85" s="3" t="s">
        <v>1132</v>
      </c>
    </row>
    <row r="86" spans="1:56" ht="54" customHeight="1" x14ac:dyDescent="0.25">
      <c r="A86" s="7" t="s">
        <v>58</v>
      </c>
      <c r="B86" s="2" t="s">
        <v>1133</v>
      </c>
      <c r="C86" s="2" t="s">
        <v>1134</v>
      </c>
      <c r="D86" s="2" t="s">
        <v>1135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1136</v>
      </c>
      <c r="L86" s="2" t="s">
        <v>1137</v>
      </c>
      <c r="M86" s="3" t="s">
        <v>277</v>
      </c>
      <c r="O86" s="3" t="s">
        <v>64</v>
      </c>
      <c r="P86" s="3" t="s">
        <v>142</v>
      </c>
      <c r="R86" s="3" t="s">
        <v>66</v>
      </c>
      <c r="S86" s="4">
        <v>1</v>
      </c>
      <c r="T86" s="4">
        <v>1</v>
      </c>
      <c r="U86" s="5" t="s">
        <v>1138</v>
      </c>
      <c r="V86" s="5" t="s">
        <v>1138</v>
      </c>
      <c r="W86" s="5" t="s">
        <v>799</v>
      </c>
      <c r="X86" s="5" t="s">
        <v>799</v>
      </c>
      <c r="Y86" s="4">
        <v>511</v>
      </c>
      <c r="Z86" s="4">
        <v>347</v>
      </c>
      <c r="AA86" s="4">
        <v>352</v>
      </c>
      <c r="AB86" s="4">
        <v>3</v>
      </c>
      <c r="AC86" s="4">
        <v>3</v>
      </c>
      <c r="AD86" s="4">
        <v>4</v>
      </c>
      <c r="AE86" s="4">
        <v>4</v>
      </c>
      <c r="AF86" s="4">
        <v>0</v>
      </c>
      <c r="AG86" s="4">
        <v>0</v>
      </c>
      <c r="AH86" s="4">
        <v>0</v>
      </c>
      <c r="AI86" s="4">
        <v>0</v>
      </c>
      <c r="AJ86" s="4">
        <v>2</v>
      </c>
      <c r="AK86" s="4">
        <v>2</v>
      </c>
      <c r="AL86" s="4">
        <v>2</v>
      </c>
      <c r="AM86" s="4">
        <v>2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HYPERLINK("https://creighton-primo.hosted.exlibrisgroup.com/primo-explore/search?tab=default_tab&amp;search_scope=EVERYTHING&amp;vid=01CRU&amp;lang=en_US&amp;offset=0&amp;query=any,contains,991005121579702656","Catalog Record")</f>
        <v>Catalog Record</v>
      </c>
      <c r="AT86" s="6" t="str">
        <f>HYPERLINK("http://www.worldcat.org/oclc/7523842","WorldCat Record")</f>
        <v>WorldCat Record</v>
      </c>
      <c r="AU86" s="3" t="s">
        <v>1139</v>
      </c>
      <c r="AV86" s="3" t="s">
        <v>1140</v>
      </c>
      <c r="AW86" s="3" t="s">
        <v>1141</v>
      </c>
      <c r="AX86" s="3" t="s">
        <v>1141</v>
      </c>
      <c r="AY86" s="3" t="s">
        <v>1142</v>
      </c>
      <c r="AZ86" s="3" t="s">
        <v>74</v>
      </c>
      <c r="BB86" s="3" t="s">
        <v>1143</v>
      </c>
      <c r="BC86" s="3" t="s">
        <v>1144</v>
      </c>
      <c r="BD86" s="3" t="s">
        <v>1145</v>
      </c>
    </row>
    <row r="87" spans="1:56" ht="54" customHeight="1" x14ac:dyDescent="0.25">
      <c r="A87" s="7" t="s">
        <v>58</v>
      </c>
      <c r="B87" s="2" t="s">
        <v>1146</v>
      </c>
      <c r="C87" s="2" t="s">
        <v>1147</v>
      </c>
      <c r="D87" s="2" t="s">
        <v>1148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L87" s="2" t="s">
        <v>1149</v>
      </c>
      <c r="M87" s="3" t="s">
        <v>593</v>
      </c>
      <c r="O87" s="3" t="s">
        <v>64</v>
      </c>
      <c r="P87" s="3" t="s">
        <v>65</v>
      </c>
      <c r="Q87" s="2" t="s">
        <v>1150</v>
      </c>
      <c r="R87" s="3" t="s">
        <v>66</v>
      </c>
      <c r="S87" s="4">
        <v>2</v>
      </c>
      <c r="T87" s="4">
        <v>2</v>
      </c>
      <c r="U87" s="5" t="s">
        <v>474</v>
      </c>
      <c r="V87" s="5" t="s">
        <v>474</v>
      </c>
      <c r="W87" s="5" t="s">
        <v>799</v>
      </c>
      <c r="X87" s="5" t="s">
        <v>799</v>
      </c>
      <c r="Y87" s="4">
        <v>271</v>
      </c>
      <c r="Z87" s="4">
        <v>213</v>
      </c>
      <c r="AA87" s="4">
        <v>214</v>
      </c>
      <c r="AB87" s="4">
        <v>3</v>
      </c>
      <c r="AC87" s="4">
        <v>3</v>
      </c>
      <c r="AD87" s="4">
        <v>4</v>
      </c>
      <c r="AE87" s="4">
        <v>4</v>
      </c>
      <c r="AF87" s="4">
        <v>0</v>
      </c>
      <c r="AG87" s="4">
        <v>0</v>
      </c>
      <c r="AH87" s="4">
        <v>0</v>
      </c>
      <c r="AI87" s="4">
        <v>0</v>
      </c>
      <c r="AJ87" s="4">
        <v>2</v>
      </c>
      <c r="AK87" s="4">
        <v>2</v>
      </c>
      <c r="AL87" s="4">
        <v>2</v>
      </c>
      <c r="AM87" s="4">
        <v>2</v>
      </c>
      <c r="AN87" s="4">
        <v>0</v>
      </c>
      <c r="AO87" s="4">
        <v>0</v>
      </c>
      <c r="AP87" s="3" t="s">
        <v>58</v>
      </c>
      <c r="AQ87" s="3" t="s">
        <v>69</v>
      </c>
      <c r="AR87" s="6" t="str">
        <f>HYPERLINK("http://catalog.hathitrust.org/Record/000650379","HathiTrust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HYPERLINK("https://creighton-primo.hosted.exlibrisgroup.com/primo-explore/search?tab=default_tab&amp;search_scope=EVERYTHING&amp;vid=01CRU&amp;lang=en_US&amp;offset=0&amp;query=any,contains,991000525719702656","Catalog Record")</f>
        <v>Catalog Record</v>
      </c>
      <c r="AT87" s="6" t="str">
        <f>HYPERLINK("http://www.worldcat.org/oclc/11370326","WorldCat Record")</f>
        <v>WorldCat Record</v>
      </c>
      <c r="AU87" s="3" t="s">
        <v>1151</v>
      </c>
      <c r="AV87" s="3" t="s">
        <v>1152</v>
      </c>
      <c r="AW87" s="3" t="s">
        <v>1153</v>
      </c>
      <c r="AX87" s="3" t="s">
        <v>1153</v>
      </c>
      <c r="AY87" s="3" t="s">
        <v>1154</v>
      </c>
      <c r="AZ87" s="3" t="s">
        <v>74</v>
      </c>
      <c r="BB87" s="3" t="s">
        <v>1155</v>
      </c>
      <c r="BC87" s="3" t="s">
        <v>1156</v>
      </c>
      <c r="BD87" s="3" t="s">
        <v>1157</v>
      </c>
    </row>
    <row r="88" spans="1:56" ht="54" customHeight="1" x14ac:dyDescent="0.25">
      <c r="A88" s="7" t="s">
        <v>58</v>
      </c>
      <c r="B88" s="2" t="s">
        <v>1158</v>
      </c>
      <c r="C88" s="2" t="s">
        <v>1159</v>
      </c>
      <c r="D88" s="2" t="s">
        <v>1160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1161</v>
      </c>
      <c r="L88" s="2" t="s">
        <v>1162</v>
      </c>
      <c r="M88" s="3" t="s">
        <v>389</v>
      </c>
      <c r="N88" s="2" t="s">
        <v>230</v>
      </c>
      <c r="O88" s="3" t="s">
        <v>64</v>
      </c>
      <c r="P88" s="3" t="s">
        <v>142</v>
      </c>
      <c r="R88" s="3" t="s">
        <v>66</v>
      </c>
      <c r="S88" s="4">
        <v>2</v>
      </c>
      <c r="T88" s="4">
        <v>2</v>
      </c>
      <c r="U88" s="5" t="s">
        <v>1163</v>
      </c>
      <c r="V88" s="5" t="s">
        <v>1163</v>
      </c>
      <c r="W88" s="5" t="s">
        <v>1164</v>
      </c>
      <c r="X88" s="5" t="s">
        <v>1164</v>
      </c>
      <c r="Y88" s="4">
        <v>331</v>
      </c>
      <c r="Z88" s="4">
        <v>215</v>
      </c>
      <c r="AA88" s="4">
        <v>256</v>
      </c>
      <c r="AB88" s="4">
        <v>3</v>
      </c>
      <c r="AC88" s="4">
        <v>3</v>
      </c>
      <c r="AD88" s="4">
        <v>5</v>
      </c>
      <c r="AE88" s="4">
        <v>7</v>
      </c>
      <c r="AF88" s="4">
        <v>0</v>
      </c>
      <c r="AG88" s="4">
        <v>1</v>
      </c>
      <c r="AH88" s="4">
        <v>1</v>
      </c>
      <c r="AI88" s="4">
        <v>2</v>
      </c>
      <c r="AJ88" s="4">
        <v>3</v>
      </c>
      <c r="AK88" s="4">
        <v>3</v>
      </c>
      <c r="AL88" s="4">
        <v>2</v>
      </c>
      <c r="AM88" s="4">
        <v>2</v>
      </c>
      <c r="AN88" s="4">
        <v>0</v>
      </c>
      <c r="AO88" s="4">
        <v>0</v>
      </c>
      <c r="AP88" s="3" t="s">
        <v>58</v>
      </c>
      <c r="AQ88" s="3" t="s">
        <v>69</v>
      </c>
      <c r="AR88" s="6" t="str">
        <f>HYPERLINK("http://catalog.hathitrust.org/Record/000828395","HathiTrust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HYPERLINK("https://creighton-primo.hosted.exlibrisgroup.com/primo-explore/search?tab=default_tab&amp;search_scope=EVERYTHING&amp;vid=01CRU&amp;lang=en_US&amp;offset=0&amp;query=any,contains,991005406149702656","Catalog Record")</f>
        <v>Catalog Record</v>
      </c>
      <c r="AT88" s="6" t="str">
        <f>HYPERLINK("http://www.worldcat.org/oclc/13010291","WorldCat Record")</f>
        <v>WorldCat Record</v>
      </c>
      <c r="AU88" s="3" t="s">
        <v>1165</v>
      </c>
      <c r="AV88" s="3" t="s">
        <v>1166</v>
      </c>
      <c r="AW88" s="3" t="s">
        <v>1167</v>
      </c>
      <c r="AX88" s="3" t="s">
        <v>1167</v>
      </c>
      <c r="AY88" s="3" t="s">
        <v>1168</v>
      </c>
      <c r="AZ88" s="3" t="s">
        <v>74</v>
      </c>
      <c r="BB88" s="3" t="s">
        <v>1169</v>
      </c>
      <c r="BC88" s="3" t="s">
        <v>1170</v>
      </c>
      <c r="BD88" s="3" t="s">
        <v>1171</v>
      </c>
    </row>
    <row r="89" spans="1:56" ht="54" customHeight="1" x14ac:dyDescent="0.25">
      <c r="A89" s="7" t="s">
        <v>58</v>
      </c>
      <c r="B89" s="2" t="s">
        <v>1172</v>
      </c>
      <c r="C89" s="2" t="s">
        <v>1173</v>
      </c>
      <c r="D89" s="2" t="s">
        <v>1174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L89" s="2" t="s">
        <v>1175</v>
      </c>
      <c r="M89" s="3" t="s">
        <v>246</v>
      </c>
      <c r="O89" s="3" t="s">
        <v>64</v>
      </c>
      <c r="P89" s="3" t="s">
        <v>142</v>
      </c>
      <c r="R89" s="3" t="s">
        <v>66</v>
      </c>
      <c r="S89" s="4">
        <v>2</v>
      </c>
      <c r="T89" s="4">
        <v>2</v>
      </c>
      <c r="U89" s="5" t="s">
        <v>1176</v>
      </c>
      <c r="V89" s="5" t="s">
        <v>1176</v>
      </c>
      <c r="W89" s="5" t="s">
        <v>799</v>
      </c>
      <c r="X89" s="5" t="s">
        <v>799</v>
      </c>
      <c r="Y89" s="4">
        <v>488</v>
      </c>
      <c r="Z89" s="4">
        <v>310</v>
      </c>
      <c r="AA89" s="4">
        <v>316</v>
      </c>
      <c r="AB89" s="4">
        <v>3</v>
      </c>
      <c r="AC89" s="4">
        <v>3</v>
      </c>
      <c r="AD89" s="4">
        <v>4</v>
      </c>
      <c r="AE89" s="4">
        <v>4</v>
      </c>
      <c r="AF89" s="4">
        <v>0</v>
      </c>
      <c r="AG89" s="4">
        <v>0</v>
      </c>
      <c r="AH89" s="4">
        <v>1</v>
      </c>
      <c r="AI89" s="4">
        <v>1</v>
      </c>
      <c r="AJ89" s="4">
        <v>1</v>
      </c>
      <c r="AK89" s="4">
        <v>1</v>
      </c>
      <c r="AL89" s="4">
        <v>2</v>
      </c>
      <c r="AM89" s="4">
        <v>2</v>
      </c>
      <c r="AN89" s="4">
        <v>0</v>
      </c>
      <c r="AO89" s="4">
        <v>0</v>
      </c>
      <c r="AP89" s="3" t="s">
        <v>58</v>
      </c>
      <c r="AQ89" s="3" t="s">
        <v>69</v>
      </c>
      <c r="AR89" s="6" t="str">
        <f>HYPERLINK("http://catalog.hathitrust.org/Record/000217853","HathiTrust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HYPERLINK("https://creighton-primo.hosted.exlibrisgroup.com/primo-explore/search?tab=default_tab&amp;search_scope=EVERYTHING&amp;vid=01CRU&amp;lang=en_US&amp;offset=0&amp;query=any,contains,991004619389702656","Catalog Record")</f>
        <v>Catalog Record</v>
      </c>
      <c r="AT89" s="6" t="str">
        <f>HYPERLINK("http://www.worldcat.org/oclc/4281119","WorldCat Record")</f>
        <v>WorldCat Record</v>
      </c>
      <c r="AU89" s="3" t="s">
        <v>1177</v>
      </c>
      <c r="AV89" s="3" t="s">
        <v>1178</v>
      </c>
      <c r="AW89" s="3" t="s">
        <v>1179</v>
      </c>
      <c r="AX89" s="3" t="s">
        <v>1179</v>
      </c>
      <c r="AY89" s="3" t="s">
        <v>1180</v>
      </c>
      <c r="AZ89" s="3" t="s">
        <v>74</v>
      </c>
      <c r="BB89" s="3" t="s">
        <v>1181</v>
      </c>
      <c r="BC89" s="3" t="s">
        <v>1182</v>
      </c>
      <c r="BD89" s="3" t="s">
        <v>1183</v>
      </c>
    </row>
    <row r="90" spans="1:56" ht="54" customHeight="1" x14ac:dyDescent="0.25">
      <c r="A90" s="7" t="s">
        <v>58</v>
      </c>
      <c r="B90" s="2" t="s">
        <v>1184</v>
      </c>
      <c r="C90" s="2" t="s">
        <v>1185</v>
      </c>
      <c r="D90" s="2" t="s">
        <v>1186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1187</v>
      </c>
      <c r="L90" s="2" t="s">
        <v>1188</v>
      </c>
      <c r="M90" s="3" t="s">
        <v>1189</v>
      </c>
      <c r="O90" s="3" t="s">
        <v>64</v>
      </c>
      <c r="P90" s="3" t="s">
        <v>65</v>
      </c>
      <c r="R90" s="3" t="s">
        <v>66</v>
      </c>
      <c r="S90" s="4">
        <v>4</v>
      </c>
      <c r="T90" s="4">
        <v>4</v>
      </c>
      <c r="U90" s="5" t="s">
        <v>1190</v>
      </c>
      <c r="V90" s="5" t="s">
        <v>1190</v>
      </c>
      <c r="W90" s="5" t="s">
        <v>840</v>
      </c>
      <c r="X90" s="5" t="s">
        <v>840</v>
      </c>
      <c r="Y90" s="4">
        <v>313</v>
      </c>
      <c r="Z90" s="4">
        <v>278</v>
      </c>
      <c r="AA90" s="4">
        <v>282</v>
      </c>
      <c r="AB90" s="4">
        <v>2</v>
      </c>
      <c r="AC90" s="4">
        <v>2</v>
      </c>
      <c r="AD90" s="4">
        <v>7</v>
      </c>
      <c r="AE90" s="4">
        <v>7</v>
      </c>
      <c r="AF90" s="4">
        <v>2</v>
      </c>
      <c r="AG90" s="4">
        <v>2</v>
      </c>
      <c r="AH90" s="4">
        <v>1</v>
      </c>
      <c r="AI90" s="4">
        <v>1</v>
      </c>
      <c r="AJ90" s="4">
        <v>4</v>
      </c>
      <c r="AK90" s="4">
        <v>4</v>
      </c>
      <c r="AL90" s="4">
        <v>1</v>
      </c>
      <c r="AM90" s="4">
        <v>1</v>
      </c>
      <c r="AN90" s="4">
        <v>0</v>
      </c>
      <c r="AO90" s="4">
        <v>0</v>
      </c>
      <c r="AP90" s="3" t="s">
        <v>69</v>
      </c>
      <c r="AQ90" s="3" t="s">
        <v>58</v>
      </c>
      <c r="AR90" s="6" t="str">
        <f>HYPERLINK("http://catalog.hathitrust.org/Record/001488410","HathiTrust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HYPERLINK("https://creighton-primo.hosted.exlibrisgroup.com/primo-explore/search?tab=default_tab&amp;search_scope=EVERYTHING&amp;vid=01CRU&amp;lang=en_US&amp;offset=0&amp;query=any,contains,991002905109702656","Catalog Record")</f>
        <v>Catalog Record</v>
      </c>
      <c r="AT90" s="6" t="str">
        <f>HYPERLINK("http://www.worldcat.org/oclc/519116","WorldCat Record")</f>
        <v>WorldCat Record</v>
      </c>
      <c r="AU90" s="3" t="s">
        <v>1191</v>
      </c>
      <c r="AV90" s="3" t="s">
        <v>1192</v>
      </c>
      <c r="AW90" s="3" t="s">
        <v>1193</v>
      </c>
      <c r="AX90" s="3" t="s">
        <v>1193</v>
      </c>
      <c r="AY90" s="3" t="s">
        <v>1194</v>
      </c>
      <c r="AZ90" s="3" t="s">
        <v>74</v>
      </c>
      <c r="BC90" s="3" t="s">
        <v>1195</v>
      </c>
      <c r="BD90" s="3" t="s">
        <v>1196</v>
      </c>
    </row>
    <row r="91" spans="1:56" ht="54" customHeight="1" x14ac:dyDescent="0.25">
      <c r="A91" s="7" t="s">
        <v>58</v>
      </c>
      <c r="B91" s="2" t="s">
        <v>1197</v>
      </c>
      <c r="C91" s="2" t="s">
        <v>1198</v>
      </c>
      <c r="D91" s="2" t="s">
        <v>1199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1187</v>
      </c>
      <c r="L91" s="2" t="s">
        <v>1200</v>
      </c>
      <c r="M91" s="3" t="s">
        <v>402</v>
      </c>
      <c r="N91" s="2" t="s">
        <v>1201</v>
      </c>
      <c r="O91" s="3" t="s">
        <v>64</v>
      </c>
      <c r="P91" s="3" t="s">
        <v>986</v>
      </c>
      <c r="R91" s="3" t="s">
        <v>66</v>
      </c>
      <c r="S91" s="4">
        <v>4</v>
      </c>
      <c r="T91" s="4">
        <v>4</v>
      </c>
      <c r="U91" s="5" t="s">
        <v>1202</v>
      </c>
      <c r="V91" s="5" t="s">
        <v>1202</v>
      </c>
      <c r="W91" s="5" t="s">
        <v>799</v>
      </c>
      <c r="X91" s="5" t="s">
        <v>799</v>
      </c>
      <c r="Y91" s="4">
        <v>436</v>
      </c>
      <c r="Z91" s="4">
        <v>409</v>
      </c>
      <c r="AA91" s="4">
        <v>431</v>
      </c>
      <c r="AB91" s="4">
        <v>3</v>
      </c>
      <c r="AC91" s="4">
        <v>3</v>
      </c>
      <c r="AD91" s="4">
        <v>7</v>
      </c>
      <c r="AE91" s="4">
        <v>7</v>
      </c>
      <c r="AF91" s="4">
        <v>3</v>
      </c>
      <c r="AG91" s="4">
        <v>3</v>
      </c>
      <c r="AH91" s="4">
        <v>1</v>
      </c>
      <c r="AI91" s="4">
        <v>1</v>
      </c>
      <c r="AJ91" s="4">
        <v>2</v>
      </c>
      <c r="AK91" s="4">
        <v>2</v>
      </c>
      <c r="AL91" s="4">
        <v>2</v>
      </c>
      <c r="AM91" s="4">
        <v>2</v>
      </c>
      <c r="AN91" s="4">
        <v>0</v>
      </c>
      <c r="AO91" s="4">
        <v>0</v>
      </c>
      <c r="AP91" s="3" t="s">
        <v>58</v>
      </c>
      <c r="AQ91" s="3" t="s">
        <v>69</v>
      </c>
      <c r="AR91" s="6" t="str">
        <f>HYPERLINK("http://catalog.hathitrust.org/Record/008871290","HathiTrust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HYPERLINK("https://creighton-primo.hosted.exlibrisgroup.com/primo-explore/search?tab=default_tab&amp;search_scope=EVERYTHING&amp;vid=01CRU&amp;lang=en_US&amp;offset=0&amp;query=any,contains,991000522689702656","Catalog Record")</f>
        <v>Catalog Record</v>
      </c>
      <c r="AT91" s="6" t="str">
        <f>HYPERLINK("http://www.worldcat.org/oclc/88485","WorldCat Record")</f>
        <v>WorldCat Record</v>
      </c>
      <c r="AU91" s="3" t="s">
        <v>1203</v>
      </c>
      <c r="AV91" s="3" t="s">
        <v>1204</v>
      </c>
      <c r="AW91" s="3" t="s">
        <v>1205</v>
      </c>
      <c r="AX91" s="3" t="s">
        <v>1205</v>
      </c>
      <c r="AY91" s="3" t="s">
        <v>1206</v>
      </c>
      <c r="AZ91" s="3" t="s">
        <v>74</v>
      </c>
      <c r="BB91" s="3" t="s">
        <v>1207</v>
      </c>
      <c r="BC91" s="3" t="s">
        <v>1208</v>
      </c>
      <c r="BD91" s="3" t="s">
        <v>1209</v>
      </c>
    </row>
    <row r="92" spans="1:56" ht="54" customHeight="1" x14ac:dyDescent="0.25">
      <c r="A92" s="7" t="s">
        <v>58</v>
      </c>
      <c r="B92" s="2" t="s">
        <v>1210</v>
      </c>
      <c r="C92" s="2" t="s">
        <v>1211</v>
      </c>
      <c r="D92" s="2" t="s">
        <v>1212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1213</v>
      </c>
      <c r="L92" s="2" t="s">
        <v>1214</v>
      </c>
      <c r="M92" s="3" t="s">
        <v>229</v>
      </c>
      <c r="O92" s="3" t="s">
        <v>64</v>
      </c>
      <c r="P92" s="3" t="s">
        <v>98</v>
      </c>
      <c r="R92" s="3" t="s">
        <v>66</v>
      </c>
      <c r="S92" s="4">
        <v>4</v>
      </c>
      <c r="T92" s="4">
        <v>4</v>
      </c>
      <c r="U92" s="5" t="s">
        <v>1215</v>
      </c>
      <c r="V92" s="5" t="s">
        <v>1215</v>
      </c>
      <c r="W92" s="5" t="s">
        <v>799</v>
      </c>
      <c r="X92" s="5" t="s">
        <v>799</v>
      </c>
      <c r="Y92" s="4">
        <v>928</v>
      </c>
      <c r="Z92" s="4">
        <v>802</v>
      </c>
      <c r="AA92" s="4">
        <v>815</v>
      </c>
      <c r="AB92" s="4">
        <v>8</v>
      </c>
      <c r="AC92" s="4">
        <v>8</v>
      </c>
      <c r="AD92" s="4">
        <v>26</v>
      </c>
      <c r="AE92" s="4">
        <v>26</v>
      </c>
      <c r="AF92" s="4">
        <v>6</v>
      </c>
      <c r="AG92" s="4">
        <v>6</v>
      </c>
      <c r="AH92" s="4">
        <v>6</v>
      </c>
      <c r="AI92" s="4">
        <v>6</v>
      </c>
      <c r="AJ92" s="4">
        <v>11</v>
      </c>
      <c r="AK92" s="4">
        <v>11</v>
      </c>
      <c r="AL92" s="4">
        <v>7</v>
      </c>
      <c r="AM92" s="4">
        <v>7</v>
      </c>
      <c r="AN92" s="4">
        <v>0</v>
      </c>
      <c r="AO92" s="4">
        <v>0</v>
      </c>
      <c r="AP92" s="3" t="s">
        <v>58</v>
      </c>
      <c r="AQ92" s="3" t="s">
        <v>69</v>
      </c>
      <c r="AR92" s="6" t="str">
        <f>HYPERLINK("http://catalog.hathitrust.org/Record/000916283","HathiTrust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HYPERLINK("https://creighton-primo.hosted.exlibrisgroup.com/primo-explore/search?tab=default_tab&amp;search_scope=EVERYTHING&amp;vid=01CRU&amp;lang=en_US&amp;offset=0&amp;query=any,contains,991001172689702656","Catalog Record")</f>
        <v>Catalog Record</v>
      </c>
      <c r="AT92" s="6" t="str">
        <f>HYPERLINK("http://www.worldcat.org/oclc/16981690","WorldCat Record")</f>
        <v>WorldCat Record</v>
      </c>
      <c r="AU92" s="3" t="s">
        <v>1216</v>
      </c>
      <c r="AV92" s="3" t="s">
        <v>1217</v>
      </c>
      <c r="AW92" s="3" t="s">
        <v>1218</v>
      </c>
      <c r="AX92" s="3" t="s">
        <v>1218</v>
      </c>
      <c r="AY92" s="3" t="s">
        <v>1219</v>
      </c>
      <c r="AZ92" s="3" t="s">
        <v>74</v>
      </c>
      <c r="BB92" s="3" t="s">
        <v>1220</v>
      </c>
      <c r="BC92" s="3" t="s">
        <v>1221</v>
      </c>
      <c r="BD92" s="3" t="s">
        <v>1222</v>
      </c>
    </row>
    <row r="93" spans="1:56" ht="54" customHeight="1" x14ac:dyDescent="0.25">
      <c r="A93" s="7" t="s">
        <v>58</v>
      </c>
      <c r="B93" s="2" t="s">
        <v>1223</v>
      </c>
      <c r="C93" s="2" t="s">
        <v>1224</v>
      </c>
      <c r="D93" s="2" t="s">
        <v>1225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1226</v>
      </c>
      <c r="L93" s="2" t="s">
        <v>1227</v>
      </c>
      <c r="M93" s="3" t="s">
        <v>63</v>
      </c>
      <c r="O93" s="3" t="s">
        <v>64</v>
      </c>
      <c r="P93" s="3" t="s">
        <v>473</v>
      </c>
      <c r="R93" s="3" t="s">
        <v>66</v>
      </c>
      <c r="S93" s="4">
        <v>3</v>
      </c>
      <c r="T93" s="4">
        <v>3</v>
      </c>
      <c r="U93" s="5" t="s">
        <v>1228</v>
      </c>
      <c r="V93" s="5" t="s">
        <v>1228</v>
      </c>
      <c r="W93" s="5" t="s">
        <v>799</v>
      </c>
      <c r="X93" s="5" t="s">
        <v>799</v>
      </c>
      <c r="Y93" s="4">
        <v>1234</v>
      </c>
      <c r="Z93" s="4">
        <v>1156</v>
      </c>
      <c r="AA93" s="4">
        <v>1408</v>
      </c>
      <c r="AB93" s="4">
        <v>7</v>
      </c>
      <c r="AC93" s="4">
        <v>8</v>
      </c>
      <c r="AD93" s="4">
        <v>20</v>
      </c>
      <c r="AE93" s="4">
        <v>22</v>
      </c>
      <c r="AF93" s="4">
        <v>11</v>
      </c>
      <c r="AG93" s="4">
        <v>12</v>
      </c>
      <c r="AH93" s="4">
        <v>4</v>
      </c>
      <c r="AI93" s="4">
        <v>5</v>
      </c>
      <c r="AJ93" s="4">
        <v>8</v>
      </c>
      <c r="AK93" s="4">
        <v>8</v>
      </c>
      <c r="AL93" s="4">
        <v>3</v>
      </c>
      <c r="AM93" s="4">
        <v>3</v>
      </c>
      <c r="AN93" s="4">
        <v>0</v>
      </c>
      <c r="AO93" s="4">
        <v>0</v>
      </c>
      <c r="AP93" s="3" t="s">
        <v>58</v>
      </c>
      <c r="AQ93" s="3" t="s">
        <v>69</v>
      </c>
      <c r="AR93" s="6" t="str">
        <f>HYPERLINK("http://catalog.hathitrust.org/Record/000785199","HathiTrust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HYPERLINK("https://creighton-primo.hosted.exlibrisgroup.com/primo-explore/search?tab=default_tab&amp;search_scope=EVERYTHING&amp;vid=01CRU&amp;lang=en_US&amp;offset=0&amp;query=any,contains,991000163709702656","Catalog Record")</f>
        <v>Catalog Record</v>
      </c>
      <c r="AT93" s="6" t="str">
        <f>HYPERLINK("http://www.worldcat.org/oclc/9281897","WorldCat Record")</f>
        <v>WorldCat Record</v>
      </c>
      <c r="AU93" s="3" t="s">
        <v>1229</v>
      </c>
      <c r="AV93" s="3" t="s">
        <v>1230</v>
      </c>
      <c r="AW93" s="3" t="s">
        <v>1231</v>
      </c>
      <c r="AX93" s="3" t="s">
        <v>1231</v>
      </c>
      <c r="AY93" s="3" t="s">
        <v>1232</v>
      </c>
      <c r="AZ93" s="3" t="s">
        <v>74</v>
      </c>
      <c r="BB93" s="3" t="s">
        <v>1233</v>
      </c>
      <c r="BC93" s="3" t="s">
        <v>1234</v>
      </c>
      <c r="BD93" s="3" t="s">
        <v>1235</v>
      </c>
    </row>
    <row r="94" spans="1:56" ht="54" customHeight="1" x14ac:dyDescent="0.25">
      <c r="A94" s="7" t="s">
        <v>58</v>
      </c>
      <c r="B94" s="2" t="s">
        <v>1236</v>
      </c>
      <c r="C94" s="2" t="s">
        <v>1237</v>
      </c>
      <c r="D94" s="2" t="s">
        <v>1238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1239</v>
      </c>
      <c r="L94" s="2" t="s">
        <v>1240</v>
      </c>
      <c r="M94" s="3" t="s">
        <v>389</v>
      </c>
      <c r="O94" s="3" t="s">
        <v>64</v>
      </c>
      <c r="P94" s="3" t="s">
        <v>198</v>
      </c>
      <c r="R94" s="3" t="s">
        <v>66</v>
      </c>
      <c r="S94" s="4">
        <v>7</v>
      </c>
      <c r="T94" s="4">
        <v>7</v>
      </c>
      <c r="U94" s="5" t="s">
        <v>1241</v>
      </c>
      <c r="V94" s="5" t="s">
        <v>1241</v>
      </c>
      <c r="W94" s="5" t="s">
        <v>249</v>
      </c>
      <c r="X94" s="5" t="s">
        <v>249</v>
      </c>
      <c r="Y94" s="4">
        <v>716</v>
      </c>
      <c r="Z94" s="4">
        <v>501</v>
      </c>
      <c r="AA94" s="4">
        <v>883</v>
      </c>
      <c r="AB94" s="4">
        <v>3</v>
      </c>
      <c r="AC94" s="4">
        <v>6</v>
      </c>
      <c r="AD94" s="4">
        <v>11</v>
      </c>
      <c r="AE94" s="4">
        <v>32</v>
      </c>
      <c r="AF94" s="4">
        <v>2</v>
      </c>
      <c r="AG94" s="4">
        <v>10</v>
      </c>
      <c r="AH94" s="4">
        <v>3</v>
      </c>
      <c r="AI94" s="4">
        <v>8</v>
      </c>
      <c r="AJ94" s="4">
        <v>5</v>
      </c>
      <c r="AK94" s="4">
        <v>11</v>
      </c>
      <c r="AL94" s="4">
        <v>2</v>
      </c>
      <c r="AM94" s="4">
        <v>5</v>
      </c>
      <c r="AN94" s="4">
        <v>0</v>
      </c>
      <c r="AO94" s="4">
        <v>1</v>
      </c>
      <c r="AP94" s="3" t="s">
        <v>58</v>
      </c>
      <c r="AQ94" s="3" t="s">
        <v>58</v>
      </c>
      <c r="AS94" s="6" t="str">
        <f>HYPERLINK("https://creighton-primo.hosted.exlibrisgroup.com/primo-explore/search?tab=default_tab&amp;search_scope=EVERYTHING&amp;vid=01CRU&amp;lang=en_US&amp;offset=0&amp;query=any,contains,991000812379702656","Catalog Record")</f>
        <v>Catalog Record</v>
      </c>
      <c r="AT94" s="6" t="str">
        <f>HYPERLINK("http://www.worldcat.org/oclc/13333302","WorldCat Record")</f>
        <v>WorldCat Record</v>
      </c>
      <c r="AU94" s="3" t="s">
        <v>1242</v>
      </c>
      <c r="AV94" s="3" t="s">
        <v>1243</v>
      </c>
      <c r="AW94" s="3" t="s">
        <v>1244</v>
      </c>
      <c r="AX94" s="3" t="s">
        <v>1244</v>
      </c>
      <c r="AY94" s="3" t="s">
        <v>1245</v>
      </c>
      <c r="AZ94" s="3" t="s">
        <v>74</v>
      </c>
      <c r="BB94" s="3" t="s">
        <v>1246</v>
      </c>
      <c r="BC94" s="3" t="s">
        <v>1247</v>
      </c>
      <c r="BD94" s="3" t="s">
        <v>1248</v>
      </c>
    </row>
    <row r="95" spans="1:56" ht="54" customHeight="1" x14ac:dyDescent="0.25">
      <c r="A95" s="7" t="s">
        <v>58</v>
      </c>
      <c r="B95" s="2" t="s">
        <v>1249</v>
      </c>
      <c r="C95" s="2" t="s">
        <v>1250</v>
      </c>
      <c r="D95" s="2" t="s">
        <v>1251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1252</v>
      </c>
      <c r="L95" s="2" t="s">
        <v>1253</v>
      </c>
      <c r="M95" s="3" t="s">
        <v>798</v>
      </c>
      <c r="O95" s="3" t="s">
        <v>64</v>
      </c>
      <c r="P95" s="3" t="s">
        <v>198</v>
      </c>
      <c r="R95" s="3" t="s">
        <v>66</v>
      </c>
      <c r="S95" s="4">
        <v>2</v>
      </c>
      <c r="T95" s="4">
        <v>2</v>
      </c>
      <c r="U95" s="5" t="s">
        <v>1254</v>
      </c>
      <c r="V95" s="5" t="s">
        <v>1254</v>
      </c>
      <c r="W95" s="5" t="s">
        <v>799</v>
      </c>
      <c r="X95" s="5" t="s">
        <v>799</v>
      </c>
      <c r="Y95" s="4">
        <v>649</v>
      </c>
      <c r="Z95" s="4">
        <v>540</v>
      </c>
      <c r="AA95" s="4">
        <v>541</v>
      </c>
      <c r="AB95" s="4">
        <v>4</v>
      </c>
      <c r="AC95" s="4">
        <v>4</v>
      </c>
      <c r="AD95" s="4">
        <v>19</v>
      </c>
      <c r="AE95" s="4">
        <v>19</v>
      </c>
      <c r="AF95" s="4">
        <v>7</v>
      </c>
      <c r="AG95" s="4">
        <v>7</v>
      </c>
      <c r="AH95" s="4">
        <v>4</v>
      </c>
      <c r="AI95" s="4">
        <v>4</v>
      </c>
      <c r="AJ95" s="4">
        <v>8</v>
      </c>
      <c r="AK95" s="4">
        <v>8</v>
      </c>
      <c r="AL95" s="4">
        <v>3</v>
      </c>
      <c r="AM95" s="4">
        <v>3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HYPERLINK("https://creighton-primo.hosted.exlibrisgroup.com/primo-explore/search?tab=default_tab&amp;search_scope=EVERYTHING&amp;vid=01CRU&amp;lang=en_US&amp;offset=0&amp;query=any,contains,991000077229702656","Catalog Record")</f>
        <v>Catalog Record</v>
      </c>
      <c r="AT95" s="6" t="str">
        <f>HYPERLINK("http://www.worldcat.org/oclc/8812720","WorldCat Record")</f>
        <v>WorldCat Record</v>
      </c>
      <c r="AU95" s="3" t="s">
        <v>1255</v>
      </c>
      <c r="AV95" s="3" t="s">
        <v>1256</v>
      </c>
      <c r="AW95" s="3" t="s">
        <v>1257</v>
      </c>
      <c r="AX95" s="3" t="s">
        <v>1257</v>
      </c>
      <c r="AY95" s="3" t="s">
        <v>1258</v>
      </c>
      <c r="AZ95" s="3" t="s">
        <v>74</v>
      </c>
      <c r="BB95" s="3" t="s">
        <v>1259</v>
      </c>
      <c r="BC95" s="3" t="s">
        <v>1260</v>
      </c>
      <c r="BD95" s="3" t="s">
        <v>1261</v>
      </c>
    </row>
    <row r="96" spans="1:56" ht="54" customHeight="1" x14ac:dyDescent="0.25">
      <c r="A96" s="7" t="s">
        <v>58</v>
      </c>
      <c r="B96" s="2" t="s">
        <v>1262</v>
      </c>
      <c r="C96" s="2" t="s">
        <v>1263</v>
      </c>
      <c r="D96" s="2" t="s">
        <v>1264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1265</v>
      </c>
      <c r="L96" s="2" t="s">
        <v>1266</v>
      </c>
      <c r="M96" s="3" t="s">
        <v>651</v>
      </c>
      <c r="O96" s="3" t="s">
        <v>64</v>
      </c>
      <c r="P96" s="3" t="s">
        <v>142</v>
      </c>
      <c r="R96" s="3" t="s">
        <v>66</v>
      </c>
      <c r="S96" s="4">
        <v>4</v>
      </c>
      <c r="T96" s="4">
        <v>4</v>
      </c>
      <c r="U96" s="5" t="s">
        <v>1215</v>
      </c>
      <c r="V96" s="5" t="s">
        <v>1215</v>
      </c>
      <c r="W96" s="5" t="s">
        <v>840</v>
      </c>
      <c r="X96" s="5" t="s">
        <v>840</v>
      </c>
      <c r="Y96" s="4">
        <v>996</v>
      </c>
      <c r="Z96" s="4">
        <v>759</v>
      </c>
      <c r="AA96" s="4">
        <v>765</v>
      </c>
      <c r="AB96" s="4">
        <v>6</v>
      </c>
      <c r="AC96" s="4">
        <v>6</v>
      </c>
      <c r="AD96" s="4">
        <v>26</v>
      </c>
      <c r="AE96" s="4">
        <v>26</v>
      </c>
      <c r="AF96" s="4">
        <v>11</v>
      </c>
      <c r="AG96" s="4">
        <v>11</v>
      </c>
      <c r="AH96" s="4">
        <v>5</v>
      </c>
      <c r="AI96" s="4">
        <v>5</v>
      </c>
      <c r="AJ96" s="4">
        <v>11</v>
      </c>
      <c r="AK96" s="4">
        <v>11</v>
      </c>
      <c r="AL96" s="4">
        <v>5</v>
      </c>
      <c r="AM96" s="4">
        <v>5</v>
      </c>
      <c r="AN96" s="4">
        <v>0</v>
      </c>
      <c r="AO96" s="4">
        <v>0</v>
      </c>
      <c r="AP96" s="3" t="s">
        <v>58</v>
      </c>
      <c r="AQ96" s="3" t="s">
        <v>69</v>
      </c>
      <c r="AR96" s="6" t="str">
        <f>HYPERLINK("http://catalog.hathitrust.org/Record/001488418","HathiTrust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HYPERLINK("https://creighton-primo.hosted.exlibrisgroup.com/primo-explore/search?tab=default_tab&amp;search_scope=EVERYTHING&amp;vid=01CRU&amp;lang=en_US&amp;offset=0&amp;query=any,contains,991003149659702656","Catalog Record")</f>
        <v>Catalog Record</v>
      </c>
      <c r="AT96" s="6" t="str">
        <f>HYPERLINK("http://www.worldcat.org/oclc/689207","WorldCat Record")</f>
        <v>WorldCat Record</v>
      </c>
      <c r="AU96" s="3" t="s">
        <v>1267</v>
      </c>
      <c r="AV96" s="3" t="s">
        <v>1268</v>
      </c>
      <c r="AW96" s="3" t="s">
        <v>1269</v>
      </c>
      <c r="AX96" s="3" t="s">
        <v>1269</v>
      </c>
      <c r="AY96" s="3" t="s">
        <v>1270</v>
      </c>
      <c r="AZ96" s="3" t="s">
        <v>74</v>
      </c>
      <c r="BB96" s="3" t="s">
        <v>1271</v>
      </c>
      <c r="BC96" s="3" t="s">
        <v>1272</v>
      </c>
      <c r="BD96" s="3" t="s">
        <v>1273</v>
      </c>
    </row>
    <row r="97" spans="1:56" ht="54" customHeight="1" x14ac:dyDescent="0.25">
      <c r="A97" s="7" t="s">
        <v>58</v>
      </c>
      <c r="B97" s="2" t="s">
        <v>1274</v>
      </c>
      <c r="C97" s="2" t="s">
        <v>1275</v>
      </c>
      <c r="D97" s="2" t="s">
        <v>1276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L97" s="2" t="s">
        <v>1149</v>
      </c>
      <c r="M97" s="3" t="s">
        <v>593</v>
      </c>
      <c r="O97" s="3" t="s">
        <v>64</v>
      </c>
      <c r="P97" s="3" t="s">
        <v>65</v>
      </c>
      <c r="Q97" s="2" t="s">
        <v>1277</v>
      </c>
      <c r="R97" s="3" t="s">
        <v>66</v>
      </c>
      <c r="S97" s="4">
        <v>2</v>
      </c>
      <c r="T97" s="4">
        <v>2</v>
      </c>
      <c r="U97" s="5" t="s">
        <v>1278</v>
      </c>
      <c r="V97" s="5" t="s">
        <v>1278</v>
      </c>
      <c r="W97" s="5" t="s">
        <v>799</v>
      </c>
      <c r="X97" s="5" t="s">
        <v>799</v>
      </c>
      <c r="Y97" s="4">
        <v>329</v>
      </c>
      <c r="Z97" s="4">
        <v>271</v>
      </c>
      <c r="AA97" s="4">
        <v>276</v>
      </c>
      <c r="AB97" s="4">
        <v>3</v>
      </c>
      <c r="AC97" s="4">
        <v>3</v>
      </c>
      <c r="AD97" s="4">
        <v>6</v>
      </c>
      <c r="AE97" s="4">
        <v>6</v>
      </c>
      <c r="AF97" s="4">
        <v>2</v>
      </c>
      <c r="AG97" s="4">
        <v>2</v>
      </c>
      <c r="AH97" s="4">
        <v>0</v>
      </c>
      <c r="AI97" s="4">
        <v>0</v>
      </c>
      <c r="AJ97" s="4">
        <v>2</v>
      </c>
      <c r="AK97" s="4">
        <v>2</v>
      </c>
      <c r="AL97" s="4">
        <v>2</v>
      </c>
      <c r="AM97" s="4">
        <v>2</v>
      </c>
      <c r="AN97" s="4">
        <v>0</v>
      </c>
      <c r="AO97" s="4">
        <v>0</v>
      </c>
      <c r="AP97" s="3" t="s">
        <v>58</v>
      </c>
      <c r="AQ97" s="3" t="s">
        <v>69</v>
      </c>
      <c r="AR97" s="6" t="str">
        <f>HYPERLINK("http://catalog.hathitrust.org/Record/000390371","HathiTrust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HYPERLINK("https://creighton-primo.hosted.exlibrisgroup.com/primo-explore/search?tab=default_tab&amp;search_scope=EVERYTHING&amp;vid=01CRU&amp;lang=en_US&amp;offset=0&amp;query=any,contains,991000547539702656","Catalog Record")</f>
        <v>Catalog Record</v>
      </c>
      <c r="AT97" s="6" t="str">
        <f>HYPERLINK("http://www.worldcat.org/oclc/11519328","WorldCat Record")</f>
        <v>WorldCat Record</v>
      </c>
      <c r="AU97" s="3" t="s">
        <v>1279</v>
      </c>
      <c r="AV97" s="3" t="s">
        <v>1280</v>
      </c>
      <c r="AW97" s="3" t="s">
        <v>1281</v>
      </c>
      <c r="AX97" s="3" t="s">
        <v>1281</v>
      </c>
      <c r="AY97" s="3" t="s">
        <v>1282</v>
      </c>
      <c r="AZ97" s="3" t="s">
        <v>74</v>
      </c>
      <c r="BB97" s="3" t="s">
        <v>1283</v>
      </c>
      <c r="BC97" s="3" t="s">
        <v>1284</v>
      </c>
      <c r="BD97" s="3" t="s">
        <v>1285</v>
      </c>
    </row>
    <row r="98" spans="1:56" ht="54" customHeight="1" x14ac:dyDescent="0.25">
      <c r="A98" s="7" t="s">
        <v>58</v>
      </c>
      <c r="B98" s="2" t="s">
        <v>1286</v>
      </c>
      <c r="C98" s="2" t="s">
        <v>1287</v>
      </c>
      <c r="D98" s="2" t="s">
        <v>1288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L98" s="2" t="s">
        <v>1289</v>
      </c>
      <c r="M98" s="3" t="s">
        <v>593</v>
      </c>
      <c r="O98" s="3" t="s">
        <v>64</v>
      </c>
      <c r="P98" s="3" t="s">
        <v>65</v>
      </c>
      <c r="Q98" s="2" t="s">
        <v>1290</v>
      </c>
      <c r="R98" s="3" t="s">
        <v>66</v>
      </c>
      <c r="S98" s="4">
        <v>4</v>
      </c>
      <c r="T98" s="4">
        <v>4</v>
      </c>
      <c r="U98" s="5" t="s">
        <v>1254</v>
      </c>
      <c r="V98" s="5" t="s">
        <v>1254</v>
      </c>
      <c r="W98" s="5" t="s">
        <v>799</v>
      </c>
      <c r="X98" s="5" t="s">
        <v>799</v>
      </c>
      <c r="Y98" s="4">
        <v>319</v>
      </c>
      <c r="Z98" s="4">
        <v>260</v>
      </c>
      <c r="AA98" s="4">
        <v>262</v>
      </c>
      <c r="AB98" s="4">
        <v>3</v>
      </c>
      <c r="AC98" s="4">
        <v>3</v>
      </c>
      <c r="AD98" s="4">
        <v>5</v>
      </c>
      <c r="AE98" s="4">
        <v>5</v>
      </c>
      <c r="AF98" s="4">
        <v>1</v>
      </c>
      <c r="AG98" s="4">
        <v>1</v>
      </c>
      <c r="AH98" s="4">
        <v>0</v>
      </c>
      <c r="AI98" s="4">
        <v>0</v>
      </c>
      <c r="AJ98" s="4">
        <v>2</v>
      </c>
      <c r="AK98" s="4">
        <v>2</v>
      </c>
      <c r="AL98" s="4">
        <v>2</v>
      </c>
      <c r="AM98" s="4">
        <v>2</v>
      </c>
      <c r="AN98" s="4">
        <v>0</v>
      </c>
      <c r="AO98" s="4">
        <v>0</v>
      </c>
      <c r="AP98" s="3" t="s">
        <v>58</v>
      </c>
      <c r="AQ98" s="3" t="s">
        <v>69</v>
      </c>
      <c r="AR98" s="6" t="str">
        <f>HYPERLINK("http://catalog.hathitrust.org/Record/000383667","HathiTrust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HYPERLINK("https://creighton-primo.hosted.exlibrisgroup.com/primo-explore/search?tab=default_tab&amp;search_scope=EVERYTHING&amp;vid=01CRU&amp;lang=en_US&amp;offset=0&amp;query=any,contains,991000582649702656","Catalog Record")</f>
        <v>Catalog Record</v>
      </c>
      <c r="AT98" s="6" t="str">
        <f>HYPERLINK("http://www.worldcat.org/oclc/11754543","WorldCat Record")</f>
        <v>WorldCat Record</v>
      </c>
      <c r="AU98" s="3" t="s">
        <v>1291</v>
      </c>
      <c r="AV98" s="3" t="s">
        <v>1292</v>
      </c>
      <c r="AW98" s="3" t="s">
        <v>1293</v>
      </c>
      <c r="AX98" s="3" t="s">
        <v>1293</v>
      </c>
      <c r="AY98" s="3" t="s">
        <v>1294</v>
      </c>
      <c r="AZ98" s="3" t="s">
        <v>74</v>
      </c>
      <c r="BB98" s="3" t="s">
        <v>1295</v>
      </c>
      <c r="BC98" s="3" t="s">
        <v>1296</v>
      </c>
      <c r="BD98" s="3" t="s">
        <v>1297</v>
      </c>
    </row>
    <row r="99" spans="1:56" ht="54" customHeight="1" x14ac:dyDescent="0.25">
      <c r="A99" s="7" t="s">
        <v>58</v>
      </c>
      <c r="B99" s="2" t="s">
        <v>1298</v>
      </c>
      <c r="C99" s="2" t="s">
        <v>1299</v>
      </c>
      <c r="D99" s="2" t="s">
        <v>1300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L99" s="2" t="s">
        <v>1301</v>
      </c>
      <c r="M99" s="3" t="s">
        <v>262</v>
      </c>
      <c r="O99" s="3" t="s">
        <v>64</v>
      </c>
      <c r="P99" s="3" t="s">
        <v>198</v>
      </c>
      <c r="R99" s="3" t="s">
        <v>66</v>
      </c>
      <c r="S99" s="4">
        <v>1</v>
      </c>
      <c r="T99" s="4">
        <v>1</v>
      </c>
      <c r="U99" s="5" t="s">
        <v>1215</v>
      </c>
      <c r="V99" s="5" t="s">
        <v>1215</v>
      </c>
      <c r="W99" s="5" t="s">
        <v>840</v>
      </c>
      <c r="X99" s="5" t="s">
        <v>840</v>
      </c>
      <c r="Y99" s="4">
        <v>815</v>
      </c>
      <c r="Z99" s="4">
        <v>673</v>
      </c>
      <c r="AA99" s="4">
        <v>751</v>
      </c>
      <c r="AB99" s="4">
        <v>4</v>
      </c>
      <c r="AC99" s="4">
        <v>5</v>
      </c>
      <c r="AD99" s="4">
        <v>17</v>
      </c>
      <c r="AE99" s="4">
        <v>20</v>
      </c>
      <c r="AF99" s="4">
        <v>5</v>
      </c>
      <c r="AG99" s="4">
        <v>7</v>
      </c>
      <c r="AH99" s="4">
        <v>2</v>
      </c>
      <c r="AI99" s="4">
        <v>2</v>
      </c>
      <c r="AJ99" s="4">
        <v>10</v>
      </c>
      <c r="AK99" s="4">
        <v>11</v>
      </c>
      <c r="AL99" s="4">
        <v>3</v>
      </c>
      <c r="AM99" s="4">
        <v>4</v>
      </c>
      <c r="AN99" s="4">
        <v>0</v>
      </c>
      <c r="AO99" s="4">
        <v>0</v>
      </c>
      <c r="AP99" s="3" t="s">
        <v>58</v>
      </c>
      <c r="AQ99" s="3" t="s">
        <v>58</v>
      </c>
      <c r="AS99" s="6" t="str">
        <f>HYPERLINK("https://creighton-primo.hosted.exlibrisgroup.com/primo-explore/search?tab=default_tab&amp;search_scope=EVERYTHING&amp;vid=01CRU&amp;lang=en_US&amp;offset=0&amp;query=any,contains,991002620049702656","Catalog Record")</f>
        <v>Catalog Record</v>
      </c>
      <c r="AT99" s="6" t="str">
        <f>HYPERLINK("http://www.worldcat.org/oclc/380517","WorldCat Record")</f>
        <v>WorldCat Record</v>
      </c>
      <c r="AU99" s="3" t="s">
        <v>1302</v>
      </c>
      <c r="AV99" s="3" t="s">
        <v>1303</v>
      </c>
      <c r="AW99" s="3" t="s">
        <v>1304</v>
      </c>
      <c r="AX99" s="3" t="s">
        <v>1304</v>
      </c>
      <c r="AY99" s="3" t="s">
        <v>1305</v>
      </c>
      <c r="AZ99" s="3" t="s">
        <v>74</v>
      </c>
      <c r="BB99" s="3" t="s">
        <v>1306</v>
      </c>
      <c r="BC99" s="3" t="s">
        <v>1307</v>
      </c>
      <c r="BD99" s="3" t="s">
        <v>1308</v>
      </c>
    </row>
    <row r="100" spans="1:56" ht="54" customHeight="1" x14ac:dyDescent="0.25">
      <c r="A100" s="7" t="s">
        <v>58</v>
      </c>
      <c r="B100" s="2" t="s">
        <v>1309</v>
      </c>
      <c r="C100" s="2" t="s">
        <v>1310</v>
      </c>
      <c r="D100" s="2" t="s">
        <v>1311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1312</v>
      </c>
      <c r="L100" s="2" t="s">
        <v>1313</v>
      </c>
      <c r="M100" s="3" t="s">
        <v>246</v>
      </c>
      <c r="N100" s="2" t="s">
        <v>1314</v>
      </c>
      <c r="O100" s="3" t="s">
        <v>64</v>
      </c>
      <c r="P100" s="3" t="s">
        <v>65</v>
      </c>
      <c r="R100" s="3" t="s">
        <v>66</v>
      </c>
      <c r="S100" s="4">
        <v>7</v>
      </c>
      <c r="T100" s="4">
        <v>7</v>
      </c>
      <c r="U100" s="5" t="s">
        <v>1254</v>
      </c>
      <c r="V100" s="5" t="s">
        <v>1254</v>
      </c>
      <c r="W100" s="5" t="s">
        <v>799</v>
      </c>
      <c r="X100" s="5" t="s">
        <v>799</v>
      </c>
      <c r="Y100" s="4">
        <v>334</v>
      </c>
      <c r="Z100" s="4">
        <v>319</v>
      </c>
      <c r="AA100" s="4">
        <v>324</v>
      </c>
      <c r="AB100" s="4">
        <v>3</v>
      </c>
      <c r="AC100" s="4">
        <v>3</v>
      </c>
      <c r="AD100" s="4">
        <v>2</v>
      </c>
      <c r="AE100" s="4">
        <v>2</v>
      </c>
      <c r="AF100" s="4">
        <v>1</v>
      </c>
      <c r="AG100" s="4">
        <v>1</v>
      </c>
      <c r="AH100" s="4">
        <v>0</v>
      </c>
      <c r="AI100" s="4">
        <v>0</v>
      </c>
      <c r="AJ100" s="4">
        <v>1</v>
      </c>
      <c r="AK100" s="4">
        <v>1</v>
      </c>
      <c r="AL100" s="4">
        <v>1</v>
      </c>
      <c r="AM100" s="4">
        <v>1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HYPERLINK("https://creighton-primo.hosted.exlibrisgroup.com/primo-explore/search?tab=default_tab&amp;search_scope=EVERYTHING&amp;vid=01CRU&amp;lang=en_US&amp;offset=0&amp;query=any,contains,991004425439702656","Catalog Record")</f>
        <v>Catalog Record</v>
      </c>
      <c r="AT100" s="6" t="str">
        <f>HYPERLINK("http://www.worldcat.org/oclc/3397149","WorldCat Record")</f>
        <v>WorldCat Record</v>
      </c>
      <c r="AU100" s="3" t="s">
        <v>1315</v>
      </c>
      <c r="AV100" s="3" t="s">
        <v>1316</v>
      </c>
      <c r="AW100" s="3" t="s">
        <v>1317</v>
      </c>
      <c r="AX100" s="3" t="s">
        <v>1317</v>
      </c>
      <c r="AY100" s="3" t="s">
        <v>1318</v>
      </c>
      <c r="AZ100" s="3" t="s">
        <v>74</v>
      </c>
      <c r="BB100" s="3" t="s">
        <v>1319</v>
      </c>
      <c r="BC100" s="3" t="s">
        <v>1320</v>
      </c>
      <c r="BD100" s="3" t="s">
        <v>1321</v>
      </c>
    </row>
    <row r="101" spans="1:56" ht="54" customHeight="1" x14ac:dyDescent="0.25">
      <c r="A101" s="7" t="s">
        <v>58</v>
      </c>
      <c r="B101" s="2" t="s">
        <v>1322</v>
      </c>
      <c r="C101" s="2" t="s">
        <v>1323</v>
      </c>
      <c r="D101" s="2" t="s">
        <v>1324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1325</v>
      </c>
      <c r="L101" s="2" t="s">
        <v>1326</v>
      </c>
      <c r="M101" s="3" t="s">
        <v>63</v>
      </c>
      <c r="O101" s="3" t="s">
        <v>64</v>
      </c>
      <c r="P101" s="3" t="s">
        <v>142</v>
      </c>
      <c r="R101" s="3" t="s">
        <v>66</v>
      </c>
      <c r="S101" s="4">
        <v>2</v>
      </c>
      <c r="T101" s="4">
        <v>2</v>
      </c>
      <c r="U101" s="5" t="s">
        <v>1254</v>
      </c>
      <c r="V101" s="5" t="s">
        <v>1254</v>
      </c>
      <c r="W101" s="5" t="s">
        <v>799</v>
      </c>
      <c r="X101" s="5" t="s">
        <v>799</v>
      </c>
      <c r="Y101" s="4">
        <v>726</v>
      </c>
      <c r="Z101" s="4">
        <v>570</v>
      </c>
      <c r="AA101" s="4">
        <v>591</v>
      </c>
      <c r="AB101" s="4">
        <v>4</v>
      </c>
      <c r="AC101" s="4">
        <v>5</v>
      </c>
      <c r="AD101" s="4">
        <v>15</v>
      </c>
      <c r="AE101" s="4">
        <v>16</v>
      </c>
      <c r="AF101" s="4">
        <v>5</v>
      </c>
      <c r="AG101" s="4">
        <v>5</v>
      </c>
      <c r="AH101" s="4">
        <v>4</v>
      </c>
      <c r="AI101" s="4">
        <v>4</v>
      </c>
      <c r="AJ101" s="4">
        <v>5</v>
      </c>
      <c r="AK101" s="4">
        <v>5</v>
      </c>
      <c r="AL101" s="4">
        <v>3</v>
      </c>
      <c r="AM101" s="4">
        <v>4</v>
      </c>
      <c r="AN101" s="4">
        <v>0</v>
      </c>
      <c r="AO101" s="4">
        <v>0</v>
      </c>
      <c r="AP101" s="3" t="s">
        <v>58</v>
      </c>
      <c r="AQ101" s="3" t="s">
        <v>69</v>
      </c>
      <c r="AR101" s="6" t="str">
        <f>HYPERLINK("http://catalog.hathitrust.org/Record/000281433","HathiTrust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HYPERLINK("https://creighton-primo.hosted.exlibrisgroup.com/primo-explore/search?tab=default_tab&amp;search_scope=EVERYTHING&amp;vid=01CRU&amp;lang=en_US&amp;offset=0&amp;query=any,contains,991000162049702656","Catalog Record")</f>
        <v>Catalog Record</v>
      </c>
      <c r="AT101" s="6" t="str">
        <f>HYPERLINK("http://www.worldcat.org/oclc/9280736","WorldCat Record")</f>
        <v>WorldCat Record</v>
      </c>
      <c r="AU101" s="3" t="s">
        <v>1327</v>
      </c>
      <c r="AV101" s="3" t="s">
        <v>1328</v>
      </c>
      <c r="AW101" s="3" t="s">
        <v>1329</v>
      </c>
      <c r="AX101" s="3" t="s">
        <v>1329</v>
      </c>
      <c r="AY101" s="3" t="s">
        <v>1330</v>
      </c>
      <c r="AZ101" s="3" t="s">
        <v>74</v>
      </c>
      <c r="BB101" s="3" t="s">
        <v>1331</v>
      </c>
      <c r="BC101" s="3" t="s">
        <v>1332</v>
      </c>
      <c r="BD101" s="3" t="s">
        <v>1333</v>
      </c>
    </row>
    <row r="102" spans="1:56" ht="54" customHeight="1" x14ac:dyDescent="0.25">
      <c r="A102" s="7" t="s">
        <v>58</v>
      </c>
      <c r="B102" s="2" t="s">
        <v>1334</v>
      </c>
      <c r="C102" s="2" t="s">
        <v>1335</v>
      </c>
      <c r="D102" s="2" t="s">
        <v>1336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1337</v>
      </c>
      <c r="L102" s="2" t="s">
        <v>1338</v>
      </c>
      <c r="M102" s="3" t="s">
        <v>229</v>
      </c>
      <c r="O102" s="3" t="s">
        <v>64</v>
      </c>
      <c r="P102" s="3" t="s">
        <v>142</v>
      </c>
      <c r="R102" s="3" t="s">
        <v>66</v>
      </c>
      <c r="S102" s="4">
        <v>2</v>
      </c>
      <c r="T102" s="4">
        <v>2</v>
      </c>
      <c r="U102" s="5" t="s">
        <v>1254</v>
      </c>
      <c r="V102" s="5" t="s">
        <v>1254</v>
      </c>
      <c r="W102" s="5" t="s">
        <v>1339</v>
      </c>
      <c r="X102" s="5" t="s">
        <v>1339</v>
      </c>
      <c r="Y102" s="4">
        <v>655</v>
      </c>
      <c r="Z102" s="4">
        <v>534</v>
      </c>
      <c r="AA102" s="4">
        <v>555</v>
      </c>
      <c r="AB102" s="4">
        <v>5</v>
      </c>
      <c r="AC102" s="4">
        <v>5</v>
      </c>
      <c r="AD102" s="4">
        <v>15</v>
      </c>
      <c r="AE102" s="4">
        <v>15</v>
      </c>
      <c r="AF102" s="4">
        <v>3</v>
      </c>
      <c r="AG102" s="4">
        <v>3</v>
      </c>
      <c r="AH102" s="4">
        <v>3</v>
      </c>
      <c r="AI102" s="4">
        <v>3</v>
      </c>
      <c r="AJ102" s="4">
        <v>5</v>
      </c>
      <c r="AK102" s="4">
        <v>5</v>
      </c>
      <c r="AL102" s="4">
        <v>4</v>
      </c>
      <c r="AM102" s="4">
        <v>4</v>
      </c>
      <c r="AN102" s="4">
        <v>0</v>
      </c>
      <c r="AO102" s="4">
        <v>0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HYPERLINK("https://creighton-primo.hosted.exlibrisgroup.com/primo-explore/search?tab=default_tab&amp;search_scope=EVERYTHING&amp;vid=01CRU&amp;lang=en_US&amp;offset=0&amp;query=any,contains,991001372549702656","Catalog Record")</f>
        <v>Catalog Record</v>
      </c>
      <c r="AT102" s="6" t="str">
        <f>HYPERLINK("http://www.worldcat.org/oclc/18588481","WorldCat Record")</f>
        <v>WorldCat Record</v>
      </c>
      <c r="AU102" s="3" t="s">
        <v>1340</v>
      </c>
      <c r="AV102" s="3" t="s">
        <v>1341</v>
      </c>
      <c r="AW102" s="3" t="s">
        <v>1342</v>
      </c>
      <c r="AX102" s="3" t="s">
        <v>1342</v>
      </c>
      <c r="AY102" s="3" t="s">
        <v>1343</v>
      </c>
      <c r="AZ102" s="3" t="s">
        <v>74</v>
      </c>
      <c r="BB102" s="3" t="s">
        <v>1344</v>
      </c>
      <c r="BC102" s="3" t="s">
        <v>1345</v>
      </c>
      <c r="BD102" s="3" t="s">
        <v>1346</v>
      </c>
    </row>
    <row r="103" spans="1:56" ht="54" customHeight="1" x14ac:dyDescent="0.25">
      <c r="A103" s="7" t="s">
        <v>58</v>
      </c>
      <c r="B103" s="2" t="s">
        <v>1347</v>
      </c>
      <c r="C103" s="2" t="s">
        <v>1348</v>
      </c>
      <c r="D103" s="2" t="s">
        <v>1349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L103" s="2" t="s">
        <v>1350</v>
      </c>
      <c r="M103" s="3" t="s">
        <v>308</v>
      </c>
      <c r="O103" s="3" t="s">
        <v>64</v>
      </c>
      <c r="P103" s="3" t="s">
        <v>142</v>
      </c>
      <c r="R103" s="3" t="s">
        <v>66</v>
      </c>
      <c r="S103" s="4">
        <v>3</v>
      </c>
      <c r="T103" s="4">
        <v>3</v>
      </c>
      <c r="U103" s="5" t="s">
        <v>1215</v>
      </c>
      <c r="V103" s="5" t="s">
        <v>1215</v>
      </c>
      <c r="W103" s="5" t="s">
        <v>799</v>
      </c>
      <c r="X103" s="5" t="s">
        <v>799</v>
      </c>
      <c r="Y103" s="4">
        <v>426</v>
      </c>
      <c r="Z103" s="4">
        <v>288</v>
      </c>
      <c r="AA103" s="4">
        <v>289</v>
      </c>
      <c r="AB103" s="4">
        <v>3</v>
      </c>
      <c r="AC103" s="4">
        <v>3</v>
      </c>
      <c r="AD103" s="4">
        <v>4</v>
      </c>
      <c r="AE103" s="4">
        <v>4</v>
      </c>
      <c r="AF103" s="4">
        <v>0</v>
      </c>
      <c r="AG103" s="4">
        <v>0</v>
      </c>
      <c r="AH103" s="4">
        <v>1</v>
      </c>
      <c r="AI103" s="4">
        <v>1</v>
      </c>
      <c r="AJ103" s="4">
        <v>1</v>
      </c>
      <c r="AK103" s="4">
        <v>1</v>
      </c>
      <c r="AL103" s="4">
        <v>2</v>
      </c>
      <c r="AM103" s="4">
        <v>2</v>
      </c>
      <c r="AN103" s="4">
        <v>0</v>
      </c>
      <c r="AO103" s="4">
        <v>0</v>
      </c>
      <c r="AP103" s="3" t="s">
        <v>58</v>
      </c>
      <c r="AQ103" s="3" t="s">
        <v>69</v>
      </c>
      <c r="AR103" s="6" t="str">
        <f>HYPERLINK("http://catalog.hathitrust.org/Record/000266483","HathiTrust Record")</f>
        <v>HathiTrust Record</v>
      </c>
      <c r="AS103" s="6" t="str">
        <f>HYPERLINK("https://creighton-primo.hosted.exlibrisgroup.com/primo-explore/search?tab=default_tab&amp;search_scope=EVERYTHING&amp;vid=01CRU&amp;lang=en_US&amp;offset=0&amp;query=any,contains,991005087499702656","Catalog Record")</f>
        <v>Catalog Record</v>
      </c>
      <c r="AT103" s="6" t="str">
        <f>HYPERLINK("http://www.worldcat.org/oclc/7197386","WorldCat Record")</f>
        <v>WorldCat Record</v>
      </c>
      <c r="AU103" s="3" t="s">
        <v>1351</v>
      </c>
      <c r="AV103" s="3" t="s">
        <v>1352</v>
      </c>
      <c r="AW103" s="3" t="s">
        <v>1353</v>
      </c>
      <c r="AX103" s="3" t="s">
        <v>1353</v>
      </c>
      <c r="AY103" s="3" t="s">
        <v>1354</v>
      </c>
      <c r="AZ103" s="3" t="s">
        <v>74</v>
      </c>
      <c r="BB103" s="3" t="s">
        <v>1355</v>
      </c>
      <c r="BC103" s="3" t="s">
        <v>1356</v>
      </c>
      <c r="BD103" s="3" t="s">
        <v>1357</v>
      </c>
    </row>
    <row r="104" spans="1:56" ht="54" customHeight="1" x14ac:dyDescent="0.25">
      <c r="A104" s="7" t="s">
        <v>58</v>
      </c>
      <c r="B104" s="2" t="s">
        <v>1358</v>
      </c>
      <c r="C104" s="2" t="s">
        <v>1359</v>
      </c>
      <c r="D104" s="2" t="s">
        <v>1360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L104" s="2" t="s">
        <v>1361</v>
      </c>
      <c r="M104" s="3" t="s">
        <v>141</v>
      </c>
      <c r="O104" s="3" t="s">
        <v>64</v>
      </c>
      <c r="P104" s="3" t="s">
        <v>986</v>
      </c>
      <c r="Q104" s="2" t="s">
        <v>1362</v>
      </c>
      <c r="R104" s="3" t="s">
        <v>66</v>
      </c>
      <c r="S104" s="4">
        <v>1</v>
      </c>
      <c r="T104" s="4">
        <v>1</v>
      </c>
      <c r="U104" s="5" t="s">
        <v>1363</v>
      </c>
      <c r="V104" s="5" t="s">
        <v>1363</v>
      </c>
      <c r="W104" s="5" t="s">
        <v>840</v>
      </c>
      <c r="X104" s="5" t="s">
        <v>840</v>
      </c>
      <c r="Y104" s="4">
        <v>473</v>
      </c>
      <c r="Z104" s="4">
        <v>351</v>
      </c>
      <c r="AA104" s="4">
        <v>358</v>
      </c>
      <c r="AB104" s="4">
        <v>3</v>
      </c>
      <c r="AC104" s="4">
        <v>3</v>
      </c>
      <c r="AD104" s="4">
        <v>8</v>
      </c>
      <c r="AE104" s="4">
        <v>8</v>
      </c>
      <c r="AF104" s="4">
        <v>2</v>
      </c>
      <c r="AG104" s="4">
        <v>2</v>
      </c>
      <c r="AH104" s="4">
        <v>1</v>
      </c>
      <c r="AI104" s="4">
        <v>1</v>
      </c>
      <c r="AJ104" s="4">
        <v>3</v>
      </c>
      <c r="AK104" s="4">
        <v>3</v>
      </c>
      <c r="AL104" s="4">
        <v>2</v>
      </c>
      <c r="AM104" s="4">
        <v>2</v>
      </c>
      <c r="AN104" s="4">
        <v>0</v>
      </c>
      <c r="AO104" s="4">
        <v>0</v>
      </c>
      <c r="AP104" s="3" t="s">
        <v>58</v>
      </c>
      <c r="AQ104" s="3" t="s">
        <v>69</v>
      </c>
      <c r="AR104" s="6" t="str">
        <f>HYPERLINK("http://catalog.hathitrust.org/Record/000025505","HathiTrust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HYPERLINK("https://creighton-primo.hosted.exlibrisgroup.com/primo-explore/search?tab=default_tab&amp;search_scope=EVERYTHING&amp;vid=01CRU&amp;lang=en_US&amp;offset=0&amp;query=any,contains,991004253949702656","Catalog Record")</f>
        <v>Catalog Record</v>
      </c>
      <c r="AT104" s="6" t="str">
        <f>HYPERLINK("http://www.worldcat.org/oclc/2818571","WorldCat Record")</f>
        <v>WorldCat Record</v>
      </c>
      <c r="AU104" s="3" t="s">
        <v>1364</v>
      </c>
      <c r="AV104" s="3" t="s">
        <v>1365</v>
      </c>
      <c r="AW104" s="3" t="s">
        <v>1366</v>
      </c>
      <c r="AX104" s="3" t="s">
        <v>1366</v>
      </c>
      <c r="AY104" s="3" t="s">
        <v>1367</v>
      </c>
      <c r="AZ104" s="3" t="s">
        <v>74</v>
      </c>
      <c r="BB104" s="3" t="s">
        <v>1368</v>
      </c>
      <c r="BC104" s="3" t="s">
        <v>1369</v>
      </c>
      <c r="BD104" s="3" t="s">
        <v>1370</v>
      </c>
    </row>
    <row r="105" spans="1:56" ht="54" customHeight="1" x14ac:dyDescent="0.25">
      <c r="A105" s="7" t="s">
        <v>58</v>
      </c>
      <c r="B105" s="2" t="s">
        <v>1371</v>
      </c>
      <c r="C105" s="2" t="s">
        <v>1372</v>
      </c>
      <c r="D105" s="2" t="s">
        <v>1373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1374</v>
      </c>
      <c r="L105" s="2" t="s">
        <v>1375</v>
      </c>
      <c r="M105" s="3" t="s">
        <v>1095</v>
      </c>
      <c r="N105" s="2" t="s">
        <v>293</v>
      </c>
      <c r="O105" s="3" t="s">
        <v>64</v>
      </c>
      <c r="P105" s="3" t="s">
        <v>65</v>
      </c>
      <c r="R105" s="3" t="s">
        <v>66</v>
      </c>
      <c r="S105" s="4">
        <v>4</v>
      </c>
      <c r="T105" s="4">
        <v>4</v>
      </c>
      <c r="U105" s="5" t="s">
        <v>1254</v>
      </c>
      <c r="V105" s="5" t="s">
        <v>1254</v>
      </c>
      <c r="W105" s="5" t="s">
        <v>1376</v>
      </c>
      <c r="X105" s="5" t="s">
        <v>1376</v>
      </c>
      <c r="Y105" s="4">
        <v>636</v>
      </c>
      <c r="Z105" s="4">
        <v>545</v>
      </c>
      <c r="AA105" s="4">
        <v>1306</v>
      </c>
      <c r="AB105" s="4">
        <v>7</v>
      </c>
      <c r="AC105" s="4">
        <v>9</v>
      </c>
      <c r="AD105" s="4">
        <v>21</v>
      </c>
      <c r="AE105" s="4">
        <v>36</v>
      </c>
      <c r="AF105" s="4">
        <v>5</v>
      </c>
      <c r="AG105" s="4">
        <v>14</v>
      </c>
      <c r="AH105" s="4">
        <v>5</v>
      </c>
      <c r="AI105" s="4">
        <v>6</v>
      </c>
      <c r="AJ105" s="4">
        <v>9</v>
      </c>
      <c r="AK105" s="4">
        <v>17</v>
      </c>
      <c r="AL105" s="4">
        <v>5</v>
      </c>
      <c r="AM105" s="4">
        <v>7</v>
      </c>
      <c r="AN105" s="4">
        <v>0</v>
      </c>
      <c r="AO105" s="4">
        <v>0</v>
      </c>
      <c r="AP105" s="3" t="s">
        <v>58</v>
      </c>
      <c r="AQ105" s="3" t="s">
        <v>69</v>
      </c>
      <c r="AR105" s="6" t="str">
        <f>HYPERLINK("http://catalog.hathitrust.org/Record/002499000","HathiTrust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HYPERLINK("https://creighton-primo.hosted.exlibrisgroup.com/primo-explore/search?tab=default_tab&amp;search_scope=EVERYTHING&amp;vid=01CRU&amp;lang=en_US&amp;offset=0&amp;query=any,contains,991001807259702656","Catalog Record")</f>
        <v>Catalog Record</v>
      </c>
      <c r="AT105" s="6" t="str">
        <f>HYPERLINK("http://www.worldcat.org/oclc/22710073","WorldCat Record")</f>
        <v>WorldCat Record</v>
      </c>
      <c r="AU105" s="3" t="s">
        <v>1377</v>
      </c>
      <c r="AV105" s="3" t="s">
        <v>1378</v>
      </c>
      <c r="AW105" s="3" t="s">
        <v>1379</v>
      </c>
      <c r="AX105" s="3" t="s">
        <v>1379</v>
      </c>
      <c r="AY105" s="3" t="s">
        <v>1380</v>
      </c>
      <c r="AZ105" s="3" t="s">
        <v>74</v>
      </c>
      <c r="BB105" s="3" t="s">
        <v>1381</v>
      </c>
      <c r="BC105" s="3" t="s">
        <v>1382</v>
      </c>
      <c r="BD105" s="3" t="s">
        <v>1383</v>
      </c>
    </row>
    <row r="106" spans="1:56" ht="54" customHeight="1" x14ac:dyDescent="0.25">
      <c r="A106" s="7" t="s">
        <v>58</v>
      </c>
      <c r="B106" s="2" t="s">
        <v>1384</v>
      </c>
      <c r="C106" s="2" t="s">
        <v>1385</v>
      </c>
      <c r="D106" s="2" t="s">
        <v>1386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1387</v>
      </c>
      <c r="L106" s="2" t="s">
        <v>1388</v>
      </c>
      <c r="M106" s="3" t="s">
        <v>798</v>
      </c>
      <c r="N106" s="2" t="s">
        <v>230</v>
      </c>
      <c r="O106" s="3" t="s">
        <v>64</v>
      </c>
      <c r="P106" s="3" t="s">
        <v>142</v>
      </c>
      <c r="Q106" s="2" t="s">
        <v>1389</v>
      </c>
      <c r="R106" s="3" t="s">
        <v>66</v>
      </c>
      <c r="S106" s="4">
        <v>3</v>
      </c>
      <c r="T106" s="4">
        <v>3</v>
      </c>
      <c r="U106" s="5" t="s">
        <v>1390</v>
      </c>
      <c r="V106" s="5" t="s">
        <v>1390</v>
      </c>
      <c r="W106" s="5" t="s">
        <v>799</v>
      </c>
      <c r="X106" s="5" t="s">
        <v>799</v>
      </c>
      <c r="Y106" s="4">
        <v>537</v>
      </c>
      <c r="Z106" s="4">
        <v>352</v>
      </c>
      <c r="AA106" s="4">
        <v>362</v>
      </c>
      <c r="AB106" s="4">
        <v>5</v>
      </c>
      <c r="AC106" s="4">
        <v>5</v>
      </c>
      <c r="AD106" s="4">
        <v>11</v>
      </c>
      <c r="AE106" s="4">
        <v>11</v>
      </c>
      <c r="AF106" s="4">
        <v>3</v>
      </c>
      <c r="AG106" s="4">
        <v>3</v>
      </c>
      <c r="AH106" s="4">
        <v>1</v>
      </c>
      <c r="AI106" s="4">
        <v>1</v>
      </c>
      <c r="AJ106" s="4">
        <v>3</v>
      </c>
      <c r="AK106" s="4">
        <v>3</v>
      </c>
      <c r="AL106" s="4">
        <v>4</v>
      </c>
      <c r="AM106" s="4">
        <v>4</v>
      </c>
      <c r="AN106" s="4">
        <v>0</v>
      </c>
      <c r="AO106" s="4">
        <v>0</v>
      </c>
      <c r="AP106" s="3" t="s">
        <v>58</v>
      </c>
      <c r="AQ106" s="3" t="s">
        <v>69</v>
      </c>
      <c r="AR106" s="6" t="str">
        <f>HYPERLINK("http://catalog.hathitrust.org/Record/000312976","HathiTrust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HYPERLINK("https://creighton-primo.hosted.exlibrisgroup.com/primo-explore/search?tab=default_tab&amp;search_scope=EVERYTHING&amp;vid=01CRU&amp;lang=en_US&amp;offset=0&amp;query=any,contains,991005159699702656","Catalog Record")</f>
        <v>Catalog Record</v>
      </c>
      <c r="AT106" s="6" t="str">
        <f>HYPERLINK("http://www.worldcat.org/oclc/7773827","WorldCat Record")</f>
        <v>WorldCat Record</v>
      </c>
      <c r="AU106" s="3" t="s">
        <v>1391</v>
      </c>
      <c r="AV106" s="3" t="s">
        <v>1392</v>
      </c>
      <c r="AW106" s="3" t="s">
        <v>1393</v>
      </c>
      <c r="AX106" s="3" t="s">
        <v>1393</v>
      </c>
      <c r="AY106" s="3" t="s">
        <v>1394</v>
      </c>
      <c r="AZ106" s="3" t="s">
        <v>74</v>
      </c>
      <c r="BB106" s="3" t="s">
        <v>1395</v>
      </c>
      <c r="BC106" s="3" t="s">
        <v>1396</v>
      </c>
      <c r="BD106" s="3" t="s">
        <v>1397</v>
      </c>
    </row>
    <row r="107" spans="1:56" ht="54" customHeight="1" x14ac:dyDescent="0.25">
      <c r="A107" s="7" t="s">
        <v>58</v>
      </c>
      <c r="B107" s="2" t="s">
        <v>1398</v>
      </c>
      <c r="C107" s="2" t="s">
        <v>1399</v>
      </c>
      <c r="D107" s="2" t="s">
        <v>1400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1401</v>
      </c>
      <c r="L107" s="2" t="s">
        <v>1402</v>
      </c>
      <c r="M107" s="3" t="s">
        <v>277</v>
      </c>
      <c r="O107" s="3" t="s">
        <v>64</v>
      </c>
      <c r="P107" s="3" t="s">
        <v>198</v>
      </c>
      <c r="Q107" s="2" t="s">
        <v>199</v>
      </c>
      <c r="R107" s="3" t="s">
        <v>66</v>
      </c>
      <c r="S107" s="4">
        <v>9</v>
      </c>
      <c r="T107" s="4">
        <v>9</v>
      </c>
      <c r="U107" s="5" t="s">
        <v>1241</v>
      </c>
      <c r="V107" s="5" t="s">
        <v>1241</v>
      </c>
      <c r="W107" s="5" t="s">
        <v>1403</v>
      </c>
      <c r="X107" s="5" t="s">
        <v>1403</v>
      </c>
      <c r="Y107" s="4">
        <v>850</v>
      </c>
      <c r="Z107" s="4">
        <v>741</v>
      </c>
      <c r="AA107" s="4">
        <v>1331</v>
      </c>
      <c r="AB107" s="4">
        <v>4</v>
      </c>
      <c r="AC107" s="4">
        <v>7</v>
      </c>
      <c r="AD107" s="4">
        <v>12</v>
      </c>
      <c r="AE107" s="4">
        <v>22</v>
      </c>
      <c r="AF107" s="4">
        <v>2</v>
      </c>
      <c r="AG107" s="4">
        <v>5</v>
      </c>
      <c r="AH107" s="4">
        <v>0</v>
      </c>
      <c r="AI107" s="4">
        <v>3</v>
      </c>
      <c r="AJ107" s="4">
        <v>8</v>
      </c>
      <c r="AK107" s="4">
        <v>12</v>
      </c>
      <c r="AL107" s="4">
        <v>2</v>
      </c>
      <c r="AM107" s="4">
        <v>5</v>
      </c>
      <c r="AN107" s="4">
        <v>0</v>
      </c>
      <c r="AO107" s="4">
        <v>0</v>
      </c>
      <c r="AP107" s="3" t="s">
        <v>58</v>
      </c>
      <c r="AQ107" s="3" t="s">
        <v>58</v>
      </c>
      <c r="AS107" s="6" t="str">
        <f>HYPERLINK("https://creighton-primo.hosted.exlibrisgroup.com/primo-explore/search?tab=default_tab&amp;search_scope=EVERYTHING&amp;vid=01CRU&amp;lang=en_US&amp;offset=0&amp;query=any,contains,991005012589702656","Catalog Record")</f>
        <v>Catalog Record</v>
      </c>
      <c r="AT107" s="6" t="str">
        <f>HYPERLINK("http://www.worldcat.org/oclc/6603938","WorldCat Record")</f>
        <v>WorldCat Record</v>
      </c>
      <c r="AU107" s="3" t="s">
        <v>1404</v>
      </c>
      <c r="AV107" s="3" t="s">
        <v>1405</v>
      </c>
      <c r="AW107" s="3" t="s">
        <v>1406</v>
      </c>
      <c r="AX107" s="3" t="s">
        <v>1406</v>
      </c>
      <c r="AY107" s="3" t="s">
        <v>1407</v>
      </c>
      <c r="AZ107" s="3" t="s">
        <v>74</v>
      </c>
      <c r="BB107" s="3" t="s">
        <v>1408</v>
      </c>
      <c r="BC107" s="3" t="s">
        <v>1409</v>
      </c>
      <c r="BD107" s="3" t="s">
        <v>1410</v>
      </c>
    </row>
    <row r="108" spans="1:56" ht="54" customHeight="1" x14ac:dyDescent="0.25">
      <c r="A108" s="7" t="s">
        <v>58</v>
      </c>
      <c r="B108" s="2" t="s">
        <v>1411</v>
      </c>
      <c r="C108" s="2" t="s">
        <v>1412</v>
      </c>
      <c r="D108" s="2" t="s">
        <v>1413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1414</v>
      </c>
      <c r="L108" s="2" t="s">
        <v>1415</v>
      </c>
      <c r="M108" s="3" t="s">
        <v>1110</v>
      </c>
      <c r="O108" s="3" t="s">
        <v>64</v>
      </c>
      <c r="P108" s="3" t="s">
        <v>142</v>
      </c>
      <c r="R108" s="3" t="s">
        <v>66</v>
      </c>
      <c r="S108" s="4">
        <v>6</v>
      </c>
      <c r="T108" s="4">
        <v>6</v>
      </c>
      <c r="U108" s="5" t="s">
        <v>1416</v>
      </c>
      <c r="V108" s="5" t="s">
        <v>1416</v>
      </c>
      <c r="W108" s="5" t="s">
        <v>1417</v>
      </c>
      <c r="X108" s="5" t="s">
        <v>1417</v>
      </c>
      <c r="Y108" s="4">
        <v>747</v>
      </c>
      <c r="Z108" s="4">
        <v>615</v>
      </c>
      <c r="AA108" s="4">
        <v>844</v>
      </c>
      <c r="AB108" s="4">
        <v>4</v>
      </c>
      <c r="AC108" s="4">
        <v>5</v>
      </c>
      <c r="AD108" s="4">
        <v>22</v>
      </c>
      <c r="AE108" s="4">
        <v>28</v>
      </c>
      <c r="AF108" s="4">
        <v>11</v>
      </c>
      <c r="AG108" s="4">
        <v>12</v>
      </c>
      <c r="AH108" s="4">
        <v>6</v>
      </c>
      <c r="AI108" s="4">
        <v>7</v>
      </c>
      <c r="AJ108" s="4">
        <v>8</v>
      </c>
      <c r="AK108" s="4">
        <v>13</v>
      </c>
      <c r="AL108" s="4">
        <v>2</v>
      </c>
      <c r="AM108" s="4">
        <v>3</v>
      </c>
      <c r="AN108" s="4">
        <v>0</v>
      </c>
      <c r="AO108" s="4">
        <v>0</v>
      </c>
      <c r="AP108" s="3" t="s">
        <v>58</v>
      </c>
      <c r="AQ108" s="3" t="s">
        <v>69</v>
      </c>
      <c r="AR108" s="6" t="str">
        <f>HYPERLINK("http://catalog.hathitrust.org/Record/000172115","HathiTrust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HYPERLINK("https://creighton-primo.hosted.exlibrisgroup.com/primo-explore/search?tab=default_tab&amp;search_scope=EVERYTHING&amp;vid=01CRU&amp;lang=en_US&amp;offset=0&amp;query=any,contains,991004232439702656","Catalog Record")</f>
        <v>Catalog Record</v>
      </c>
      <c r="AT108" s="6" t="str">
        <f>HYPERLINK("http://www.worldcat.org/oclc/2752184","WorldCat Record")</f>
        <v>WorldCat Record</v>
      </c>
      <c r="AU108" s="3" t="s">
        <v>1418</v>
      </c>
      <c r="AV108" s="3" t="s">
        <v>1419</v>
      </c>
      <c r="AW108" s="3" t="s">
        <v>1420</v>
      </c>
      <c r="AX108" s="3" t="s">
        <v>1420</v>
      </c>
      <c r="AY108" s="3" t="s">
        <v>1421</v>
      </c>
      <c r="AZ108" s="3" t="s">
        <v>74</v>
      </c>
      <c r="BB108" s="3" t="s">
        <v>1422</v>
      </c>
      <c r="BC108" s="3" t="s">
        <v>1423</v>
      </c>
      <c r="BD108" s="3" t="s">
        <v>1424</v>
      </c>
    </row>
    <row r="109" spans="1:56" ht="54" customHeight="1" x14ac:dyDescent="0.25">
      <c r="A109" s="7" t="s">
        <v>58</v>
      </c>
      <c r="B109" s="2" t="s">
        <v>1425</v>
      </c>
      <c r="C109" s="2" t="s">
        <v>1426</v>
      </c>
      <c r="D109" s="2" t="s">
        <v>1427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1428</v>
      </c>
      <c r="L109" s="2" t="s">
        <v>1429</v>
      </c>
      <c r="M109" s="3" t="s">
        <v>262</v>
      </c>
      <c r="O109" s="3" t="s">
        <v>64</v>
      </c>
      <c r="P109" s="3" t="s">
        <v>98</v>
      </c>
      <c r="Q109" s="2" t="s">
        <v>1430</v>
      </c>
      <c r="R109" s="3" t="s">
        <v>66</v>
      </c>
      <c r="S109" s="4">
        <v>4</v>
      </c>
      <c r="T109" s="4">
        <v>4</v>
      </c>
      <c r="U109" s="5" t="s">
        <v>1416</v>
      </c>
      <c r="V109" s="5" t="s">
        <v>1416</v>
      </c>
      <c r="W109" s="5" t="s">
        <v>1431</v>
      </c>
      <c r="X109" s="5" t="s">
        <v>1431</v>
      </c>
      <c r="Y109" s="4">
        <v>30</v>
      </c>
      <c r="Z109" s="4">
        <v>17</v>
      </c>
      <c r="AA109" s="4">
        <v>702</v>
      </c>
      <c r="AB109" s="4">
        <v>1</v>
      </c>
      <c r="AC109" s="4">
        <v>4</v>
      </c>
      <c r="AD109" s="4">
        <v>1</v>
      </c>
      <c r="AE109" s="4">
        <v>20</v>
      </c>
      <c r="AF109" s="4">
        <v>1</v>
      </c>
      <c r="AG109" s="4">
        <v>7</v>
      </c>
      <c r="AH109" s="4">
        <v>0</v>
      </c>
      <c r="AI109" s="4">
        <v>4</v>
      </c>
      <c r="AJ109" s="4">
        <v>0</v>
      </c>
      <c r="AK109" s="4">
        <v>6</v>
      </c>
      <c r="AL109" s="4">
        <v>0</v>
      </c>
      <c r="AM109" s="4">
        <v>3</v>
      </c>
      <c r="AN109" s="4">
        <v>0</v>
      </c>
      <c r="AO109" s="4">
        <v>0</v>
      </c>
      <c r="AP109" s="3" t="s">
        <v>58</v>
      </c>
      <c r="AQ109" s="3" t="s">
        <v>58</v>
      </c>
      <c r="AS109" s="6" t="str">
        <f>HYPERLINK("https://creighton-primo.hosted.exlibrisgroup.com/primo-explore/search?tab=default_tab&amp;search_scope=EVERYTHING&amp;vid=01CRU&amp;lang=en_US&amp;offset=0&amp;query=any,contains,991005061739702656","Catalog Record")</f>
        <v>Catalog Record</v>
      </c>
      <c r="AT109" s="6" t="str">
        <f>HYPERLINK("http://www.worldcat.org/oclc/6923139","WorldCat Record")</f>
        <v>WorldCat Record</v>
      </c>
      <c r="AU109" s="3" t="s">
        <v>1432</v>
      </c>
      <c r="AV109" s="3" t="s">
        <v>1433</v>
      </c>
      <c r="AW109" s="3" t="s">
        <v>1434</v>
      </c>
      <c r="AX109" s="3" t="s">
        <v>1434</v>
      </c>
      <c r="AY109" s="3" t="s">
        <v>1435</v>
      </c>
      <c r="AZ109" s="3" t="s">
        <v>74</v>
      </c>
      <c r="BC109" s="3" t="s">
        <v>1436</v>
      </c>
      <c r="BD109" s="3" t="s">
        <v>1437</v>
      </c>
    </row>
    <row r="110" spans="1:56" ht="54" customHeight="1" x14ac:dyDescent="0.25">
      <c r="A110" s="7" t="s">
        <v>58</v>
      </c>
      <c r="B110" s="2" t="s">
        <v>1438</v>
      </c>
      <c r="C110" s="2" t="s">
        <v>1439</v>
      </c>
      <c r="D110" s="2" t="s">
        <v>1440</v>
      </c>
      <c r="F110" s="3" t="s">
        <v>58</v>
      </c>
      <c r="G110" s="3" t="s">
        <v>59</v>
      </c>
      <c r="H110" s="3" t="s">
        <v>58</v>
      </c>
      <c r="I110" s="3" t="s">
        <v>69</v>
      </c>
      <c r="J110" s="3" t="s">
        <v>60</v>
      </c>
      <c r="K110" s="2" t="s">
        <v>1441</v>
      </c>
      <c r="L110" s="2" t="s">
        <v>1442</v>
      </c>
      <c r="M110" s="3" t="s">
        <v>634</v>
      </c>
      <c r="O110" s="3" t="s">
        <v>64</v>
      </c>
      <c r="P110" s="3" t="s">
        <v>65</v>
      </c>
      <c r="R110" s="3" t="s">
        <v>66</v>
      </c>
      <c r="S110" s="4">
        <v>10</v>
      </c>
      <c r="T110" s="4">
        <v>10</v>
      </c>
      <c r="U110" s="5" t="s">
        <v>1443</v>
      </c>
      <c r="V110" s="5" t="s">
        <v>1443</v>
      </c>
      <c r="W110" s="5" t="s">
        <v>1444</v>
      </c>
      <c r="X110" s="5" t="s">
        <v>1444</v>
      </c>
      <c r="Y110" s="4">
        <v>1132</v>
      </c>
      <c r="Z110" s="4">
        <v>1007</v>
      </c>
      <c r="AA110" s="4">
        <v>2179</v>
      </c>
      <c r="AB110" s="4">
        <v>8</v>
      </c>
      <c r="AC110" s="4">
        <v>21</v>
      </c>
      <c r="AD110" s="4">
        <v>16</v>
      </c>
      <c r="AE110" s="4">
        <v>44</v>
      </c>
      <c r="AF110" s="4">
        <v>4</v>
      </c>
      <c r="AG110" s="4">
        <v>17</v>
      </c>
      <c r="AH110" s="4">
        <v>3</v>
      </c>
      <c r="AI110" s="4">
        <v>7</v>
      </c>
      <c r="AJ110" s="4">
        <v>9</v>
      </c>
      <c r="AK110" s="4">
        <v>15</v>
      </c>
      <c r="AL110" s="4">
        <v>4</v>
      </c>
      <c r="AM110" s="4">
        <v>13</v>
      </c>
      <c r="AN110" s="4">
        <v>0</v>
      </c>
      <c r="AO110" s="4">
        <v>0</v>
      </c>
      <c r="AP110" s="3" t="s">
        <v>58</v>
      </c>
      <c r="AQ110" s="3" t="s">
        <v>58</v>
      </c>
      <c r="AS110" s="6" t="str">
        <f>HYPERLINK("https://creighton-primo.hosted.exlibrisgroup.com/primo-explore/search?tab=default_tab&amp;search_scope=EVERYTHING&amp;vid=01CRU&amp;lang=en_US&amp;offset=0&amp;query=any,contains,991002160039702656","Catalog Record")</f>
        <v>Catalog Record</v>
      </c>
      <c r="AT110" s="6" t="str">
        <f>HYPERLINK("http://www.worldcat.org/oclc/27812942","WorldCat Record")</f>
        <v>WorldCat Record</v>
      </c>
      <c r="AU110" s="3" t="s">
        <v>1445</v>
      </c>
      <c r="AV110" s="3" t="s">
        <v>1446</v>
      </c>
      <c r="AW110" s="3" t="s">
        <v>1447</v>
      </c>
      <c r="AX110" s="3" t="s">
        <v>1447</v>
      </c>
      <c r="AY110" s="3" t="s">
        <v>1448</v>
      </c>
      <c r="AZ110" s="3" t="s">
        <v>74</v>
      </c>
      <c r="BB110" s="3" t="s">
        <v>1449</v>
      </c>
      <c r="BC110" s="3" t="s">
        <v>1450</v>
      </c>
      <c r="BD110" s="3" t="s">
        <v>1451</v>
      </c>
    </row>
    <row r="111" spans="1:56" ht="54" customHeight="1" x14ac:dyDescent="0.25">
      <c r="A111" s="7" t="s">
        <v>58</v>
      </c>
      <c r="B111" s="2" t="s">
        <v>1452</v>
      </c>
      <c r="C111" s="2" t="s">
        <v>1453</v>
      </c>
      <c r="D111" s="2" t="s">
        <v>1454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1455</v>
      </c>
      <c r="L111" s="2" t="s">
        <v>1456</v>
      </c>
      <c r="M111" s="3" t="s">
        <v>1457</v>
      </c>
      <c r="N111" s="2" t="s">
        <v>230</v>
      </c>
      <c r="O111" s="3" t="s">
        <v>64</v>
      </c>
      <c r="P111" s="3" t="s">
        <v>65</v>
      </c>
      <c r="R111" s="3" t="s">
        <v>66</v>
      </c>
      <c r="S111" s="4">
        <v>1</v>
      </c>
      <c r="T111" s="4">
        <v>1</v>
      </c>
      <c r="U111" s="5" t="s">
        <v>1458</v>
      </c>
      <c r="V111" s="5" t="s">
        <v>1458</v>
      </c>
      <c r="W111" s="5" t="s">
        <v>1459</v>
      </c>
      <c r="X111" s="5" t="s">
        <v>1459</v>
      </c>
      <c r="Y111" s="4">
        <v>1005</v>
      </c>
      <c r="Z111" s="4">
        <v>955</v>
      </c>
      <c r="AA111" s="4">
        <v>989</v>
      </c>
      <c r="AB111" s="4">
        <v>4</v>
      </c>
      <c r="AC111" s="4">
        <v>4</v>
      </c>
      <c r="AD111" s="4">
        <v>13</v>
      </c>
      <c r="AE111" s="4">
        <v>13</v>
      </c>
      <c r="AF111" s="4">
        <v>4</v>
      </c>
      <c r="AG111" s="4">
        <v>4</v>
      </c>
      <c r="AH111" s="4">
        <v>2</v>
      </c>
      <c r="AI111" s="4">
        <v>2</v>
      </c>
      <c r="AJ111" s="4">
        <v>8</v>
      </c>
      <c r="AK111" s="4">
        <v>8</v>
      </c>
      <c r="AL111" s="4">
        <v>1</v>
      </c>
      <c r="AM111" s="4">
        <v>1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HYPERLINK("https://creighton-primo.hosted.exlibrisgroup.com/primo-explore/search?tab=default_tab&amp;search_scope=EVERYTHING&amp;vid=01CRU&amp;lang=en_US&amp;offset=0&amp;query=any,contains,991003313969702656","Catalog Record")</f>
        <v>Catalog Record</v>
      </c>
      <c r="AT111" s="6" t="str">
        <f>HYPERLINK("http://www.worldcat.org/oclc/43615451","WorldCat Record")</f>
        <v>WorldCat Record</v>
      </c>
      <c r="AU111" s="3" t="s">
        <v>1460</v>
      </c>
      <c r="AV111" s="3" t="s">
        <v>1461</v>
      </c>
      <c r="AW111" s="3" t="s">
        <v>1462</v>
      </c>
      <c r="AX111" s="3" t="s">
        <v>1462</v>
      </c>
      <c r="AY111" s="3" t="s">
        <v>1463</v>
      </c>
      <c r="AZ111" s="3" t="s">
        <v>74</v>
      </c>
      <c r="BB111" s="3" t="s">
        <v>1464</v>
      </c>
      <c r="BC111" s="3" t="s">
        <v>1465</v>
      </c>
      <c r="BD111" s="3" t="s">
        <v>1466</v>
      </c>
    </row>
    <row r="112" spans="1:56" ht="54" customHeight="1" x14ac:dyDescent="0.25">
      <c r="A112" s="7" t="s">
        <v>58</v>
      </c>
      <c r="B112" s="2" t="s">
        <v>1467</v>
      </c>
      <c r="C112" s="2" t="s">
        <v>1468</v>
      </c>
      <c r="D112" s="2" t="s">
        <v>1469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1470</v>
      </c>
      <c r="L112" s="2" t="s">
        <v>1471</v>
      </c>
      <c r="M112" s="3" t="s">
        <v>1054</v>
      </c>
      <c r="O112" s="3" t="s">
        <v>64</v>
      </c>
      <c r="P112" s="3" t="s">
        <v>1472</v>
      </c>
      <c r="R112" s="3" t="s">
        <v>66</v>
      </c>
      <c r="S112" s="4">
        <v>12</v>
      </c>
      <c r="T112" s="4">
        <v>12</v>
      </c>
      <c r="U112" s="5" t="s">
        <v>1473</v>
      </c>
      <c r="V112" s="5" t="s">
        <v>1473</v>
      </c>
      <c r="W112" s="5" t="s">
        <v>1403</v>
      </c>
      <c r="X112" s="5" t="s">
        <v>1403</v>
      </c>
      <c r="Y112" s="4">
        <v>565</v>
      </c>
      <c r="Z112" s="4">
        <v>432</v>
      </c>
      <c r="AA112" s="4">
        <v>468</v>
      </c>
      <c r="AB112" s="4">
        <v>4</v>
      </c>
      <c r="AC112" s="4">
        <v>4</v>
      </c>
      <c r="AD112" s="4">
        <v>16</v>
      </c>
      <c r="AE112" s="4">
        <v>19</v>
      </c>
      <c r="AF112" s="4">
        <v>5</v>
      </c>
      <c r="AG112" s="4">
        <v>7</v>
      </c>
      <c r="AH112" s="4">
        <v>6</v>
      </c>
      <c r="AI112" s="4">
        <v>8</v>
      </c>
      <c r="AJ112" s="4">
        <v>6</v>
      </c>
      <c r="AK112" s="4">
        <v>6</v>
      </c>
      <c r="AL112" s="4">
        <v>3</v>
      </c>
      <c r="AM112" s="4">
        <v>3</v>
      </c>
      <c r="AN112" s="4">
        <v>0</v>
      </c>
      <c r="AO112" s="4">
        <v>0</v>
      </c>
      <c r="AP112" s="3" t="s">
        <v>58</v>
      </c>
      <c r="AQ112" s="3" t="s">
        <v>69</v>
      </c>
      <c r="AR112" s="6" t="str">
        <f>HYPERLINK("http://catalog.hathitrust.org/Record/000380293","HathiTrust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HYPERLINK("https://creighton-primo.hosted.exlibrisgroup.com/primo-explore/search?tab=default_tab&amp;search_scope=EVERYTHING&amp;vid=01CRU&amp;lang=en_US&amp;offset=0&amp;query=any,contains,991000528319702656","Catalog Record")</f>
        <v>Catalog Record</v>
      </c>
      <c r="AT112" s="6" t="str">
        <f>HYPERLINK("http://www.worldcat.org/oclc/11375639","WorldCat Record")</f>
        <v>WorldCat Record</v>
      </c>
      <c r="AU112" s="3" t="s">
        <v>1474</v>
      </c>
      <c r="AV112" s="3" t="s">
        <v>1475</v>
      </c>
      <c r="AW112" s="3" t="s">
        <v>1476</v>
      </c>
      <c r="AX112" s="3" t="s">
        <v>1476</v>
      </c>
      <c r="AY112" s="3" t="s">
        <v>1477</v>
      </c>
      <c r="AZ112" s="3" t="s">
        <v>74</v>
      </c>
      <c r="BB112" s="3" t="s">
        <v>1478</v>
      </c>
      <c r="BC112" s="3" t="s">
        <v>1479</v>
      </c>
      <c r="BD112" s="3" t="s">
        <v>1480</v>
      </c>
    </row>
    <row r="113" spans="1:56" ht="54" customHeight="1" x14ac:dyDescent="0.25">
      <c r="A113" s="7" t="s">
        <v>58</v>
      </c>
      <c r="B113" s="2" t="s">
        <v>1481</v>
      </c>
      <c r="C113" s="2" t="s">
        <v>1482</v>
      </c>
      <c r="D113" s="2" t="s">
        <v>1483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1484</v>
      </c>
      <c r="L113" s="2" t="s">
        <v>1485</v>
      </c>
      <c r="M113" s="3" t="s">
        <v>1110</v>
      </c>
      <c r="N113" s="2" t="s">
        <v>1201</v>
      </c>
      <c r="O113" s="3" t="s">
        <v>64</v>
      </c>
      <c r="P113" s="3" t="s">
        <v>1486</v>
      </c>
      <c r="Q113" s="2" t="s">
        <v>1487</v>
      </c>
      <c r="R113" s="3" t="s">
        <v>66</v>
      </c>
      <c r="S113" s="4">
        <v>6</v>
      </c>
      <c r="T113" s="4">
        <v>6</v>
      </c>
      <c r="U113" s="5" t="s">
        <v>1488</v>
      </c>
      <c r="V113" s="5" t="s">
        <v>1488</v>
      </c>
      <c r="W113" s="5" t="s">
        <v>418</v>
      </c>
      <c r="X113" s="5" t="s">
        <v>418</v>
      </c>
      <c r="Y113" s="4">
        <v>843</v>
      </c>
      <c r="Z113" s="4">
        <v>745</v>
      </c>
      <c r="AA113" s="4">
        <v>1059</v>
      </c>
      <c r="AB113" s="4">
        <v>2</v>
      </c>
      <c r="AC113" s="4">
        <v>8</v>
      </c>
      <c r="AD113" s="4">
        <v>14</v>
      </c>
      <c r="AE113" s="4">
        <v>24</v>
      </c>
      <c r="AF113" s="4">
        <v>7</v>
      </c>
      <c r="AG113" s="4">
        <v>11</v>
      </c>
      <c r="AH113" s="4">
        <v>3</v>
      </c>
      <c r="AI113" s="4">
        <v>4</v>
      </c>
      <c r="AJ113" s="4">
        <v>4</v>
      </c>
      <c r="AK113" s="4">
        <v>5</v>
      </c>
      <c r="AL113" s="4">
        <v>1</v>
      </c>
      <c r="AM113" s="4">
        <v>6</v>
      </c>
      <c r="AN113" s="4">
        <v>0</v>
      </c>
      <c r="AO113" s="4">
        <v>0</v>
      </c>
      <c r="AP113" s="3" t="s">
        <v>58</v>
      </c>
      <c r="AQ113" s="3" t="s">
        <v>69</v>
      </c>
      <c r="AR113" s="6" t="str">
        <f>HYPERLINK("http://catalog.hathitrust.org/Record/000684297","HathiTrust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HYPERLINK("https://creighton-primo.hosted.exlibrisgroup.com/primo-explore/search?tab=default_tab&amp;search_scope=EVERYTHING&amp;vid=01CRU&amp;lang=en_US&amp;offset=0&amp;query=any,contains,991003987709702656","Catalog Record")</f>
        <v>Catalog Record</v>
      </c>
      <c r="AT113" s="6" t="str">
        <f>HYPERLINK("http://www.worldcat.org/oclc/2035044","WorldCat Record")</f>
        <v>WorldCat Record</v>
      </c>
      <c r="AU113" s="3" t="s">
        <v>1489</v>
      </c>
      <c r="AV113" s="3" t="s">
        <v>1490</v>
      </c>
      <c r="AW113" s="3" t="s">
        <v>1491</v>
      </c>
      <c r="AX113" s="3" t="s">
        <v>1491</v>
      </c>
      <c r="AY113" s="3" t="s">
        <v>1492</v>
      </c>
      <c r="AZ113" s="3" t="s">
        <v>74</v>
      </c>
      <c r="BB113" s="3" t="s">
        <v>1493</v>
      </c>
      <c r="BC113" s="3" t="s">
        <v>1494</v>
      </c>
      <c r="BD113" s="3" t="s">
        <v>1495</v>
      </c>
    </row>
    <row r="114" spans="1:56" ht="54" customHeight="1" x14ac:dyDescent="0.25">
      <c r="A114" s="7" t="s">
        <v>58</v>
      </c>
      <c r="B114" s="2" t="s">
        <v>1496</v>
      </c>
      <c r="C114" s="2" t="s">
        <v>1497</v>
      </c>
      <c r="D114" s="2" t="s">
        <v>1498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1499</v>
      </c>
      <c r="L114" s="2" t="s">
        <v>1500</v>
      </c>
      <c r="M114" s="3" t="s">
        <v>97</v>
      </c>
      <c r="O114" s="3" t="s">
        <v>64</v>
      </c>
      <c r="P114" s="3" t="s">
        <v>65</v>
      </c>
      <c r="R114" s="3" t="s">
        <v>66</v>
      </c>
      <c r="S114" s="4">
        <v>1</v>
      </c>
      <c r="T114" s="4">
        <v>1</v>
      </c>
      <c r="U114" s="5" t="s">
        <v>1501</v>
      </c>
      <c r="V114" s="5" t="s">
        <v>1501</v>
      </c>
      <c r="W114" s="5" t="s">
        <v>840</v>
      </c>
      <c r="X114" s="5" t="s">
        <v>840</v>
      </c>
      <c r="Y114" s="4">
        <v>250</v>
      </c>
      <c r="Z114" s="4">
        <v>206</v>
      </c>
      <c r="AA114" s="4">
        <v>366</v>
      </c>
      <c r="AB114" s="4">
        <v>1</v>
      </c>
      <c r="AC114" s="4">
        <v>3</v>
      </c>
      <c r="AD114" s="4">
        <v>2</v>
      </c>
      <c r="AE114" s="4">
        <v>5</v>
      </c>
      <c r="AF114" s="4">
        <v>1</v>
      </c>
      <c r="AG114" s="4">
        <v>1</v>
      </c>
      <c r="AH114" s="4">
        <v>1</v>
      </c>
      <c r="AI114" s="4">
        <v>1</v>
      </c>
      <c r="AJ114" s="4">
        <v>1</v>
      </c>
      <c r="AK114" s="4">
        <v>2</v>
      </c>
      <c r="AL114" s="4">
        <v>0</v>
      </c>
      <c r="AM114" s="4">
        <v>2</v>
      </c>
      <c r="AN114" s="4">
        <v>0</v>
      </c>
      <c r="AO114" s="4">
        <v>0</v>
      </c>
      <c r="AP114" s="3" t="s">
        <v>58</v>
      </c>
      <c r="AQ114" s="3" t="s">
        <v>69</v>
      </c>
      <c r="AR114" s="6" t="str">
        <f>HYPERLINK("http://catalog.hathitrust.org/Record/000000188","HathiTrust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HYPERLINK("https://creighton-primo.hosted.exlibrisgroup.com/primo-explore/search?tab=default_tab&amp;search_scope=EVERYTHING&amp;vid=01CRU&amp;lang=en_US&amp;offset=0&amp;query=any,contains,991000018479702656","Catalog Record")</f>
        <v>Catalog Record</v>
      </c>
      <c r="AT114" s="6" t="str">
        <f>HYPERLINK("http://www.worldcat.org/oclc/17357","WorldCat Record")</f>
        <v>WorldCat Record</v>
      </c>
      <c r="AU114" s="3" t="s">
        <v>1502</v>
      </c>
      <c r="AV114" s="3" t="s">
        <v>1503</v>
      </c>
      <c r="AW114" s="3" t="s">
        <v>1504</v>
      </c>
      <c r="AX114" s="3" t="s">
        <v>1504</v>
      </c>
      <c r="AY114" s="3" t="s">
        <v>1505</v>
      </c>
      <c r="AZ114" s="3" t="s">
        <v>74</v>
      </c>
      <c r="BC114" s="3" t="s">
        <v>1506</v>
      </c>
      <c r="BD114" s="3" t="s">
        <v>1507</v>
      </c>
    </row>
    <row r="115" spans="1:56" ht="54" customHeight="1" x14ac:dyDescent="0.25">
      <c r="A115" s="7" t="s">
        <v>58</v>
      </c>
      <c r="B115" s="2" t="s">
        <v>1508</v>
      </c>
      <c r="C115" s="2" t="s">
        <v>1509</v>
      </c>
      <c r="D115" s="2" t="s">
        <v>1510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1414</v>
      </c>
      <c r="L115" s="2" t="s">
        <v>1511</v>
      </c>
      <c r="M115" s="3" t="s">
        <v>541</v>
      </c>
      <c r="O115" s="3" t="s">
        <v>64</v>
      </c>
      <c r="P115" s="3" t="s">
        <v>65</v>
      </c>
      <c r="R115" s="3" t="s">
        <v>66</v>
      </c>
      <c r="S115" s="4">
        <v>9</v>
      </c>
      <c r="T115" s="4">
        <v>9</v>
      </c>
      <c r="U115" s="5" t="s">
        <v>1512</v>
      </c>
      <c r="V115" s="5" t="s">
        <v>1512</v>
      </c>
      <c r="W115" s="5" t="s">
        <v>1513</v>
      </c>
      <c r="X115" s="5" t="s">
        <v>1513</v>
      </c>
      <c r="Y115" s="4">
        <v>861</v>
      </c>
      <c r="Z115" s="4">
        <v>666</v>
      </c>
      <c r="AA115" s="4">
        <v>669</v>
      </c>
      <c r="AB115" s="4">
        <v>4</v>
      </c>
      <c r="AC115" s="4">
        <v>4</v>
      </c>
      <c r="AD115" s="4">
        <v>21</v>
      </c>
      <c r="AE115" s="4">
        <v>21</v>
      </c>
      <c r="AF115" s="4">
        <v>10</v>
      </c>
      <c r="AG115" s="4">
        <v>10</v>
      </c>
      <c r="AH115" s="4">
        <v>2</v>
      </c>
      <c r="AI115" s="4">
        <v>2</v>
      </c>
      <c r="AJ115" s="4">
        <v>10</v>
      </c>
      <c r="AK115" s="4">
        <v>10</v>
      </c>
      <c r="AL115" s="4">
        <v>3</v>
      </c>
      <c r="AM115" s="4">
        <v>3</v>
      </c>
      <c r="AN115" s="4">
        <v>0</v>
      </c>
      <c r="AO115" s="4">
        <v>0</v>
      </c>
      <c r="AP115" s="3" t="s">
        <v>58</v>
      </c>
      <c r="AQ115" s="3" t="s">
        <v>69</v>
      </c>
      <c r="AR115" s="6" t="str">
        <f>HYPERLINK("http://catalog.hathitrust.org/Record/002708268","HathiTrust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HYPERLINK("https://creighton-primo.hosted.exlibrisgroup.com/primo-explore/search?tab=default_tab&amp;search_scope=EVERYTHING&amp;vid=01CRU&amp;lang=en_US&amp;offset=0&amp;query=any,contains,991002068019702656","Catalog Record")</f>
        <v>Catalog Record</v>
      </c>
      <c r="AT115" s="6" t="str">
        <f>HYPERLINK("http://www.worldcat.org/oclc/26502313","WorldCat Record")</f>
        <v>WorldCat Record</v>
      </c>
      <c r="AU115" s="3" t="s">
        <v>1514</v>
      </c>
      <c r="AV115" s="3" t="s">
        <v>1515</v>
      </c>
      <c r="AW115" s="3" t="s">
        <v>1516</v>
      </c>
      <c r="AX115" s="3" t="s">
        <v>1516</v>
      </c>
      <c r="AY115" s="3" t="s">
        <v>1517</v>
      </c>
      <c r="AZ115" s="3" t="s">
        <v>74</v>
      </c>
      <c r="BB115" s="3" t="s">
        <v>1518</v>
      </c>
      <c r="BC115" s="3" t="s">
        <v>1519</v>
      </c>
      <c r="BD115" s="3" t="s">
        <v>1520</v>
      </c>
    </row>
    <row r="116" spans="1:56" ht="54" customHeight="1" x14ac:dyDescent="0.25">
      <c r="A116" s="7" t="s">
        <v>58</v>
      </c>
      <c r="B116" s="2" t="s">
        <v>1521</v>
      </c>
      <c r="C116" s="2" t="s">
        <v>1522</v>
      </c>
      <c r="D116" s="2" t="s">
        <v>1523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L116" s="2" t="s">
        <v>1524</v>
      </c>
      <c r="M116" s="3" t="s">
        <v>277</v>
      </c>
      <c r="O116" s="3" t="s">
        <v>64</v>
      </c>
      <c r="P116" s="3" t="s">
        <v>986</v>
      </c>
      <c r="R116" s="3" t="s">
        <v>66</v>
      </c>
      <c r="S116" s="4">
        <v>2</v>
      </c>
      <c r="T116" s="4">
        <v>2</v>
      </c>
      <c r="U116" s="5" t="s">
        <v>1501</v>
      </c>
      <c r="V116" s="5" t="s">
        <v>1501</v>
      </c>
      <c r="W116" s="5" t="s">
        <v>1525</v>
      </c>
      <c r="X116" s="5" t="s">
        <v>1525</v>
      </c>
      <c r="Y116" s="4">
        <v>692</v>
      </c>
      <c r="Z116" s="4">
        <v>530</v>
      </c>
      <c r="AA116" s="4">
        <v>531</v>
      </c>
      <c r="AB116" s="4">
        <v>1</v>
      </c>
      <c r="AC116" s="4">
        <v>1</v>
      </c>
      <c r="AD116" s="4">
        <v>13</v>
      </c>
      <c r="AE116" s="4">
        <v>13</v>
      </c>
      <c r="AF116" s="4">
        <v>6</v>
      </c>
      <c r="AG116" s="4">
        <v>6</v>
      </c>
      <c r="AH116" s="4">
        <v>2</v>
      </c>
      <c r="AI116" s="4">
        <v>2</v>
      </c>
      <c r="AJ116" s="4">
        <v>8</v>
      </c>
      <c r="AK116" s="4">
        <v>8</v>
      </c>
      <c r="AL116" s="4">
        <v>0</v>
      </c>
      <c r="AM116" s="4">
        <v>0</v>
      </c>
      <c r="AN116" s="4">
        <v>0</v>
      </c>
      <c r="AO116" s="4">
        <v>0</v>
      </c>
      <c r="AP116" s="3" t="s">
        <v>58</v>
      </c>
      <c r="AQ116" s="3" t="s">
        <v>69</v>
      </c>
      <c r="AR116" s="6" t="str">
        <f>HYPERLINK("http://catalog.hathitrust.org/Record/000224101","HathiTrust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HYPERLINK("https://creighton-primo.hosted.exlibrisgroup.com/primo-explore/search?tab=default_tab&amp;search_scope=EVERYTHING&amp;vid=01CRU&amp;lang=en_US&amp;offset=0&amp;query=any,contains,991005135219702656","Catalog Record")</f>
        <v>Catalog Record</v>
      </c>
      <c r="AT116" s="6" t="str">
        <f>HYPERLINK("http://www.worldcat.org/oclc/7576219","WorldCat Record")</f>
        <v>WorldCat Record</v>
      </c>
      <c r="AU116" s="3" t="s">
        <v>1526</v>
      </c>
      <c r="AV116" s="3" t="s">
        <v>1527</v>
      </c>
      <c r="AW116" s="3" t="s">
        <v>1528</v>
      </c>
      <c r="AX116" s="3" t="s">
        <v>1528</v>
      </c>
      <c r="AY116" s="3" t="s">
        <v>1529</v>
      </c>
      <c r="AZ116" s="3" t="s">
        <v>74</v>
      </c>
      <c r="BB116" s="3" t="s">
        <v>1530</v>
      </c>
      <c r="BC116" s="3" t="s">
        <v>1531</v>
      </c>
      <c r="BD116" s="3" t="s">
        <v>1532</v>
      </c>
    </row>
    <row r="117" spans="1:56" ht="54" customHeight="1" x14ac:dyDescent="0.25">
      <c r="A117" s="7" t="s">
        <v>58</v>
      </c>
      <c r="B117" s="2" t="s">
        <v>1533</v>
      </c>
      <c r="C117" s="2" t="s">
        <v>1534</v>
      </c>
      <c r="D117" s="2" t="s">
        <v>1535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L117" s="2" t="s">
        <v>1536</v>
      </c>
      <c r="M117" s="3" t="s">
        <v>541</v>
      </c>
      <c r="O117" s="3" t="s">
        <v>64</v>
      </c>
      <c r="P117" s="3" t="s">
        <v>1537</v>
      </c>
      <c r="R117" s="3" t="s">
        <v>66</v>
      </c>
      <c r="S117" s="4">
        <v>3</v>
      </c>
      <c r="T117" s="4">
        <v>3</v>
      </c>
      <c r="U117" s="5" t="s">
        <v>1538</v>
      </c>
      <c r="V117" s="5" t="s">
        <v>1538</v>
      </c>
      <c r="W117" s="5" t="s">
        <v>1112</v>
      </c>
      <c r="X117" s="5" t="s">
        <v>1112</v>
      </c>
      <c r="Y117" s="4">
        <v>418</v>
      </c>
      <c r="Z117" s="4">
        <v>375</v>
      </c>
      <c r="AA117" s="4">
        <v>376</v>
      </c>
      <c r="AB117" s="4">
        <v>3</v>
      </c>
      <c r="AC117" s="4">
        <v>3</v>
      </c>
      <c r="AD117" s="4">
        <v>10</v>
      </c>
      <c r="AE117" s="4">
        <v>10</v>
      </c>
      <c r="AF117" s="4">
        <v>4</v>
      </c>
      <c r="AG117" s="4">
        <v>4</v>
      </c>
      <c r="AH117" s="4">
        <v>3</v>
      </c>
      <c r="AI117" s="4">
        <v>3</v>
      </c>
      <c r="AJ117" s="4">
        <v>3</v>
      </c>
      <c r="AK117" s="4">
        <v>3</v>
      </c>
      <c r="AL117" s="4">
        <v>2</v>
      </c>
      <c r="AM117" s="4">
        <v>2</v>
      </c>
      <c r="AN117" s="4">
        <v>0</v>
      </c>
      <c r="AO117" s="4">
        <v>0</v>
      </c>
      <c r="AP117" s="3" t="s">
        <v>58</v>
      </c>
      <c r="AQ117" s="3" t="s">
        <v>69</v>
      </c>
      <c r="AR117" s="6" t="str">
        <f>HYPERLINK("http://catalog.hathitrust.org/Record/002895797","HathiTrust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HYPERLINK("https://creighton-primo.hosted.exlibrisgroup.com/primo-explore/search?tab=default_tab&amp;search_scope=EVERYTHING&amp;vid=01CRU&amp;lang=en_US&amp;offset=0&amp;query=any,contains,991002261519702656","Catalog Record")</f>
        <v>Catalog Record</v>
      </c>
      <c r="AT117" s="6" t="str">
        <f>HYPERLINK("http://www.worldcat.org/oclc/29328078","WorldCat Record")</f>
        <v>WorldCat Record</v>
      </c>
      <c r="AU117" s="3" t="s">
        <v>1539</v>
      </c>
      <c r="AV117" s="3" t="s">
        <v>1540</v>
      </c>
      <c r="AW117" s="3" t="s">
        <v>1541</v>
      </c>
      <c r="AX117" s="3" t="s">
        <v>1541</v>
      </c>
      <c r="AY117" s="3" t="s">
        <v>1542</v>
      </c>
      <c r="AZ117" s="3" t="s">
        <v>74</v>
      </c>
      <c r="BB117" s="3" t="s">
        <v>1543</v>
      </c>
      <c r="BC117" s="3" t="s">
        <v>1544</v>
      </c>
      <c r="BD117" s="3" t="s">
        <v>1545</v>
      </c>
    </row>
    <row r="118" spans="1:56" ht="54" customHeight="1" x14ac:dyDescent="0.25">
      <c r="A118" s="7" t="s">
        <v>58</v>
      </c>
      <c r="B118" s="2" t="s">
        <v>1546</v>
      </c>
      <c r="C118" s="2" t="s">
        <v>1547</v>
      </c>
      <c r="D118" s="2" t="s">
        <v>1548</v>
      </c>
      <c r="E118" s="3" t="s">
        <v>1549</v>
      </c>
      <c r="F118" s="3" t="s">
        <v>69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1550</v>
      </c>
      <c r="M118" s="3" t="s">
        <v>349</v>
      </c>
      <c r="O118" s="3" t="s">
        <v>64</v>
      </c>
      <c r="P118" s="3" t="s">
        <v>1551</v>
      </c>
      <c r="R118" s="3" t="s">
        <v>66</v>
      </c>
      <c r="S118" s="4">
        <v>2</v>
      </c>
      <c r="T118" s="4">
        <v>2</v>
      </c>
      <c r="U118" s="5" t="s">
        <v>1552</v>
      </c>
      <c r="V118" s="5" t="s">
        <v>1552</v>
      </c>
      <c r="W118" s="5" t="s">
        <v>1417</v>
      </c>
      <c r="X118" s="5" t="s">
        <v>1417</v>
      </c>
      <c r="Y118" s="4">
        <v>480</v>
      </c>
      <c r="Z118" s="4">
        <v>442</v>
      </c>
      <c r="AA118" s="4">
        <v>444</v>
      </c>
      <c r="AB118" s="4">
        <v>3</v>
      </c>
      <c r="AC118" s="4">
        <v>3</v>
      </c>
      <c r="AD118" s="4">
        <v>13</v>
      </c>
      <c r="AE118" s="4">
        <v>13</v>
      </c>
      <c r="AF118" s="4">
        <v>6</v>
      </c>
      <c r="AG118" s="4">
        <v>6</v>
      </c>
      <c r="AH118" s="4">
        <v>3</v>
      </c>
      <c r="AI118" s="4">
        <v>3</v>
      </c>
      <c r="AJ118" s="4">
        <v>5</v>
      </c>
      <c r="AK118" s="4">
        <v>5</v>
      </c>
      <c r="AL118" s="4">
        <v>2</v>
      </c>
      <c r="AM118" s="4">
        <v>2</v>
      </c>
      <c r="AN118" s="4">
        <v>0</v>
      </c>
      <c r="AO118" s="4">
        <v>0</v>
      </c>
      <c r="AP118" s="3" t="s">
        <v>58</v>
      </c>
      <c r="AQ118" s="3" t="s">
        <v>69</v>
      </c>
      <c r="AR118" s="6" t="str">
        <f>HYPERLINK("http://catalog.hathitrust.org/Record/007470401","HathiTrust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HYPERLINK("https://creighton-primo.hosted.exlibrisgroup.com/primo-explore/search?tab=default_tab&amp;search_scope=EVERYTHING&amp;vid=01CRU&amp;lang=en_US&amp;offset=0&amp;query=any,contains,991003367229702656","Catalog Record")</f>
        <v>Catalog Record</v>
      </c>
      <c r="AT118" s="6" t="str">
        <f>HYPERLINK("http://www.worldcat.org/oclc/902569","WorldCat Record")</f>
        <v>WorldCat Record</v>
      </c>
      <c r="AU118" s="3" t="s">
        <v>1553</v>
      </c>
      <c r="AV118" s="3" t="s">
        <v>1554</v>
      </c>
      <c r="AW118" s="3" t="s">
        <v>1555</v>
      </c>
      <c r="AX118" s="3" t="s">
        <v>1555</v>
      </c>
      <c r="AY118" s="3" t="s">
        <v>1556</v>
      </c>
      <c r="AZ118" s="3" t="s">
        <v>74</v>
      </c>
      <c r="BB118" s="3" t="s">
        <v>1557</v>
      </c>
      <c r="BC118" s="3" t="s">
        <v>1558</v>
      </c>
      <c r="BD118" s="3" t="s">
        <v>1559</v>
      </c>
    </row>
    <row r="119" spans="1:56" ht="54" customHeight="1" x14ac:dyDescent="0.25">
      <c r="A119" s="7" t="s">
        <v>58</v>
      </c>
      <c r="B119" s="2" t="s">
        <v>1546</v>
      </c>
      <c r="C119" s="2" t="s">
        <v>1547</v>
      </c>
      <c r="D119" s="2" t="s">
        <v>1548</v>
      </c>
      <c r="E119" s="3" t="s">
        <v>1560</v>
      </c>
      <c r="F119" s="3" t="s">
        <v>69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1550</v>
      </c>
      <c r="M119" s="3" t="s">
        <v>349</v>
      </c>
      <c r="O119" s="3" t="s">
        <v>64</v>
      </c>
      <c r="P119" s="3" t="s">
        <v>1551</v>
      </c>
      <c r="R119" s="3" t="s">
        <v>66</v>
      </c>
      <c r="S119" s="4">
        <v>0</v>
      </c>
      <c r="T119" s="4">
        <v>2</v>
      </c>
      <c r="V119" s="5" t="s">
        <v>1552</v>
      </c>
      <c r="W119" s="5" t="s">
        <v>813</v>
      </c>
      <c r="X119" s="5" t="s">
        <v>1417</v>
      </c>
      <c r="Y119" s="4">
        <v>480</v>
      </c>
      <c r="Z119" s="4">
        <v>442</v>
      </c>
      <c r="AA119" s="4">
        <v>444</v>
      </c>
      <c r="AB119" s="4">
        <v>3</v>
      </c>
      <c r="AC119" s="4">
        <v>3</v>
      </c>
      <c r="AD119" s="4">
        <v>13</v>
      </c>
      <c r="AE119" s="4">
        <v>13</v>
      </c>
      <c r="AF119" s="4">
        <v>6</v>
      </c>
      <c r="AG119" s="4">
        <v>6</v>
      </c>
      <c r="AH119" s="4">
        <v>3</v>
      </c>
      <c r="AI119" s="4">
        <v>3</v>
      </c>
      <c r="AJ119" s="4">
        <v>5</v>
      </c>
      <c r="AK119" s="4">
        <v>5</v>
      </c>
      <c r="AL119" s="4">
        <v>2</v>
      </c>
      <c r="AM119" s="4">
        <v>2</v>
      </c>
      <c r="AN119" s="4">
        <v>0</v>
      </c>
      <c r="AO119" s="4">
        <v>0</v>
      </c>
      <c r="AP119" s="3" t="s">
        <v>58</v>
      </c>
      <c r="AQ119" s="3" t="s">
        <v>69</v>
      </c>
      <c r="AR119" s="6" t="str">
        <f>HYPERLINK("http://catalog.hathitrust.org/Record/007470401","HathiTrust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HYPERLINK("https://creighton-primo.hosted.exlibrisgroup.com/primo-explore/search?tab=default_tab&amp;search_scope=EVERYTHING&amp;vid=01CRU&amp;lang=en_US&amp;offset=0&amp;query=any,contains,991003367229702656","Catalog Record")</f>
        <v>Catalog Record</v>
      </c>
      <c r="AT119" s="6" t="str">
        <f>HYPERLINK("http://www.worldcat.org/oclc/902569","WorldCat Record")</f>
        <v>WorldCat Record</v>
      </c>
      <c r="AU119" s="3" t="s">
        <v>1553</v>
      </c>
      <c r="AV119" s="3" t="s">
        <v>1554</v>
      </c>
      <c r="AW119" s="3" t="s">
        <v>1555</v>
      </c>
      <c r="AX119" s="3" t="s">
        <v>1555</v>
      </c>
      <c r="AY119" s="3" t="s">
        <v>1556</v>
      </c>
      <c r="AZ119" s="3" t="s">
        <v>74</v>
      </c>
      <c r="BB119" s="3" t="s">
        <v>1557</v>
      </c>
      <c r="BC119" s="3" t="s">
        <v>1561</v>
      </c>
      <c r="BD119" s="3" t="s">
        <v>1562</v>
      </c>
    </row>
    <row r="120" spans="1:56" ht="54" customHeight="1" x14ac:dyDescent="0.25">
      <c r="A120" s="7" t="s">
        <v>58</v>
      </c>
      <c r="B120" s="2" t="s">
        <v>1563</v>
      </c>
      <c r="C120" s="2" t="s">
        <v>1564</v>
      </c>
      <c r="D120" s="2" t="s">
        <v>1565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1566</v>
      </c>
      <c r="L120" s="2" t="s">
        <v>1567</v>
      </c>
      <c r="M120" s="3" t="s">
        <v>1568</v>
      </c>
      <c r="O120" s="3" t="s">
        <v>64</v>
      </c>
      <c r="P120" s="3" t="s">
        <v>142</v>
      </c>
      <c r="R120" s="3" t="s">
        <v>66</v>
      </c>
      <c r="S120" s="4">
        <v>8</v>
      </c>
      <c r="T120" s="4">
        <v>8</v>
      </c>
      <c r="U120" s="5" t="s">
        <v>1569</v>
      </c>
      <c r="V120" s="5" t="s">
        <v>1569</v>
      </c>
      <c r="W120" s="5" t="s">
        <v>1570</v>
      </c>
      <c r="X120" s="5" t="s">
        <v>1570</v>
      </c>
      <c r="Y120" s="4">
        <v>205</v>
      </c>
      <c r="Z120" s="4">
        <v>126</v>
      </c>
      <c r="AA120" s="4">
        <v>126</v>
      </c>
      <c r="AB120" s="4">
        <v>1</v>
      </c>
      <c r="AC120" s="4">
        <v>1</v>
      </c>
      <c r="AD120" s="4">
        <v>7</v>
      </c>
      <c r="AE120" s="4">
        <v>7</v>
      </c>
      <c r="AF120" s="4">
        <v>2</v>
      </c>
      <c r="AG120" s="4">
        <v>2</v>
      </c>
      <c r="AH120" s="4">
        <v>2</v>
      </c>
      <c r="AI120" s="4">
        <v>2</v>
      </c>
      <c r="AJ120" s="4">
        <v>5</v>
      </c>
      <c r="AK120" s="4">
        <v>5</v>
      </c>
      <c r="AL120" s="4">
        <v>0</v>
      </c>
      <c r="AM120" s="4">
        <v>0</v>
      </c>
      <c r="AN120" s="4">
        <v>0</v>
      </c>
      <c r="AO120" s="4">
        <v>0</v>
      </c>
      <c r="AP120" s="3" t="s">
        <v>58</v>
      </c>
      <c r="AQ120" s="3" t="s">
        <v>58</v>
      </c>
      <c r="AS120" s="6" t="str">
        <f>HYPERLINK("https://creighton-primo.hosted.exlibrisgroup.com/primo-explore/search?tab=default_tab&amp;search_scope=EVERYTHING&amp;vid=01CRU&amp;lang=en_US&amp;offset=0&amp;query=any,contains,991003796119702656","Catalog Record")</f>
        <v>Catalog Record</v>
      </c>
      <c r="AT120" s="6" t="str">
        <f>HYPERLINK("http://www.worldcat.org/oclc/1517786","WorldCat Record")</f>
        <v>WorldCat Record</v>
      </c>
      <c r="AU120" s="3" t="s">
        <v>1571</v>
      </c>
      <c r="AV120" s="3" t="s">
        <v>1572</v>
      </c>
      <c r="AW120" s="3" t="s">
        <v>1573</v>
      </c>
      <c r="AX120" s="3" t="s">
        <v>1573</v>
      </c>
      <c r="AY120" s="3" t="s">
        <v>1574</v>
      </c>
      <c r="AZ120" s="3" t="s">
        <v>74</v>
      </c>
      <c r="BC120" s="3" t="s">
        <v>1575</v>
      </c>
      <c r="BD120" s="3" t="s">
        <v>1576</v>
      </c>
    </row>
    <row r="121" spans="1:56" ht="54" customHeight="1" x14ac:dyDescent="0.25">
      <c r="A121" s="7" t="s">
        <v>58</v>
      </c>
      <c r="B121" s="2" t="s">
        <v>1577</v>
      </c>
      <c r="C121" s="2" t="s">
        <v>1578</v>
      </c>
      <c r="D121" s="2" t="s">
        <v>1579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1580</v>
      </c>
      <c r="L121" s="2" t="s">
        <v>1581</v>
      </c>
      <c r="M121" s="3" t="s">
        <v>168</v>
      </c>
      <c r="O121" s="3" t="s">
        <v>64</v>
      </c>
      <c r="P121" s="3" t="s">
        <v>142</v>
      </c>
      <c r="R121" s="3" t="s">
        <v>66</v>
      </c>
      <c r="S121" s="4">
        <v>4</v>
      </c>
      <c r="T121" s="4">
        <v>4</v>
      </c>
      <c r="U121" s="5" t="s">
        <v>1416</v>
      </c>
      <c r="V121" s="5" t="s">
        <v>1416</v>
      </c>
      <c r="W121" s="5" t="s">
        <v>799</v>
      </c>
      <c r="X121" s="5" t="s">
        <v>799</v>
      </c>
      <c r="Y121" s="4">
        <v>53</v>
      </c>
      <c r="Z121" s="4">
        <v>35</v>
      </c>
      <c r="AA121" s="4">
        <v>162</v>
      </c>
      <c r="AB121" s="4">
        <v>1</v>
      </c>
      <c r="AC121" s="4">
        <v>2</v>
      </c>
      <c r="AD121" s="4">
        <v>2</v>
      </c>
      <c r="AE121" s="4">
        <v>5</v>
      </c>
      <c r="AF121" s="4">
        <v>0</v>
      </c>
      <c r="AG121" s="4">
        <v>0</v>
      </c>
      <c r="AH121" s="4">
        <v>0</v>
      </c>
      <c r="AI121" s="4">
        <v>1</v>
      </c>
      <c r="AJ121" s="4">
        <v>2</v>
      </c>
      <c r="AK121" s="4">
        <v>4</v>
      </c>
      <c r="AL121" s="4">
        <v>0</v>
      </c>
      <c r="AM121" s="4">
        <v>1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HYPERLINK("https://creighton-primo.hosted.exlibrisgroup.com/primo-explore/search?tab=default_tab&amp;search_scope=EVERYTHING&amp;vid=01CRU&amp;lang=en_US&amp;offset=0&amp;query=any,contains,991004356519702656","Catalog Record")</f>
        <v>Catalog Record</v>
      </c>
      <c r="AT121" s="6" t="str">
        <f>HYPERLINK("http://www.worldcat.org/oclc/3142044","WorldCat Record")</f>
        <v>WorldCat Record</v>
      </c>
      <c r="AU121" s="3" t="s">
        <v>1582</v>
      </c>
      <c r="AV121" s="3" t="s">
        <v>1583</v>
      </c>
      <c r="AW121" s="3" t="s">
        <v>1584</v>
      </c>
      <c r="AX121" s="3" t="s">
        <v>1584</v>
      </c>
      <c r="AY121" s="3" t="s">
        <v>1585</v>
      </c>
      <c r="AZ121" s="3" t="s">
        <v>74</v>
      </c>
      <c r="BC121" s="3" t="s">
        <v>1586</v>
      </c>
      <c r="BD121" s="3" t="s">
        <v>1587</v>
      </c>
    </row>
    <row r="122" spans="1:56" ht="54" customHeight="1" x14ac:dyDescent="0.25">
      <c r="A122" s="7" t="s">
        <v>58</v>
      </c>
      <c r="B122" s="2" t="s">
        <v>1588</v>
      </c>
      <c r="C122" s="2" t="s">
        <v>1589</v>
      </c>
      <c r="D122" s="2" t="s">
        <v>1590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1591</v>
      </c>
      <c r="L122" s="2" t="s">
        <v>1592</v>
      </c>
      <c r="M122" s="3" t="s">
        <v>1189</v>
      </c>
      <c r="O122" s="3" t="s">
        <v>64</v>
      </c>
      <c r="P122" s="3" t="s">
        <v>198</v>
      </c>
      <c r="Q122" s="2" t="s">
        <v>199</v>
      </c>
      <c r="R122" s="3" t="s">
        <v>66</v>
      </c>
      <c r="S122" s="4">
        <v>9</v>
      </c>
      <c r="T122" s="4">
        <v>9</v>
      </c>
      <c r="U122" s="5" t="s">
        <v>1593</v>
      </c>
      <c r="V122" s="5" t="s">
        <v>1593</v>
      </c>
      <c r="W122" s="5" t="s">
        <v>1594</v>
      </c>
      <c r="X122" s="5" t="s">
        <v>1594</v>
      </c>
      <c r="Y122" s="4">
        <v>833</v>
      </c>
      <c r="Z122" s="4">
        <v>674</v>
      </c>
      <c r="AA122" s="4">
        <v>677</v>
      </c>
      <c r="AB122" s="4">
        <v>8</v>
      </c>
      <c r="AC122" s="4">
        <v>8</v>
      </c>
      <c r="AD122" s="4">
        <v>24</v>
      </c>
      <c r="AE122" s="4">
        <v>24</v>
      </c>
      <c r="AF122" s="4">
        <v>9</v>
      </c>
      <c r="AG122" s="4">
        <v>9</v>
      </c>
      <c r="AH122" s="4">
        <v>3</v>
      </c>
      <c r="AI122" s="4">
        <v>3</v>
      </c>
      <c r="AJ122" s="4">
        <v>10</v>
      </c>
      <c r="AK122" s="4">
        <v>10</v>
      </c>
      <c r="AL122" s="4">
        <v>7</v>
      </c>
      <c r="AM122" s="4">
        <v>7</v>
      </c>
      <c r="AN122" s="4">
        <v>0</v>
      </c>
      <c r="AO122" s="4">
        <v>0</v>
      </c>
      <c r="AP122" s="3" t="s">
        <v>58</v>
      </c>
      <c r="AQ122" s="3" t="s">
        <v>69</v>
      </c>
      <c r="AR122" s="6" t="str">
        <f>HYPERLINK("http://catalog.hathitrust.org/Record/001488578","HathiTrust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HYPERLINK("https://creighton-primo.hosted.exlibrisgroup.com/primo-explore/search?tab=default_tab&amp;search_scope=EVERYTHING&amp;vid=01CRU&amp;lang=en_US&amp;offset=0&amp;query=any,contains,991002435619702656","Catalog Record")</f>
        <v>Catalog Record</v>
      </c>
      <c r="AT122" s="6" t="str">
        <f>HYPERLINK("http://www.worldcat.org/oclc/348831","WorldCat Record")</f>
        <v>WorldCat Record</v>
      </c>
      <c r="AU122" s="3" t="s">
        <v>1595</v>
      </c>
      <c r="AV122" s="3" t="s">
        <v>1596</v>
      </c>
      <c r="AW122" s="3" t="s">
        <v>1597</v>
      </c>
      <c r="AX122" s="3" t="s">
        <v>1597</v>
      </c>
      <c r="AY122" s="3" t="s">
        <v>1598</v>
      </c>
      <c r="AZ122" s="3" t="s">
        <v>74</v>
      </c>
      <c r="BC122" s="3" t="s">
        <v>1599</v>
      </c>
      <c r="BD122" s="3" t="s">
        <v>1600</v>
      </c>
    </row>
    <row r="123" spans="1:56" ht="54" customHeight="1" x14ac:dyDescent="0.25">
      <c r="A123" s="7" t="s">
        <v>58</v>
      </c>
      <c r="B123" s="2" t="s">
        <v>1601</v>
      </c>
      <c r="C123" s="2" t="s">
        <v>1602</v>
      </c>
      <c r="D123" s="2" t="s">
        <v>1603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1604</v>
      </c>
      <c r="L123" s="2" t="s">
        <v>1605</v>
      </c>
      <c r="M123" s="3" t="s">
        <v>308</v>
      </c>
      <c r="O123" s="3" t="s">
        <v>64</v>
      </c>
      <c r="P123" s="3" t="s">
        <v>65</v>
      </c>
      <c r="R123" s="3" t="s">
        <v>66</v>
      </c>
      <c r="S123" s="4">
        <v>11</v>
      </c>
      <c r="T123" s="4">
        <v>11</v>
      </c>
      <c r="U123" s="5" t="s">
        <v>1606</v>
      </c>
      <c r="V123" s="5" t="s">
        <v>1606</v>
      </c>
      <c r="W123" s="5" t="s">
        <v>1607</v>
      </c>
      <c r="X123" s="5" t="s">
        <v>1607</v>
      </c>
      <c r="Y123" s="4">
        <v>910</v>
      </c>
      <c r="Z123" s="4">
        <v>855</v>
      </c>
      <c r="AA123" s="4">
        <v>919</v>
      </c>
      <c r="AB123" s="4">
        <v>5</v>
      </c>
      <c r="AC123" s="4">
        <v>5</v>
      </c>
      <c r="AD123" s="4">
        <v>23</v>
      </c>
      <c r="AE123" s="4">
        <v>24</v>
      </c>
      <c r="AF123" s="4">
        <v>14</v>
      </c>
      <c r="AG123" s="4">
        <v>14</v>
      </c>
      <c r="AH123" s="4">
        <v>2</v>
      </c>
      <c r="AI123" s="4">
        <v>2</v>
      </c>
      <c r="AJ123" s="4">
        <v>8</v>
      </c>
      <c r="AK123" s="4">
        <v>9</v>
      </c>
      <c r="AL123" s="4">
        <v>4</v>
      </c>
      <c r="AM123" s="4">
        <v>4</v>
      </c>
      <c r="AN123" s="4">
        <v>0</v>
      </c>
      <c r="AO123" s="4">
        <v>0</v>
      </c>
      <c r="AP123" s="3" t="s">
        <v>58</v>
      </c>
      <c r="AQ123" s="3" t="s">
        <v>58</v>
      </c>
      <c r="AS123" s="6" t="str">
        <f>HYPERLINK("https://creighton-primo.hosted.exlibrisgroup.com/primo-explore/search?tab=default_tab&amp;search_scope=EVERYTHING&amp;vid=01CRU&amp;lang=en_US&amp;offset=0&amp;query=any,contains,991004916449702656","Catalog Record")</f>
        <v>Catalog Record</v>
      </c>
      <c r="AT123" s="6" t="str">
        <f>HYPERLINK("http://www.worldcat.org/oclc/6016538","WorldCat Record")</f>
        <v>WorldCat Record</v>
      </c>
      <c r="AU123" s="3" t="s">
        <v>1608</v>
      </c>
      <c r="AV123" s="3" t="s">
        <v>1609</v>
      </c>
      <c r="AW123" s="3" t="s">
        <v>1610</v>
      </c>
      <c r="AX123" s="3" t="s">
        <v>1610</v>
      </c>
      <c r="AY123" s="3" t="s">
        <v>1611</v>
      </c>
      <c r="AZ123" s="3" t="s">
        <v>74</v>
      </c>
      <c r="BB123" s="3" t="s">
        <v>1612</v>
      </c>
      <c r="BC123" s="3" t="s">
        <v>1613</v>
      </c>
      <c r="BD123" s="3" t="s">
        <v>1614</v>
      </c>
    </row>
    <row r="124" spans="1:56" ht="54" customHeight="1" x14ac:dyDescent="0.25">
      <c r="A124" s="7" t="s">
        <v>58</v>
      </c>
      <c r="B124" s="2" t="s">
        <v>1615</v>
      </c>
      <c r="C124" s="2" t="s">
        <v>1616</v>
      </c>
      <c r="D124" s="2" t="s">
        <v>1617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1618</v>
      </c>
      <c r="L124" s="2" t="s">
        <v>1619</v>
      </c>
      <c r="M124" s="3" t="s">
        <v>213</v>
      </c>
      <c r="N124" s="2" t="s">
        <v>1620</v>
      </c>
      <c r="O124" s="3" t="s">
        <v>64</v>
      </c>
      <c r="P124" s="3" t="s">
        <v>1621</v>
      </c>
      <c r="Q124" s="2" t="s">
        <v>1622</v>
      </c>
      <c r="R124" s="3" t="s">
        <v>66</v>
      </c>
      <c r="S124" s="4">
        <v>2</v>
      </c>
      <c r="T124" s="4">
        <v>2</v>
      </c>
      <c r="U124" s="5" t="s">
        <v>1623</v>
      </c>
      <c r="V124" s="5" t="s">
        <v>1623</v>
      </c>
      <c r="W124" s="5" t="s">
        <v>1624</v>
      </c>
      <c r="X124" s="5" t="s">
        <v>1624</v>
      </c>
      <c r="Y124" s="4">
        <v>40</v>
      </c>
      <c r="Z124" s="4">
        <v>40</v>
      </c>
      <c r="AA124" s="4">
        <v>269</v>
      </c>
      <c r="AB124" s="4">
        <v>1</v>
      </c>
      <c r="AC124" s="4">
        <v>3</v>
      </c>
      <c r="AD124" s="4">
        <v>0</v>
      </c>
      <c r="AE124" s="4">
        <v>5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3</v>
      </c>
      <c r="AL124" s="4">
        <v>0</v>
      </c>
      <c r="AM124" s="4">
        <v>2</v>
      </c>
      <c r="AN124" s="4">
        <v>0</v>
      </c>
      <c r="AO124" s="4">
        <v>0</v>
      </c>
      <c r="AP124" s="3" t="s">
        <v>58</v>
      </c>
      <c r="AQ124" s="3" t="s">
        <v>58</v>
      </c>
      <c r="AS124" s="6" t="str">
        <f>HYPERLINK("https://creighton-primo.hosted.exlibrisgroup.com/primo-explore/search?tab=default_tab&amp;search_scope=EVERYTHING&amp;vid=01CRU&amp;lang=en_US&amp;offset=0&amp;query=any,contains,991003924029702656","Catalog Record")</f>
        <v>Catalog Record</v>
      </c>
      <c r="AT124" s="6" t="str">
        <f>HYPERLINK("http://www.worldcat.org/oclc/5213421","WorldCat Record")</f>
        <v>WorldCat Record</v>
      </c>
      <c r="AU124" s="3" t="s">
        <v>1625</v>
      </c>
      <c r="AV124" s="3" t="s">
        <v>1626</v>
      </c>
      <c r="AW124" s="3" t="s">
        <v>1627</v>
      </c>
      <c r="AX124" s="3" t="s">
        <v>1627</v>
      </c>
      <c r="AY124" s="3" t="s">
        <v>1628</v>
      </c>
      <c r="AZ124" s="3" t="s">
        <v>74</v>
      </c>
      <c r="BC124" s="3" t="s">
        <v>1629</v>
      </c>
      <c r="BD124" s="3" t="s">
        <v>1630</v>
      </c>
    </row>
    <row r="125" spans="1:56" ht="54" customHeight="1" x14ac:dyDescent="0.25">
      <c r="A125" s="7" t="s">
        <v>58</v>
      </c>
      <c r="B125" s="2" t="s">
        <v>1631</v>
      </c>
      <c r="C125" s="2" t="s">
        <v>1632</v>
      </c>
      <c r="D125" s="2" t="s">
        <v>1633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1441</v>
      </c>
      <c r="L125" s="2" t="s">
        <v>1634</v>
      </c>
      <c r="M125" s="3" t="s">
        <v>229</v>
      </c>
      <c r="N125" s="2" t="s">
        <v>230</v>
      </c>
      <c r="O125" s="3" t="s">
        <v>64</v>
      </c>
      <c r="P125" s="3" t="s">
        <v>65</v>
      </c>
      <c r="R125" s="3" t="s">
        <v>66</v>
      </c>
      <c r="S125" s="4">
        <v>10</v>
      </c>
      <c r="T125" s="4">
        <v>10</v>
      </c>
      <c r="U125" s="5" t="s">
        <v>1635</v>
      </c>
      <c r="V125" s="5" t="s">
        <v>1635</v>
      </c>
      <c r="W125" s="5" t="s">
        <v>1636</v>
      </c>
      <c r="X125" s="5" t="s">
        <v>1636</v>
      </c>
      <c r="Y125" s="4">
        <v>565</v>
      </c>
      <c r="Z125" s="4">
        <v>549</v>
      </c>
      <c r="AA125" s="4">
        <v>573</v>
      </c>
      <c r="AB125" s="4">
        <v>5</v>
      </c>
      <c r="AC125" s="4">
        <v>5</v>
      </c>
      <c r="AD125" s="4">
        <v>6</v>
      </c>
      <c r="AE125" s="4">
        <v>8</v>
      </c>
      <c r="AF125" s="4">
        <v>0</v>
      </c>
      <c r="AG125" s="4">
        <v>1</v>
      </c>
      <c r="AH125" s="4">
        <v>0</v>
      </c>
      <c r="AI125" s="4">
        <v>1</v>
      </c>
      <c r="AJ125" s="4">
        <v>3</v>
      </c>
      <c r="AK125" s="4">
        <v>3</v>
      </c>
      <c r="AL125" s="4">
        <v>3</v>
      </c>
      <c r="AM125" s="4">
        <v>3</v>
      </c>
      <c r="AN125" s="4">
        <v>0</v>
      </c>
      <c r="AO125" s="4">
        <v>0</v>
      </c>
      <c r="AP125" s="3" t="s">
        <v>58</v>
      </c>
      <c r="AQ125" s="3" t="s">
        <v>69</v>
      </c>
      <c r="AR125" s="6" t="str">
        <f>HYPERLINK("http://catalog.hathitrust.org/Record/000929219","HathiTrust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HYPERLINK("https://creighton-primo.hosted.exlibrisgroup.com/primo-explore/search?tab=default_tab&amp;search_scope=EVERYTHING&amp;vid=01CRU&amp;lang=en_US&amp;offset=0&amp;query=any,contains,991001029569702656","Catalog Record")</f>
        <v>Catalog Record</v>
      </c>
      <c r="AT125" s="6" t="str">
        <f>HYPERLINK("http://www.worldcat.org/oclc/15489826","WorldCat Record")</f>
        <v>WorldCat Record</v>
      </c>
      <c r="AU125" s="3" t="s">
        <v>1637</v>
      </c>
      <c r="AV125" s="3" t="s">
        <v>1638</v>
      </c>
      <c r="AW125" s="3" t="s">
        <v>1639</v>
      </c>
      <c r="AX125" s="3" t="s">
        <v>1639</v>
      </c>
      <c r="AY125" s="3" t="s">
        <v>1640</v>
      </c>
      <c r="AZ125" s="3" t="s">
        <v>74</v>
      </c>
      <c r="BB125" s="3" t="s">
        <v>1641</v>
      </c>
      <c r="BC125" s="3" t="s">
        <v>1642</v>
      </c>
      <c r="BD125" s="3" t="s">
        <v>1643</v>
      </c>
    </row>
    <row r="126" spans="1:56" ht="54" customHeight="1" x14ac:dyDescent="0.25">
      <c r="A126" s="7" t="s">
        <v>58</v>
      </c>
      <c r="B126" s="2" t="s">
        <v>1644</v>
      </c>
      <c r="C126" s="2" t="s">
        <v>1645</v>
      </c>
      <c r="D126" s="2" t="s">
        <v>1646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1647</v>
      </c>
      <c r="L126" s="2" t="s">
        <v>1648</v>
      </c>
      <c r="M126" s="3" t="s">
        <v>229</v>
      </c>
      <c r="N126" s="2" t="s">
        <v>230</v>
      </c>
      <c r="O126" s="3" t="s">
        <v>64</v>
      </c>
      <c r="P126" s="3" t="s">
        <v>65</v>
      </c>
      <c r="R126" s="3" t="s">
        <v>66</v>
      </c>
      <c r="S126" s="4">
        <v>8</v>
      </c>
      <c r="T126" s="4">
        <v>8</v>
      </c>
      <c r="U126" s="5" t="s">
        <v>1635</v>
      </c>
      <c r="V126" s="5" t="s">
        <v>1635</v>
      </c>
      <c r="W126" s="5" t="s">
        <v>1594</v>
      </c>
      <c r="X126" s="5" t="s">
        <v>1594</v>
      </c>
      <c r="Y126" s="4">
        <v>823</v>
      </c>
      <c r="Z126" s="4">
        <v>784</v>
      </c>
      <c r="AA126" s="4">
        <v>830</v>
      </c>
      <c r="AB126" s="4">
        <v>4</v>
      </c>
      <c r="AC126" s="4">
        <v>4</v>
      </c>
      <c r="AD126" s="4">
        <v>11</v>
      </c>
      <c r="AE126" s="4">
        <v>14</v>
      </c>
      <c r="AF126" s="4">
        <v>4</v>
      </c>
      <c r="AG126" s="4">
        <v>5</v>
      </c>
      <c r="AH126" s="4">
        <v>2</v>
      </c>
      <c r="AI126" s="4">
        <v>3</v>
      </c>
      <c r="AJ126" s="4">
        <v>6</v>
      </c>
      <c r="AK126" s="4">
        <v>7</v>
      </c>
      <c r="AL126" s="4">
        <v>1</v>
      </c>
      <c r="AM126" s="4">
        <v>1</v>
      </c>
      <c r="AN126" s="4">
        <v>0</v>
      </c>
      <c r="AO126" s="4">
        <v>0</v>
      </c>
      <c r="AP126" s="3" t="s">
        <v>58</v>
      </c>
      <c r="AQ126" s="3" t="s">
        <v>69</v>
      </c>
      <c r="AR126" s="6" t="str">
        <f>HYPERLINK("http://catalog.hathitrust.org/Record/001536696","HathiTrust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HYPERLINK("https://creighton-primo.hosted.exlibrisgroup.com/primo-explore/search?tab=default_tab&amp;search_scope=EVERYTHING&amp;vid=01CRU&amp;lang=en_US&amp;offset=0&amp;query=any,contains,991001291949702656","Catalog Record")</f>
        <v>Catalog Record</v>
      </c>
      <c r="AT126" s="6" t="str">
        <f>HYPERLINK("http://www.worldcat.org/oclc/18006147","WorldCat Record")</f>
        <v>WorldCat Record</v>
      </c>
      <c r="AU126" s="3" t="s">
        <v>1649</v>
      </c>
      <c r="AV126" s="3" t="s">
        <v>1650</v>
      </c>
      <c r="AW126" s="3" t="s">
        <v>1651</v>
      </c>
      <c r="AX126" s="3" t="s">
        <v>1651</v>
      </c>
      <c r="AY126" s="3" t="s">
        <v>1652</v>
      </c>
      <c r="AZ126" s="3" t="s">
        <v>74</v>
      </c>
      <c r="BB126" s="3" t="s">
        <v>1653</v>
      </c>
      <c r="BC126" s="3" t="s">
        <v>1654</v>
      </c>
      <c r="BD126" s="3" t="s">
        <v>1655</v>
      </c>
    </row>
    <row r="127" spans="1:56" ht="54" customHeight="1" x14ac:dyDescent="0.25">
      <c r="A127" s="7" t="s">
        <v>58</v>
      </c>
      <c r="B127" s="2" t="s">
        <v>1656</v>
      </c>
      <c r="C127" s="2" t="s">
        <v>1657</v>
      </c>
      <c r="D127" s="2" t="s">
        <v>1658</v>
      </c>
      <c r="E127" s="3" t="s">
        <v>648</v>
      </c>
      <c r="F127" s="3" t="s">
        <v>69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1659</v>
      </c>
      <c r="L127" s="2" t="s">
        <v>1660</v>
      </c>
      <c r="M127" s="3" t="s">
        <v>308</v>
      </c>
      <c r="O127" s="3" t="s">
        <v>64</v>
      </c>
      <c r="P127" s="3" t="s">
        <v>890</v>
      </c>
      <c r="R127" s="3" t="s">
        <v>66</v>
      </c>
      <c r="S127" s="4">
        <v>1</v>
      </c>
      <c r="T127" s="4">
        <v>8</v>
      </c>
      <c r="V127" s="5" t="s">
        <v>1661</v>
      </c>
      <c r="W127" s="5" t="s">
        <v>1662</v>
      </c>
      <c r="X127" s="5" t="s">
        <v>1662</v>
      </c>
      <c r="Y127" s="4">
        <v>305</v>
      </c>
      <c r="Z127" s="4">
        <v>238</v>
      </c>
      <c r="AA127" s="4">
        <v>248</v>
      </c>
      <c r="AB127" s="4">
        <v>3</v>
      </c>
      <c r="AC127" s="4">
        <v>3</v>
      </c>
      <c r="AD127" s="4">
        <v>8</v>
      </c>
      <c r="AE127" s="4">
        <v>8</v>
      </c>
      <c r="AF127" s="4">
        <v>2</v>
      </c>
      <c r="AG127" s="4">
        <v>2</v>
      </c>
      <c r="AH127" s="4">
        <v>1</v>
      </c>
      <c r="AI127" s="4">
        <v>1</v>
      </c>
      <c r="AJ127" s="4">
        <v>4</v>
      </c>
      <c r="AK127" s="4">
        <v>4</v>
      </c>
      <c r="AL127" s="4">
        <v>2</v>
      </c>
      <c r="AM127" s="4">
        <v>2</v>
      </c>
      <c r="AN127" s="4">
        <v>0</v>
      </c>
      <c r="AO127" s="4">
        <v>0</v>
      </c>
      <c r="AP127" s="3" t="s">
        <v>58</v>
      </c>
      <c r="AQ127" s="3" t="s">
        <v>69</v>
      </c>
      <c r="AR127" s="6" t="str">
        <f>HYPERLINK("http://catalog.hathitrust.org/Record/000733799","HathiTrust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HYPERLINK("https://creighton-primo.hosted.exlibrisgroup.com/primo-explore/search?tab=default_tab&amp;search_scope=EVERYTHING&amp;vid=01CRU&amp;lang=en_US&amp;offset=0&amp;query=any,contains,991004425689702656","Catalog Record")</f>
        <v>Catalog Record</v>
      </c>
      <c r="AT127" s="6" t="str">
        <f>HYPERLINK("http://www.worldcat.org/oclc/3397251","WorldCat Record")</f>
        <v>WorldCat Record</v>
      </c>
      <c r="AU127" s="3" t="s">
        <v>1663</v>
      </c>
      <c r="AV127" s="3" t="s">
        <v>1664</v>
      </c>
      <c r="AW127" s="3" t="s">
        <v>1665</v>
      </c>
      <c r="AX127" s="3" t="s">
        <v>1665</v>
      </c>
      <c r="AY127" s="3" t="s">
        <v>1666</v>
      </c>
      <c r="AZ127" s="3" t="s">
        <v>74</v>
      </c>
      <c r="BB127" s="3" t="s">
        <v>1667</v>
      </c>
      <c r="BC127" s="3" t="s">
        <v>1668</v>
      </c>
      <c r="BD127" s="3" t="s">
        <v>1669</v>
      </c>
    </row>
    <row r="128" spans="1:56" ht="54" customHeight="1" x14ac:dyDescent="0.25">
      <c r="A128" s="7" t="s">
        <v>58</v>
      </c>
      <c r="B128" s="2" t="s">
        <v>1656</v>
      </c>
      <c r="C128" s="2" t="s">
        <v>1657</v>
      </c>
      <c r="D128" s="2" t="s">
        <v>1658</v>
      </c>
      <c r="E128" s="3" t="s">
        <v>673</v>
      </c>
      <c r="F128" s="3" t="s">
        <v>69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1659</v>
      </c>
      <c r="L128" s="2" t="s">
        <v>1660</v>
      </c>
      <c r="M128" s="3" t="s">
        <v>308</v>
      </c>
      <c r="O128" s="3" t="s">
        <v>64</v>
      </c>
      <c r="P128" s="3" t="s">
        <v>890</v>
      </c>
      <c r="R128" s="3" t="s">
        <v>66</v>
      </c>
      <c r="S128" s="4">
        <v>2</v>
      </c>
      <c r="T128" s="4">
        <v>8</v>
      </c>
      <c r="U128" s="5" t="s">
        <v>1670</v>
      </c>
      <c r="V128" s="5" t="s">
        <v>1661</v>
      </c>
      <c r="W128" s="5" t="s">
        <v>1662</v>
      </c>
      <c r="X128" s="5" t="s">
        <v>1662</v>
      </c>
      <c r="Y128" s="4">
        <v>305</v>
      </c>
      <c r="Z128" s="4">
        <v>238</v>
      </c>
      <c r="AA128" s="4">
        <v>248</v>
      </c>
      <c r="AB128" s="4">
        <v>3</v>
      </c>
      <c r="AC128" s="4">
        <v>3</v>
      </c>
      <c r="AD128" s="4">
        <v>8</v>
      </c>
      <c r="AE128" s="4">
        <v>8</v>
      </c>
      <c r="AF128" s="4">
        <v>2</v>
      </c>
      <c r="AG128" s="4">
        <v>2</v>
      </c>
      <c r="AH128" s="4">
        <v>1</v>
      </c>
      <c r="AI128" s="4">
        <v>1</v>
      </c>
      <c r="AJ128" s="4">
        <v>4</v>
      </c>
      <c r="AK128" s="4">
        <v>4</v>
      </c>
      <c r="AL128" s="4">
        <v>2</v>
      </c>
      <c r="AM128" s="4">
        <v>2</v>
      </c>
      <c r="AN128" s="4">
        <v>0</v>
      </c>
      <c r="AO128" s="4">
        <v>0</v>
      </c>
      <c r="AP128" s="3" t="s">
        <v>58</v>
      </c>
      <c r="AQ128" s="3" t="s">
        <v>69</v>
      </c>
      <c r="AR128" s="6" t="str">
        <f>HYPERLINK("http://catalog.hathitrust.org/Record/000733799","HathiTrust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HYPERLINK("https://creighton-primo.hosted.exlibrisgroup.com/primo-explore/search?tab=default_tab&amp;search_scope=EVERYTHING&amp;vid=01CRU&amp;lang=en_US&amp;offset=0&amp;query=any,contains,991004425689702656","Catalog Record")</f>
        <v>Catalog Record</v>
      </c>
      <c r="AT128" s="6" t="str">
        <f>HYPERLINK("http://www.worldcat.org/oclc/3397251","WorldCat Record")</f>
        <v>WorldCat Record</v>
      </c>
      <c r="AU128" s="3" t="s">
        <v>1663</v>
      </c>
      <c r="AV128" s="3" t="s">
        <v>1664</v>
      </c>
      <c r="AW128" s="3" t="s">
        <v>1665</v>
      </c>
      <c r="AX128" s="3" t="s">
        <v>1665</v>
      </c>
      <c r="AY128" s="3" t="s">
        <v>1666</v>
      </c>
      <c r="AZ128" s="3" t="s">
        <v>74</v>
      </c>
      <c r="BB128" s="3" t="s">
        <v>1667</v>
      </c>
      <c r="BC128" s="3" t="s">
        <v>1671</v>
      </c>
      <c r="BD128" s="3" t="s">
        <v>1672</v>
      </c>
    </row>
    <row r="129" spans="1:56" ht="54" customHeight="1" x14ac:dyDescent="0.25">
      <c r="A129" s="7" t="s">
        <v>58</v>
      </c>
      <c r="B129" s="2" t="s">
        <v>1656</v>
      </c>
      <c r="C129" s="2" t="s">
        <v>1657</v>
      </c>
      <c r="D129" s="2" t="s">
        <v>1658</v>
      </c>
      <c r="E129" s="3" t="s">
        <v>670</v>
      </c>
      <c r="F129" s="3" t="s">
        <v>69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1659</v>
      </c>
      <c r="L129" s="2" t="s">
        <v>1660</v>
      </c>
      <c r="M129" s="3" t="s">
        <v>308</v>
      </c>
      <c r="O129" s="3" t="s">
        <v>64</v>
      </c>
      <c r="P129" s="3" t="s">
        <v>890</v>
      </c>
      <c r="R129" s="3" t="s">
        <v>66</v>
      </c>
      <c r="S129" s="4">
        <v>5</v>
      </c>
      <c r="T129" s="4">
        <v>8</v>
      </c>
      <c r="U129" s="5" t="s">
        <v>1661</v>
      </c>
      <c r="V129" s="5" t="s">
        <v>1661</v>
      </c>
      <c r="W129" s="5" t="s">
        <v>1662</v>
      </c>
      <c r="X129" s="5" t="s">
        <v>1662</v>
      </c>
      <c r="Y129" s="4">
        <v>305</v>
      </c>
      <c r="Z129" s="4">
        <v>238</v>
      </c>
      <c r="AA129" s="4">
        <v>248</v>
      </c>
      <c r="AB129" s="4">
        <v>3</v>
      </c>
      <c r="AC129" s="4">
        <v>3</v>
      </c>
      <c r="AD129" s="4">
        <v>8</v>
      </c>
      <c r="AE129" s="4">
        <v>8</v>
      </c>
      <c r="AF129" s="4">
        <v>2</v>
      </c>
      <c r="AG129" s="4">
        <v>2</v>
      </c>
      <c r="AH129" s="4">
        <v>1</v>
      </c>
      <c r="AI129" s="4">
        <v>1</v>
      </c>
      <c r="AJ129" s="4">
        <v>4</v>
      </c>
      <c r="AK129" s="4">
        <v>4</v>
      </c>
      <c r="AL129" s="4">
        <v>2</v>
      </c>
      <c r="AM129" s="4">
        <v>2</v>
      </c>
      <c r="AN129" s="4">
        <v>0</v>
      </c>
      <c r="AO129" s="4">
        <v>0</v>
      </c>
      <c r="AP129" s="3" t="s">
        <v>58</v>
      </c>
      <c r="AQ129" s="3" t="s">
        <v>69</v>
      </c>
      <c r="AR129" s="6" t="str">
        <f>HYPERLINK("http://catalog.hathitrust.org/Record/000733799","HathiTrust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HYPERLINK("https://creighton-primo.hosted.exlibrisgroup.com/primo-explore/search?tab=default_tab&amp;search_scope=EVERYTHING&amp;vid=01CRU&amp;lang=en_US&amp;offset=0&amp;query=any,contains,991004425689702656","Catalog Record")</f>
        <v>Catalog Record</v>
      </c>
      <c r="AT129" s="6" t="str">
        <f>HYPERLINK("http://www.worldcat.org/oclc/3397251","WorldCat Record")</f>
        <v>WorldCat Record</v>
      </c>
      <c r="AU129" s="3" t="s">
        <v>1663</v>
      </c>
      <c r="AV129" s="3" t="s">
        <v>1664</v>
      </c>
      <c r="AW129" s="3" t="s">
        <v>1665</v>
      </c>
      <c r="AX129" s="3" t="s">
        <v>1665</v>
      </c>
      <c r="AY129" s="3" t="s">
        <v>1666</v>
      </c>
      <c r="AZ129" s="3" t="s">
        <v>74</v>
      </c>
      <c r="BB129" s="3" t="s">
        <v>1667</v>
      </c>
      <c r="BC129" s="3" t="s">
        <v>1673</v>
      </c>
      <c r="BD129" s="3" t="s">
        <v>1674</v>
      </c>
    </row>
    <row r="130" spans="1:56" ht="54" customHeight="1" x14ac:dyDescent="0.25">
      <c r="A130" s="7" t="s">
        <v>58</v>
      </c>
      <c r="B130" s="2" t="s">
        <v>1675</v>
      </c>
      <c r="C130" s="2" t="s">
        <v>1676</v>
      </c>
      <c r="D130" s="2" t="s">
        <v>1677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1678</v>
      </c>
      <c r="L130" s="2" t="s">
        <v>1679</v>
      </c>
      <c r="M130" s="3" t="s">
        <v>97</v>
      </c>
      <c r="O130" s="3" t="s">
        <v>64</v>
      </c>
      <c r="P130" s="3" t="s">
        <v>65</v>
      </c>
      <c r="Q130" s="2" t="s">
        <v>1680</v>
      </c>
      <c r="R130" s="3" t="s">
        <v>66</v>
      </c>
      <c r="S130" s="4">
        <v>23</v>
      </c>
      <c r="T130" s="4">
        <v>23</v>
      </c>
      <c r="U130" s="5" t="s">
        <v>1681</v>
      </c>
      <c r="V130" s="5" t="s">
        <v>1681</v>
      </c>
      <c r="W130" s="5" t="s">
        <v>1682</v>
      </c>
      <c r="X130" s="5" t="s">
        <v>1682</v>
      </c>
      <c r="Y130" s="4">
        <v>151</v>
      </c>
      <c r="Z130" s="4">
        <v>133</v>
      </c>
      <c r="AA130" s="4">
        <v>396</v>
      </c>
      <c r="AB130" s="4">
        <v>3</v>
      </c>
      <c r="AC130" s="4">
        <v>4</v>
      </c>
      <c r="AD130" s="4">
        <v>5</v>
      </c>
      <c r="AE130" s="4">
        <v>12</v>
      </c>
      <c r="AF130" s="4">
        <v>1</v>
      </c>
      <c r="AG130" s="4">
        <v>3</v>
      </c>
      <c r="AH130" s="4">
        <v>0</v>
      </c>
      <c r="AI130" s="4">
        <v>2</v>
      </c>
      <c r="AJ130" s="4">
        <v>2</v>
      </c>
      <c r="AK130" s="4">
        <v>6</v>
      </c>
      <c r="AL130" s="4">
        <v>2</v>
      </c>
      <c r="AM130" s="4">
        <v>3</v>
      </c>
      <c r="AN130" s="4">
        <v>0</v>
      </c>
      <c r="AO130" s="4">
        <v>0</v>
      </c>
      <c r="AP130" s="3" t="s">
        <v>58</v>
      </c>
      <c r="AQ130" s="3" t="s">
        <v>69</v>
      </c>
      <c r="AR130" s="6" t="str">
        <f>HYPERLINK("http://catalog.hathitrust.org/Record/007065882","HathiTrust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HYPERLINK("https://creighton-primo.hosted.exlibrisgroup.com/primo-explore/search?tab=default_tab&amp;search_scope=EVERYTHING&amp;vid=01CRU&amp;lang=en_US&amp;offset=0&amp;query=any,contains,991000153059702656","Catalog Record")</f>
        <v>Catalog Record</v>
      </c>
      <c r="AT130" s="6" t="str">
        <f>HYPERLINK("http://www.worldcat.org/oclc/60216","WorldCat Record")</f>
        <v>WorldCat Record</v>
      </c>
      <c r="AU130" s="3" t="s">
        <v>1683</v>
      </c>
      <c r="AV130" s="3" t="s">
        <v>1684</v>
      </c>
      <c r="AW130" s="3" t="s">
        <v>1685</v>
      </c>
      <c r="AX130" s="3" t="s">
        <v>1685</v>
      </c>
      <c r="AY130" s="3" t="s">
        <v>1686</v>
      </c>
      <c r="AZ130" s="3" t="s">
        <v>74</v>
      </c>
      <c r="BC130" s="3" t="s">
        <v>1687</v>
      </c>
      <c r="BD130" s="3" t="s">
        <v>1688</v>
      </c>
    </row>
    <row r="131" spans="1:56" ht="54" customHeight="1" x14ac:dyDescent="0.25">
      <c r="A131" s="7" t="s">
        <v>58</v>
      </c>
      <c r="B131" s="2" t="s">
        <v>1689</v>
      </c>
      <c r="C131" s="2" t="s">
        <v>1690</v>
      </c>
      <c r="D131" s="2" t="s">
        <v>1691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1499</v>
      </c>
      <c r="L131" s="2" t="s">
        <v>1500</v>
      </c>
      <c r="M131" s="3" t="s">
        <v>97</v>
      </c>
      <c r="O131" s="3" t="s">
        <v>64</v>
      </c>
      <c r="P131" s="3" t="s">
        <v>65</v>
      </c>
      <c r="R131" s="3" t="s">
        <v>66</v>
      </c>
      <c r="S131" s="4">
        <v>1</v>
      </c>
      <c r="T131" s="4">
        <v>1</v>
      </c>
      <c r="U131" s="5" t="s">
        <v>169</v>
      </c>
      <c r="V131" s="5" t="s">
        <v>169</v>
      </c>
      <c r="W131" s="5" t="s">
        <v>840</v>
      </c>
      <c r="X131" s="5" t="s">
        <v>840</v>
      </c>
      <c r="Y131" s="4">
        <v>197</v>
      </c>
      <c r="Z131" s="4">
        <v>140</v>
      </c>
      <c r="AA131" s="4">
        <v>365</v>
      </c>
      <c r="AB131" s="4">
        <v>1</v>
      </c>
      <c r="AC131" s="4">
        <v>4</v>
      </c>
      <c r="AD131" s="4">
        <v>1</v>
      </c>
      <c r="AE131" s="4">
        <v>9</v>
      </c>
      <c r="AF131" s="4">
        <v>1</v>
      </c>
      <c r="AG131" s="4">
        <v>4</v>
      </c>
      <c r="AH131" s="4">
        <v>0</v>
      </c>
      <c r="AI131" s="4">
        <v>2</v>
      </c>
      <c r="AJ131" s="4">
        <v>1</v>
      </c>
      <c r="AK131" s="4">
        <v>2</v>
      </c>
      <c r="AL131" s="4">
        <v>0</v>
      </c>
      <c r="AM131" s="4">
        <v>3</v>
      </c>
      <c r="AN131" s="4">
        <v>0</v>
      </c>
      <c r="AO131" s="4">
        <v>0</v>
      </c>
      <c r="AP131" s="3" t="s">
        <v>58</v>
      </c>
      <c r="AQ131" s="3" t="s">
        <v>69</v>
      </c>
      <c r="AR131" s="6" t="str">
        <f>HYPERLINK("http://catalog.hathitrust.org/Record/004414989","HathiTrust Record")</f>
        <v>HathiTrust Record</v>
      </c>
      <c r="AS131" s="6" t="str">
        <f>HYPERLINK("https://creighton-primo.hosted.exlibrisgroup.com/primo-explore/search?tab=default_tab&amp;search_scope=EVERYTHING&amp;vid=01CRU&amp;lang=en_US&amp;offset=0&amp;query=any,contains,991000006929702656","Catalog Record")</f>
        <v>Catalog Record</v>
      </c>
      <c r="AT131" s="6" t="str">
        <f>HYPERLINK("http://www.worldcat.org/oclc/13677","WorldCat Record")</f>
        <v>WorldCat Record</v>
      </c>
      <c r="AU131" s="3" t="s">
        <v>1692</v>
      </c>
      <c r="AV131" s="3" t="s">
        <v>1693</v>
      </c>
      <c r="AW131" s="3" t="s">
        <v>1694</v>
      </c>
      <c r="AX131" s="3" t="s">
        <v>1694</v>
      </c>
      <c r="AY131" s="3" t="s">
        <v>1695</v>
      </c>
      <c r="AZ131" s="3" t="s">
        <v>74</v>
      </c>
      <c r="BC131" s="3" t="s">
        <v>1696</v>
      </c>
      <c r="BD131" s="3" t="s">
        <v>1697</v>
      </c>
    </row>
    <row r="132" spans="1:56" ht="54" customHeight="1" x14ac:dyDescent="0.25">
      <c r="A132" s="7" t="s">
        <v>58</v>
      </c>
      <c r="B132" s="2" t="s">
        <v>1698</v>
      </c>
      <c r="C132" s="2" t="s">
        <v>1699</v>
      </c>
      <c r="D132" s="2" t="s">
        <v>1700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1701</v>
      </c>
      <c r="L132" s="2" t="s">
        <v>1702</v>
      </c>
      <c r="M132" s="3" t="s">
        <v>63</v>
      </c>
      <c r="O132" s="3" t="s">
        <v>64</v>
      </c>
      <c r="P132" s="3" t="s">
        <v>489</v>
      </c>
      <c r="R132" s="3" t="s">
        <v>66</v>
      </c>
      <c r="S132" s="4">
        <v>1</v>
      </c>
      <c r="T132" s="4">
        <v>1</v>
      </c>
      <c r="U132" s="5" t="s">
        <v>722</v>
      </c>
      <c r="V132" s="5" t="s">
        <v>722</v>
      </c>
      <c r="W132" s="5" t="s">
        <v>1703</v>
      </c>
      <c r="X132" s="5" t="s">
        <v>1703</v>
      </c>
      <c r="Y132" s="4">
        <v>416</v>
      </c>
      <c r="Z132" s="4">
        <v>252</v>
      </c>
      <c r="AA132" s="4">
        <v>270</v>
      </c>
      <c r="AB132" s="4">
        <v>2</v>
      </c>
      <c r="AC132" s="4">
        <v>2</v>
      </c>
      <c r="AD132" s="4">
        <v>7</v>
      </c>
      <c r="AE132" s="4">
        <v>7</v>
      </c>
      <c r="AF132" s="4">
        <v>2</v>
      </c>
      <c r="AG132" s="4">
        <v>2</v>
      </c>
      <c r="AH132" s="4">
        <v>2</v>
      </c>
      <c r="AI132" s="4">
        <v>2</v>
      </c>
      <c r="AJ132" s="4">
        <v>3</v>
      </c>
      <c r="AK132" s="4">
        <v>3</v>
      </c>
      <c r="AL132" s="4">
        <v>1</v>
      </c>
      <c r="AM132" s="4">
        <v>1</v>
      </c>
      <c r="AN132" s="4">
        <v>0</v>
      </c>
      <c r="AO132" s="4">
        <v>0</v>
      </c>
      <c r="AP132" s="3" t="s">
        <v>58</v>
      </c>
      <c r="AQ132" s="3" t="s">
        <v>69</v>
      </c>
      <c r="AR132" s="6" t="str">
        <f>HYPERLINK("http://catalog.hathitrust.org/Record/000122032","HathiTrust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HYPERLINK("https://creighton-primo.hosted.exlibrisgroup.com/primo-explore/search?tab=default_tab&amp;search_scope=EVERYTHING&amp;vid=01CRU&amp;lang=en_US&amp;offset=0&amp;query=any,contains,991000276259702656","Catalog Record")</f>
        <v>Catalog Record</v>
      </c>
      <c r="AT132" s="6" t="str">
        <f>HYPERLINK("http://www.worldcat.org/oclc/9894903","WorldCat Record")</f>
        <v>WorldCat Record</v>
      </c>
      <c r="AU132" s="3" t="s">
        <v>1704</v>
      </c>
      <c r="AV132" s="3" t="s">
        <v>1705</v>
      </c>
      <c r="AW132" s="3" t="s">
        <v>1706</v>
      </c>
      <c r="AX132" s="3" t="s">
        <v>1706</v>
      </c>
      <c r="AY132" s="3" t="s">
        <v>1707</v>
      </c>
      <c r="AZ132" s="3" t="s">
        <v>74</v>
      </c>
      <c r="BB132" s="3" t="s">
        <v>1708</v>
      </c>
      <c r="BC132" s="3" t="s">
        <v>1709</v>
      </c>
      <c r="BD132" s="3" t="s">
        <v>1710</v>
      </c>
    </row>
    <row r="133" spans="1:56" ht="54" customHeight="1" x14ac:dyDescent="0.25">
      <c r="A133" s="7" t="s">
        <v>58</v>
      </c>
      <c r="B133" s="2" t="s">
        <v>1711</v>
      </c>
      <c r="C133" s="2" t="s">
        <v>1712</v>
      </c>
      <c r="D133" s="2" t="s">
        <v>1713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1714</v>
      </c>
      <c r="L133" s="2" t="s">
        <v>1715</v>
      </c>
      <c r="M133" s="3" t="s">
        <v>292</v>
      </c>
      <c r="O133" s="3" t="s">
        <v>64</v>
      </c>
      <c r="P133" s="3" t="s">
        <v>459</v>
      </c>
      <c r="Q133" s="2" t="s">
        <v>1716</v>
      </c>
      <c r="R133" s="3" t="s">
        <v>66</v>
      </c>
      <c r="S133" s="4">
        <v>4</v>
      </c>
      <c r="T133" s="4">
        <v>4</v>
      </c>
      <c r="U133" s="5" t="s">
        <v>1717</v>
      </c>
      <c r="V133" s="5" t="s">
        <v>1717</v>
      </c>
      <c r="W133" s="5" t="s">
        <v>1703</v>
      </c>
      <c r="X133" s="5" t="s">
        <v>1703</v>
      </c>
      <c r="Y133" s="4">
        <v>193</v>
      </c>
      <c r="Z133" s="4">
        <v>111</v>
      </c>
      <c r="AA133" s="4">
        <v>127</v>
      </c>
      <c r="AB133" s="4">
        <v>3</v>
      </c>
      <c r="AC133" s="4">
        <v>3</v>
      </c>
      <c r="AD133" s="4">
        <v>2</v>
      </c>
      <c r="AE133" s="4">
        <v>2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2</v>
      </c>
      <c r="AM133" s="4">
        <v>2</v>
      </c>
      <c r="AN133" s="4">
        <v>0</v>
      </c>
      <c r="AO133" s="4">
        <v>0</v>
      </c>
      <c r="AP133" s="3" t="s">
        <v>58</v>
      </c>
      <c r="AQ133" s="3" t="s">
        <v>58</v>
      </c>
      <c r="AS133" s="6" t="str">
        <f>HYPERLINK("https://creighton-primo.hosted.exlibrisgroup.com/primo-explore/search?tab=default_tab&amp;search_scope=EVERYTHING&amp;vid=01CRU&amp;lang=en_US&amp;offset=0&amp;query=any,contains,991001415049702656","Catalog Record")</f>
        <v>Catalog Record</v>
      </c>
      <c r="AT133" s="6" t="str">
        <f>HYPERLINK("http://www.worldcat.org/oclc/18947746","WorldCat Record")</f>
        <v>WorldCat Record</v>
      </c>
      <c r="AU133" s="3" t="s">
        <v>1718</v>
      </c>
      <c r="AV133" s="3" t="s">
        <v>1719</v>
      </c>
      <c r="AW133" s="3" t="s">
        <v>1720</v>
      </c>
      <c r="AX133" s="3" t="s">
        <v>1720</v>
      </c>
      <c r="AY133" s="3" t="s">
        <v>1721</v>
      </c>
      <c r="AZ133" s="3" t="s">
        <v>74</v>
      </c>
      <c r="BB133" s="3" t="s">
        <v>1722</v>
      </c>
      <c r="BC133" s="3" t="s">
        <v>1723</v>
      </c>
      <c r="BD133" s="3" t="s">
        <v>1724</v>
      </c>
    </row>
    <row r="134" spans="1:56" ht="54" customHeight="1" x14ac:dyDescent="0.25">
      <c r="A134" s="7" t="s">
        <v>58</v>
      </c>
      <c r="B134" s="2" t="s">
        <v>1725</v>
      </c>
      <c r="C134" s="2" t="s">
        <v>1726</v>
      </c>
      <c r="D134" s="2" t="s">
        <v>1727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L134" s="2" t="s">
        <v>1728</v>
      </c>
      <c r="M134" s="3" t="s">
        <v>308</v>
      </c>
      <c r="O134" s="3" t="s">
        <v>1729</v>
      </c>
      <c r="P134" s="3" t="s">
        <v>1730</v>
      </c>
      <c r="R134" s="3" t="s">
        <v>66</v>
      </c>
      <c r="S134" s="4">
        <v>5</v>
      </c>
      <c r="T134" s="4">
        <v>5</v>
      </c>
      <c r="U134" s="5" t="s">
        <v>1731</v>
      </c>
      <c r="V134" s="5" t="s">
        <v>1731</v>
      </c>
      <c r="W134" s="5" t="s">
        <v>1703</v>
      </c>
      <c r="X134" s="5" t="s">
        <v>1703</v>
      </c>
      <c r="Y134" s="4">
        <v>42</v>
      </c>
      <c r="Z134" s="4">
        <v>39</v>
      </c>
      <c r="AA134" s="4">
        <v>94</v>
      </c>
      <c r="AB134" s="4">
        <v>3</v>
      </c>
      <c r="AC134" s="4">
        <v>3</v>
      </c>
      <c r="AD134" s="4">
        <v>2</v>
      </c>
      <c r="AE134" s="4">
        <v>3</v>
      </c>
      <c r="AF134" s="4">
        <v>0</v>
      </c>
      <c r="AG134" s="4">
        <v>0</v>
      </c>
      <c r="AH134" s="4">
        <v>0</v>
      </c>
      <c r="AI134" s="4">
        <v>1</v>
      </c>
      <c r="AJ134" s="4">
        <v>0</v>
      </c>
      <c r="AK134" s="4">
        <v>0</v>
      </c>
      <c r="AL134" s="4">
        <v>2</v>
      </c>
      <c r="AM134" s="4">
        <v>2</v>
      </c>
      <c r="AN134" s="4">
        <v>0</v>
      </c>
      <c r="AO134" s="4">
        <v>0</v>
      </c>
      <c r="AP134" s="3" t="s">
        <v>58</v>
      </c>
      <c r="AQ134" s="3" t="s">
        <v>58</v>
      </c>
      <c r="AS134" s="6" t="str">
        <f>HYPERLINK("https://creighton-primo.hosted.exlibrisgroup.com/primo-explore/search?tab=default_tab&amp;search_scope=EVERYTHING&amp;vid=01CRU&amp;lang=en_US&amp;offset=0&amp;query=any,contains,991005120349702656","Catalog Record")</f>
        <v>Catalog Record</v>
      </c>
      <c r="AT134" s="6" t="str">
        <f>HYPERLINK("http://www.worldcat.org/oclc/7503102","WorldCat Record")</f>
        <v>WorldCat Record</v>
      </c>
      <c r="AU134" s="3" t="s">
        <v>1732</v>
      </c>
      <c r="AV134" s="3" t="s">
        <v>1733</v>
      </c>
      <c r="AW134" s="3" t="s">
        <v>1734</v>
      </c>
      <c r="AX134" s="3" t="s">
        <v>1734</v>
      </c>
      <c r="AY134" s="3" t="s">
        <v>1735</v>
      </c>
      <c r="AZ134" s="3" t="s">
        <v>74</v>
      </c>
      <c r="BC134" s="3" t="s">
        <v>1736</v>
      </c>
      <c r="BD134" s="3" t="s">
        <v>1737</v>
      </c>
    </row>
    <row r="135" spans="1:56" ht="54" customHeight="1" x14ac:dyDescent="0.25">
      <c r="A135" s="7" t="s">
        <v>58</v>
      </c>
      <c r="B135" s="2" t="s">
        <v>1738</v>
      </c>
      <c r="C135" s="2" t="s">
        <v>1739</v>
      </c>
      <c r="D135" s="2" t="s">
        <v>1740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L135" s="2" t="s">
        <v>1741</v>
      </c>
      <c r="M135" s="3" t="s">
        <v>1054</v>
      </c>
      <c r="O135" s="3" t="s">
        <v>64</v>
      </c>
      <c r="P135" s="3" t="s">
        <v>142</v>
      </c>
      <c r="Q135" s="2" t="s">
        <v>1742</v>
      </c>
      <c r="R135" s="3" t="s">
        <v>66</v>
      </c>
      <c r="S135" s="4">
        <v>1</v>
      </c>
      <c r="T135" s="4">
        <v>1</v>
      </c>
      <c r="U135" s="5" t="s">
        <v>169</v>
      </c>
      <c r="V135" s="5" t="s">
        <v>169</v>
      </c>
      <c r="W135" s="5" t="s">
        <v>1703</v>
      </c>
      <c r="X135" s="5" t="s">
        <v>1703</v>
      </c>
      <c r="Y135" s="4">
        <v>485</v>
      </c>
      <c r="Z135" s="4">
        <v>314</v>
      </c>
      <c r="AA135" s="4">
        <v>321</v>
      </c>
      <c r="AB135" s="4">
        <v>3</v>
      </c>
      <c r="AC135" s="4">
        <v>3</v>
      </c>
      <c r="AD135" s="4">
        <v>7</v>
      </c>
      <c r="AE135" s="4">
        <v>7</v>
      </c>
      <c r="AF135" s="4">
        <v>3</v>
      </c>
      <c r="AG135" s="4">
        <v>3</v>
      </c>
      <c r="AH135" s="4">
        <v>1</v>
      </c>
      <c r="AI135" s="4">
        <v>1</v>
      </c>
      <c r="AJ135" s="4">
        <v>2</v>
      </c>
      <c r="AK135" s="4">
        <v>2</v>
      </c>
      <c r="AL135" s="4">
        <v>2</v>
      </c>
      <c r="AM135" s="4">
        <v>2</v>
      </c>
      <c r="AN135" s="4">
        <v>0</v>
      </c>
      <c r="AO135" s="4">
        <v>0</v>
      </c>
      <c r="AP135" s="3" t="s">
        <v>58</v>
      </c>
      <c r="AQ135" s="3" t="s">
        <v>69</v>
      </c>
      <c r="AR135" s="6" t="str">
        <f>HYPERLINK("http://catalog.hathitrust.org/Record/000338140","HathiTrust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HYPERLINK("https://creighton-primo.hosted.exlibrisgroup.com/primo-explore/search?tab=default_tab&amp;search_scope=EVERYTHING&amp;vid=01CRU&amp;lang=en_US&amp;offset=0&amp;query=any,contains,991000285829702656","Catalog Record")</f>
        <v>Catalog Record</v>
      </c>
      <c r="AT135" s="6" t="str">
        <f>HYPERLINK("http://www.worldcat.org/oclc/9943764","WorldCat Record")</f>
        <v>WorldCat Record</v>
      </c>
      <c r="AU135" s="3" t="s">
        <v>1743</v>
      </c>
      <c r="AV135" s="3" t="s">
        <v>1744</v>
      </c>
      <c r="AW135" s="3" t="s">
        <v>1745</v>
      </c>
      <c r="AX135" s="3" t="s">
        <v>1745</v>
      </c>
      <c r="AY135" s="3" t="s">
        <v>1746</v>
      </c>
      <c r="AZ135" s="3" t="s">
        <v>74</v>
      </c>
      <c r="BB135" s="3" t="s">
        <v>1747</v>
      </c>
      <c r="BC135" s="3" t="s">
        <v>1748</v>
      </c>
      <c r="BD135" s="3" t="s">
        <v>1749</v>
      </c>
    </row>
    <row r="136" spans="1:56" ht="54" customHeight="1" x14ac:dyDescent="0.25">
      <c r="A136" s="7" t="s">
        <v>58</v>
      </c>
      <c r="B136" s="2" t="s">
        <v>1750</v>
      </c>
      <c r="C136" s="2" t="s">
        <v>1751</v>
      </c>
      <c r="D136" s="2" t="s">
        <v>1752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L136" s="2" t="s">
        <v>1753</v>
      </c>
      <c r="M136" s="3" t="s">
        <v>111</v>
      </c>
      <c r="O136" s="3" t="s">
        <v>64</v>
      </c>
      <c r="P136" s="3" t="s">
        <v>473</v>
      </c>
      <c r="Q136" s="2" t="s">
        <v>1754</v>
      </c>
      <c r="R136" s="3" t="s">
        <v>66</v>
      </c>
      <c r="S136" s="4">
        <v>2</v>
      </c>
      <c r="T136" s="4">
        <v>2</v>
      </c>
      <c r="U136" s="5" t="s">
        <v>1755</v>
      </c>
      <c r="V136" s="5" t="s">
        <v>1755</v>
      </c>
      <c r="W136" s="5" t="s">
        <v>1756</v>
      </c>
      <c r="X136" s="5" t="s">
        <v>1756</v>
      </c>
      <c r="Y136" s="4">
        <v>289</v>
      </c>
      <c r="Z136" s="4">
        <v>219</v>
      </c>
      <c r="AA136" s="4">
        <v>221</v>
      </c>
      <c r="AB136" s="4">
        <v>3</v>
      </c>
      <c r="AC136" s="4">
        <v>3</v>
      </c>
      <c r="AD136" s="4">
        <v>7</v>
      </c>
      <c r="AE136" s="4">
        <v>7</v>
      </c>
      <c r="AF136" s="4">
        <v>0</v>
      </c>
      <c r="AG136" s="4">
        <v>0</v>
      </c>
      <c r="AH136" s="4">
        <v>4</v>
      </c>
      <c r="AI136" s="4">
        <v>4</v>
      </c>
      <c r="AJ136" s="4">
        <v>2</v>
      </c>
      <c r="AK136" s="4">
        <v>2</v>
      </c>
      <c r="AL136" s="4">
        <v>2</v>
      </c>
      <c r="AM136" s="4">
        <v>2</v>
      </c>
      <c r="AN136" s="4">
        <v>0</v>
      </c>
      <c r="AO136" s="4">
        <v>0</v>
      </c>
      <c r="AP136" s="3" t="s">
        <v>58</v>
      </c>
      <c r="AQ136" s="3" t="s">
        <v>69</v>
      </c>
      <c r="AR136" s="6" t="str">
        <f>HYPERLINK("http://catalog.hathitrust.org/Record/003075743","HathiTrust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HYPERLINK("https://creighton-primo.hosted.exlibrisgroup.com/primo-explore/search?tab=default_tab&amp;search_scope=EVERYTHING&amp;vid=01CRU&amp;lang=en_US&amp;offset=0&amp;query=any,contains,991003911069702656","Catalog Record")</f>
        <v>Catalog Record</v>
      </c>
      <c r="AT136" s="6" t="str">
        <f>HYPERLINK("http://www.worldcat.org/oclc/33102185","WorldCat Record")</f>
        <v>WorldCat Record</v>
      </c>
      <c r="AU136" s="3" t="s">
        <v>1757</v>
      </c>
      <c r="AV136" s="3" t="s">
        <v>1758</v>
      </c>
      <c r="AW136" s="3" t="s">
        <v>1759</v>
      </c>
      <c r="AX136" s="3" t="s">
        <v>1759</v>
      </c>
      <c r="AY136" s="3" t="s">
        <v>1760</v>
      </c>
      <c r="AZ136" s="3" t="s">
        <v>74</v>
      </c>
      <c r="BB136" s="3" t="s">
        <v>1761</v>
      </c>
      <c r="BC136" s="3" t="s">
        <v>1762</v>
      </c>
      <c r="BD136" s="3" t="s">
        <v>1763</v>
      </c>
    </row>
    <row r="137" spans="1:56" ht="54" customHeight="1" x14ac:dyDescent="0.25">
      <c r="A137" s="7" t="s">
        <v>58</v>
      </c>
      <c r="B137" s="2" t="s">
        <v>1764</v>
      </c>
      <c r="C137" s="2" t="s">
        <v>1765</v>
      </c>
      <c r="D137" s="2" t="s">
        <v>1766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L137" s="2" t="s">
        <v>1767</v>
      </c>
      <c r="M137" s="3" t="s">
        <v>111</v>
      </c>
      <c r="O137" s="3" t="s">
        <v>64</v>
      </c>
      <c r="P137" s="3" t="s">
        <v>142</v>
      </c>
      <c r="Q137" s="2" t="s">
        <v>1768</v>
      </c>
      <c r="R137" s="3" t="s">
        <v>66</v>
      </c>
      <c r="S137" s="4">
        <v>2</v>
      </c>
      <c r="T137" s="4">
        <v>2</v>
      </c>
      <c r="U137" s="5" t="s">
        <v>1755</v>
      </c>
      <c r="V137" s="5" t="s">
        <v>1755</v>
      </c>
      <c r="W137" s="5" t="s">
        <v>1176</v>
      </c>
      <c r="X137" s="5" t="s">
        <v>1176</v>
      </c>
      <c r="Y137" s="4">
        <v>219</v>
      </c>
      <c r="Z137" s="4">
        <v>126</v>
      </c>
      <c r="AA137" s="4">
        <v>127</v>
      </c>
      <c r="AB137" s="4">
        <v>3</v>
      </c>
      <c r="AC137" s="4">
        <v>3</v>
      </c>
      <c r="AD137" s="4">
        <v>3</v>
      </c>
      <c r="AE137" s="4">
        <v>3</v>
      </c>
      <c r="AF137" s="4">
        <v>0</v>
      </c>
      <c r="AG137" s="4">
        <v>0</v>
      </c>
      <c r="AH137" s="4">
        <v>0</v>
      </c>
      <c r="AI137" s="4">
        <v>0</v>
      </c>
      <c r="AJ137" s="4">
        <v>1</v>
      </c>
      <c r="AK137" s="4">
        <v>1</v>
      </c>
      <c r="AL137" s="4">
        <v>2</v>
      </c>
      <c r="AM137" s="4">
        <v>2</v>
      </c>
      <c r="AN137" s="4">
        <v>0</v>
      </c>
      <c r="AO137" s="4">
        <v>0</v>
      </c>
      <c r="AP137" s="3" t="s">
        <v>58</v>
      </c>
      <c r="AQ137" s="3" t="s">
        <v>69</v>
      </c>
      <c r="AR137" s="6" t="str">
        <f>HYPERLINK("http://catalog.hathitrust.org/Record/004043466","HathiTrust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HYPERLINK("https://creighton-primo.hosted.exlibrisgroup.com/primo-explore/search?tab=default_tab&amp;search_scope=EVERYTHING&amp;vid=01CRU&amp;lang=en_US&amp;offset=0&amp;query=any,contains,991003911099702656","Catalog Record")</f>
        <v>Catalog Record</v>
      </c>
      <c r="AT137" s="6" t="str">
        <f>HYPERLINK("http://www.worldcat.org/oclc/33947812","WorldCat Record")</f>
        <v>WorldCat Record</v>
      </c>
      <c r="AU137" s="3" t="s">
        <v>1769</v>
      </c>
      <c r="AV137" s="3" t="s">
        <v>1770</v>
      </c>
      <c r="AW137" s="3" t="s">
        <v>1771</v>
      </c>
      <c r="AX137" s="3" t="s">
        <v>1771</v>
      </c>
      <c r="AY137" s="3" t="s">
        <v>1772</v>
      </c>
      <c r="AZ137" s="3" t="s">
        <v>74</v>
      </c>
      <c r="BB137" s="3" t="s">
        <v>1773</v>
      </c>
      <c r="BC137" s="3" t="s">
        <v>1774</v>
      </c>
      <c r="BD137" s="3" t="s">
        <v>1775</v>
      </c>
    </row>
    <row r="138" spans="1:56" ht="54" customHeight="1" x14ac:dyDescent="0.25">
      <c r="A138" s="7" t="s">
        <v>58</v>
      </c>
      <c r="B138" s="2" t="s">
        <v>1776</v>
      </c>
      <c r="C138" s="2" t="s">
        <v>1777</v>
      </c>
      <c r="D138" s="2" t="s">
        <v>1778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1779</v>
      </c>
      <c r="L138" s="2" t="s">
        <v>1780</v>
      </c>
      <c r="M138" s="3" t="s">
        <v>1054</v>
      </c>
      <c r="O138" s="3" t="s">
        <v>64</v>
      </c>
      <c r="P138" s="3" t="s">
        <v>142</v>
      </c>
      <c r="Q138" s="2" t="s">
        <v>1781</v>
      </c>
      <c r="R138" s="3" t="s">
        <v>66</v>
      </c>
      <c r="S138" s="4">
        <v>1</v>
      </c>
      <c r="T138" s="4">
        <v>1</v>
      </c>
      <c r="U138" s="5" t="s">
        <v>169</v>
      </c>
      <c r="V138" s="5" t="s">
        <v>169</v>
      </c>
      <c r="W138" s="5" t="s">
        <v>1703</v>
      </c>
      <c r="X138" s="5" t="s">
        <v>1703</v>
      </c>
      <c r="Y138" s="4">
        <v>336</v>
      </c>
      <c r="Z138" s="4">
        <v>257</v>
      </c>
      <c r="AA138" s="4">
        <v>258</v>
      </c>
      <c r="AB138" s="4">
        <v>1</v>
      </c>
      <c r="AC138" s="4">
        <v>1</v>
      </c>
      <c r="AD138" s="4">
        <v>7</v>
      </c>
      <c r="AE138" s="4">
        <v>7</v>
      </c>
      <c r="AF138" s="4">
        <v>3</v>
      </c>
      <c r="AG138" s="4">
        <v>3</v>
      </c>
      <c r="AH138" s="4">
        <v>2</v>
      </c>
      <c r="AI138" s="4">
        <v>2</v>
      </c>
      <c r="AJ138" s="4">
        <v>3</v>
      </c>
      <c r="AK138" s="4">
        <v>3</v>
      </c>
      <c r="AL138" s="4">
        <v>0</v>
      </c>
      <c r="AM138" s="4">
        <v>0</v>
      </c>
      <c r="AN138" s="4">
        <v>0</v>
      </c>
      <c r="AO138" s="4">
        <v>0</v>
      </c>
      <c r="AP138" s="3" t="s">
        <v>58</v>
      </c>
      <c r="AQ138" s="3" t="s">
        <v>69</v>
      </c>
      <c r="AR138" s="6" t="str">
        <f>HYPERLINK("http://catalog.hathitrust.org/Record/000608779","HathiTrust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HYPERLINK("https://creighton-primo.hosted.exlibrisgroup.com/primo-explore/search?tab=default_tab&amp;search_scope=EVERYTHING&amp;vid=01CRU&amp;lang=en_US&amp;offset=0&amp;query=any,contains,991000380089702656","Catalog Record")</f>
        <v>Catalog Record</v>
      </c>
      <c r="AT138" s="6" t="str">
        <f>HYPERLINK("http://www.worldcat.org/oclc/10484222","WorldCat Record")</f>
        <v>WorldCat Record</v>
      </c>
      <c r="AU138" s="3" t="s">
        <v>1782</v>
      </c>
      <c r="AV138" s="3" t="s">
        <v>1783</v>
      </c>
      <c r="AW138" s="3" t="s">
        <v>1784</v>
      </c>
      <c r="AX138" s="3" t="s">
        <v>1784</v>
      </c>
      <c r="AY138" s="3" t="s">
        <v>1785</v>
      </c>
      <c r="AZ138" s="3" t="s">
        <v>74</v>
      </c>
      <c r="BB138" s="3" t="s">
        <v>1786</v>
      </c>
      <c r="BC138" s="3" t="s">
        <v>1787</v>
      </c>
      <c r="BD138" s="3" t="s">
        <v>1788</v>
      </c>
    </row>
    <row r="139" spans="1:56" ht="54" customHeight="1" x14ac:dyDescent="0.25">
      <c r="A139" s="7" t="s">
        <v>58</v>
      </c>
      <c r="B139" s="2" t="s">
        <v>1789</v>
      </c>
      <c r="C139" s="2" t="s">
        <v>1790</v>
      </c>
      <c r="D139" s="2" t="s">
        <v>1791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1792</v>
      </c>
      <c r="L139" s="2" t="s">
        <v>1793</v>
      </c>
      <c r="M139" s="3" t="s">
        <v>798</v>
      </c>
      <c r="O139" s="3" t="s">
        <v>64</v>
      </c>
      <c r="P139" s="3" t="s">
        <v>1794</v>
      </c>
      <c r="Q139" s="2" t="s">
        <v>1795</v>
      </c>
      <c r="R139" s="3" t="s">
        <v>66</v>
      </c>
      <c r="S139" s="4">
        <v>2</v>
      </c>
      <c r="T139" s="4">
        <v>2</v>
      </c>
      <c r="U139" s="5" t="s">
        <v>1796</v>
      </c>
      <c r="V139" s="5" t="s">
        <v>1796</v>
      </c>
      <c r="W139" s="5" t="s">
        <v>1703</v>
      </c>
      <c r="X139" s="5" t="s">
        <v>1703</v>
      </c>
      <c r="Y139" s="4">
        <v>446</v>
      </c>
      <c r="Z139" s="4">
        <v>364</v>
      </c>
      <c r="AA139" s="4">
        <v>368</v>
      </c>
      <c r="AB139" s="4">
        <v>3</v>
      </c>
      <c r="AC139" s="4">
        <v>3</v>
      </c>
      <c r="AD139" s="4">
        <v>6</v>
      </c>
      <c r="AE139" s="4">
        <v>6</v>
      </c>
      <c r="AF139" s="4">
        <v>1</v>
      </c>
      <c r="AG139" s="4">
        <v>1</v>
      </c>
      <c r="AH139" s="4">
        <v>1</v>
      </c>
      <c r="AI139" s="4">
        <v>1</v>
      </c>
      <c r="AJ139" s="4">
        <v>2</v>
      </c>
      <c r="AK139" s="4">
        <v>2</v>
      </c>
      <c r="AL139" s="4">
        <v>2</v>
      </c>
      <c r="AM139" s="4">
        <v>2</v>
      </c>
      <c r="AN139" s="4">
        <v>0</v>
      </c>
      <c r="AO139" s="4">
        <v>0</v>
      </c>
      <c r="AP139" s="3" t="s">
        <v>58</v>
      </c>
      <c r="AQ139" s="3" t="s">
        <v>58</v>
      </c>
      <c r="AS139" s="6" t="str">
        <f>HYPERLINK("https://creighton-primo.hosted.exlibrisgroup.com/primo-explore/search?tab=default_tab&amp;search_scope=EVERYTHING&amp;vid=01CRU&amp;lang=en_US&amp;offset=0&amp;query=any,contains,991000164229702656","Catalog Record")</f>
        <v>Catalog Record</v>
      </c>
      <c r="AT139" s="6" t="str">
        <f>HYPERLINK("http://www.worldcat.org/oclc/9282319","WorldCat Record")</f>
        <v>WorldCat Record</v>
      </c>
      <c r="AU139" s="3" t="s">
        <v>1797</v>
      </c>
      <c r="AV139" s="3" t="s">
        <v>1798</v>
      </c>
      <c r="AW139" s="3" t="s">
        <v>1799</v>
      </c>
      <c r="AX139" s="3" t="s">
        <v>1799</v>
      </c>
      <c r="AY139" s="3" t="s">
        <v>1800</v>
      </c>
      <c r="AZ139" s="3" t="s">
        <v>74</v>
      </c>
      <c r="BC139" s="3" t="s">
        <v>1801</v>
      </c>
      <c r="BD139" s="3" t="s">
        <v>1802</v>
      </c>
    </row>
    <row r="140" spans="1:56" ht="54" customHeight="1" x14ac:dyDescent="0.25">
      <c r="A140" s="7" t="s">
        <v>58</v>
      </c>
      <c r="B140" s="2" t="s">
        <v>1803</v>
      </c>
      <c r="C140" s="2" t="s">
        <v>1804</v>
      </c>
      <c r="D140" s="2" t="s">
        <v>1805</v>
      </c>
      <c r="E140" s="3" t="s">
        <v>1806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1807</v>
      </c>
      <c r="L140" s="2" t="s">
        <v>1808</v>
      </c>
      <c r="M140" s="3" t="s">
        <v>196</v>
      </c>
      <c r="O140" s="3" t="s">
        <v>64</v>
      </c>
      <c r="P140" s="3" t="s">
        <v>1809</v>
      </c>
      <c r="Q140" s="2" t="s">
        <v>1810</v>
      </c>
      <c r="R140" s="3" t="s">
        <v>66</v>
      </c>
      <c r="S140" s="4">
        <v>9</v>
      </c>
      <c r="T140" s="4">
        <v>9</v>
      </c>
      <c r="U140" s="5" t="s">
        <v>1811</v>
      </c>
      <c r="V140" s="5" t="s">
        <v>1811</v>
      </c>
      <c r="W140" s="5" t="s">
        <v>1703</v>
      </c>
      <c r="X140" s="5" t="s">
        <v>1703</v>
      </c>
      <c r="Y140" s="4">
        <v>304</v>
      </c>
      <c r="Z140" s="4">
        <v>247</v>
      </c>
      <c r="AA140" s="4">
        <v>251</v>
      </c>
      <c r="AB140" s="4">
        <v>8</v>
      </c>
      <c r="AC140" s="4">
        <v>8</v>
      </c>
      <c r="AD140" s="4">
        <v>9</v>
      </c>
      <c r="AE140" s="4">
        <v>9</v>
      </c>
      <c r="AF140" s="4">
        <v>1</v>
      </c>
      <c r="AG140" s="4">
        <v>1</v>
      </c>
      <c r="AH140" s="4">
        <v>0</v>
      </c>
      <c r="AI140" s="4">
        <v>0</v>
      </c>
      <c r="AJ140" s="4">
        <v>2</v>
      </c>
      <c r="AK140" s="4">
        <v>2</v>
      </c>
      <c r="AL140" s="4">
        <v>6</v>
      </c>
      <c r="AM140" s="4">
        <v>6</v>
      </c>
      <c r="AN140" s="4">
        <v>0</v>
      </c>
      <c r="AO140" s="4">
        <v>0</v>
      </c>
      <c r="AP140" s="3" t="s">
        <v>58</v>
      </c>
      <c r="AQ140" s="3" t="s">
        <v>69</v>
      </c>
      <c r="AR140" s="6" t="str">
        <f>HYPERLINK("http://catalog.hathitrust.org/Record/007156641","HathiTrust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HYPERLINK("https://creighton-primo.hosted.exlibrisgroup.com/primo-explore/search?tab=default_tab&amp;search_scope=EVERYTHING&amp;vid=01CRU&amp;lang=en_US&amp;offset=0&amp;query=any,contains,991002766349702656","Catalog Record")</f>
        <v>Catalog Record</v>
      </c>
      <c r="AT140" s="6" t="str">
        <f>HYPERLINK("http://www.worldcat.org/oclc/434798","WorldCat Record")</f>
        <v>WorldCat Record</v>
      </c>
      <c r="AU140" s="3" t="s">
        <v>1812</v>
      </c>
      <c r="AV140" s="3" t="s">
        <v>1813</v>
      </c>
      <c r="AW140" s="3" t="s">
        <v>1814</v>
      </c>
      <c r="AX140" s="3" t="s">
        <v>1814</v>
      </c>
      <c r="AY140" s="3" t="s">
        <v>1815</v>
      </c>
      <c r="AZ140" s="3" t="s">
        <v>74</v>
      </c>
      <c r="BC140" s="3" t="s">
        <v>1816</v>
      </c>
      <c r="BD140" s="3" t="s">
        <v>1817</v>
      </c>
    </row>
    <row r="141" spans="1:56" ht="54" customHeight="1" x14ac:dyDescent="0.25">
      <c r="A141" s="7" t="s">
        <v>58</v>
      </c>
      <c r="B141" s="2" t="s">
        <v>1818</v>
      </c>
      <c r="C141" s="2" t="s">
        <v>1819</v>
      </c>
      <c r="D141" s="2" t="s">
        <v>1820</v>
      </c>
      <c r="E141" s="3" t="s">
        <v>670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K141" s="2" t="s">
        <v>1821</v>
      </c>
      <c r="L141" s="2" t="s">
        <v>1822</v>
      </c>
      <c r="M141" s="3" t="s">
        <v>458</v>
      </c>
      <c r="O141" s="3" t="s">
        <v>64</v>
      </c>
      <c r="P141" s="3" t="s">
        <v>198</v>
      </c>
      <c r="R141" s="3" t="s">
        <v>66</v>
      </c>
      <c r="S141" s="4">
        <v>3</v>
      </c>
      <c r="T141" s="4">
        <v>3</v>
      </c>
      <c r="U141" s="5" t="s">
        <v>1823</v>
      </c>
      <c r="V141" s="5" t="s">
        <v>1823</v>
      </c>
      <c r="W141" s="5" t="s">
        <v>1703</v>
      </c>
      <c r="X141" s="5" t="s">
        <v>1703</v>
      </c>
      <c r="Y141" s="4">
        <v>709</v>
      </c>
      <c r="Z141" s="4">
        <v>575</v>
      </c>
      <c r="AA141" s="4">
        <v>583</v>
      </c>
      <c r="AB141" s="4">
        <v>4</v>
      </c>
      <c r="AC141" s="4">
        <v>4</v>
      </c>
      <c r="AD141" s="4">
        <v>17</v>
      </c>
      <c r="AE141" s="4">
        <v>17</v>
      </c>
      <c r="AF141" s="4">
        <v>6</v>
      </c>
      <c r="AG141" s="4">
        <v>6</v>
      </c>
      <c r="AH141" s="4">
        <v>3</v>
      </c>
      <c r="AI141" s="4">
        <v>3</v>
      </c>
      <c r="AJ141" s="4">
        <v>8</v>
      </c>
      <c r="AK141" s="4">
        <v>8</v>
      </c>
      <c r="AL141" s="4">
        <v>3</v>
      </c>
      <c r="AM141" s="4">
        <v>3</v>
      </c>
      <c r="AN141" s="4">
        <v>0</v>
      </c>
      <c r="AO141" s="4">
        <v>0</v>
      </c>
      <c r="AP141" s="3" t="s">
        <v>58</v>
      </c>
      <c r="AQ141" s="3" t="s">
        <v>58</v>
      </c>
      <c r="AS141" s="6" t="str">
        <f>HYPERLINK("https://creighton-primo.hosted.exlibrisgroup.com/primo-explore/search?tab=default_tab&amp;search_scope=EVERYTHING&amp;vid=01CRU&amp;lang=en_US&amp;offset=0&amp;query=any,contains,991002964329702656","Catalog Record")</f>
        <v>Catalog Record</v>
      </c>
      <c r="AT141" s="6" t="str">
        <f>HYPERLINK("http://www.worldcat.org/oclc/545237","WorldCat Record")</f>
        <v>WorldCat Record</v>
      </c>
      <c r="AU141" s="3" t="s">
        <v>1824</v>
      </c>
      <c r="AV141" s="3" t="s">
        <v>1825</v>
      </c>
      <c r="AW141" s="3" t="s">
        <v>1826</v>
      </c>
      <c r="AX141" s="3" t="s">
        <v>1826</v>
      </c>
      <c r="AY141" s="3" t="s">
        <v>1827</v>
      </c>
      <c r="AZ141" s="3" t="s">
        <v>74</v>
      </c>
      <c r="BC141" s="3" t="s">
        <v>1828</v>
      </c>
      <c r="BD141" s="3" t="s">
        <v>1829</v>
      </c>
    </row>
    <row r="142" spans="1:56" ht="54" customHeight="1" x14ac:dyDescent="0.25">
      <c r="A142" s="7" t="s">
        <v>58</v>
      </c>
      <c r="B142" s="2" t="s">
        <v>1830</v>
      </c>
      <c r="C142" s="2" t="s">
        <v>1831</v>
      </c>
      <c r="D142" s="2" t="s">
        <v>1832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1833</v>
      </c>
      <c r="L142" s="2" t="s">
        <v>1834</v>
      </c>
      <c r="M142" s="3" t="s">
        <v>1835</v>
      </c>
      <c r="O142" s="3" t="s">
        <v>64</v>
      </c>
      <c r="P142" s="3" t="s">
        <v>214</v>
      </c>
      <c r="R142" s="3" t="s">
        <v>66</v>
      </c>
      <c r="S142" s="4">
        <v>1</v>
      </c>
      <c r="T142" s="4">
        <v>1</v>
      </c>
      <c r="U142" s="5" t="s">
        <v>1836</v>
      </c>
      <c r="V142" s="5" t="s">
        <v>1836</v>
      </c>
      <c r="W142" s="5" t="s">
        <v>840</v>
      </c>
      <c r="X142" s="5" t="s">
        <v>840</v>
      </c>
      <c r="Y142" s="4">
        <v>846</v>
      </c>
      <c r="Z142" s="4">
        <v>710</v>
      </c>
      <c r="AA142" s="4">
        <v>864</v>
      </c>
      <c r="AB142" s="4">
        <v>6</v>
      </c>
      <c r="AC142" s="4">
        <v>6</v>
      </c>
      <c r="AD142" s="4">
        <v>22</v>
      </c>
      <c r="AE142" s="4">
        <v>31</v>
      </c>
      <c r="AF142" s="4">
        <v>8</v>
      </c>
      <c r="AG142" s="4">
        <v>13</v>
      </c>
      <c r="AH142" s="4">
        <v>3</v>
      </c>
      <c r="AI142" s="4">
        <v>7</v>
      </c>
      <c r="AJ142" s="4">
        <v>9</v>
      </c>
      <c r="AK142" s="4">
        <v>13</v>
      </c>
      <c r="AL142" s="4">
        <v>5</v>
      </c>
      <c r="AM142" s="4">
        <v>5</v>
      </c>
      <c r="AN142" s="4">
        <v>0</v>
      </c>
      <c r="AO142" s="4">
        <v>0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HYPERLINK("https://creighton-primo.hosted.exlibrisgroup.com/primo-explore/search?tab=default_tab&amp;search_scope=EVERYTHING&amp;vid=01CRU&amp;lang=en_US&amp;offset=0&amp;query=any,contains,991002977439702656","Catalog Record")</f>
        <v>Catalog Record</v>
      </c>
      <c r="AT142" s="6" t="str">
        <f>HYPERLINK("http://www.worldcat.org/oclc/552866","WorldCat Record")</f>
        <v>WorldCat Record</v>
      </c>
      <c r="AU142" s="3" t="s">
        <v>1837</v>
      </c>
      <c r="AV142" s="3" t="s">
        <v>1838</v>
      </c>
      <c r="AW142" s="3" t="s">
        <v>1839</v>
      </c>
      <c r="AX142" s="3" t="s">
        <v>1839</v>
      </c>
      <c r="AY142" s="3" t="s">
        <v>1840</v>
      </c>
      <c r="AZ142" s="3" t="s">
        <v>74</v>
      </c>
      <c r="BC142" s="3" t="s">
        <v>1841</v>
      </c>
      <c r="BD142" s="3" t="s">
        <v>1842</v>
      </c>
    </row>
    <row r="143" spans="1:56" ht="54" customHeight="1" x14ac:dyDescent="0.25">
      <c r="A143" s="7" t="s">
        <v>58</v>
      </c>
      <c r="B143" s="2" t="s">
        <v>1843</v>
      </c>
      <c r="C143" s="2" t="s">
        <v>1844</v>
      </c>
      <c r="D143" s="2" t="s">
        <v>1845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1846</v>
      </c>
      <c r="L143" s="2" t="s">
        <v>1847</v>
      </c>
      <c r="M143" s="3" t="s">
        <v>1848</v>
      </c>
      <c r="O143" s="3" t="s">
        <v>64</v>
      </c>
      <c r="P143" s="3" t="s">
        <v>142</v>
      </c>
      <c r="R143" s="3" t="s">
        <v>66</v>
      </c>
      <c r="S143" s="4">
        <v>1</v>
      </c>
      <c r="T143" s="4">
        <v>1</v>
      </c>
      <c r="U143" s="5" t="s">
        <v>1849</v>
      </c>
      <c r="V143" s="5" t="s">
        <v>1849</v>
      </c>
      <c r="W143" s="5" t="s">
        <v>840</v>
      </c>
      <c r="X143" s="5" t="s">
        <v>840</v>
      </c>
      <c r="Y143" s="4">
        <v>395</v>
      </c>
      <c r="Z143" s="4">
        <v>237</v>
      </c>
      <c r="AA143" s="4">
        <v>276</v>
      </c>
      <c r="AB143" s="4">
        <v>2</v>
      </c>
      <c r="AC143" s="4">
        <v>2</v>
      </c>
      <c r="AD143" s="4">
        <v>2</v>
      </c>
      <c r="AE143" s="4">
        <v>5</v>
      </c>
      <c r="AF143" s="4">
        <v>0</v>
      </c>
      <c r="AG143" s="4">
        <v>0</v>
      </c>
      <c r="AH143" s="4">
        <v>0</v>
      </c>
      <c r="AI143" s="4">
        <v>1</v>
      </c>
      <c r="AJ143" s="4">
        <v>1</v>
      </c>
      <c r="AK143" s="4">
        <v>3</v>
      </c>
      <c r="AL143" s="4">
        <v>1</v>
      </c>
      <c r="AM143" s="4">
        <v>1</v>
      </c>
      <c r="AN143" s="4">
        <v>0</v>
      </c>
      <c r="AO143" s="4">
        <v>0</v>
      </c>
      <c r="AP143" s="3" t="s">
        <v>58</v>
      </c>
      <c r="AQ143" s="3" t="s">
        <v>69</v>
      </c>
      <c r="AR143" s="6" t="str">
        <f>HYPERLINK("http://catalog.hathitrust.org/Record/001495596","HathiTrust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HYPERLINK("https://creighton-primo.hosted.exlibrisgroup.com/primo-explore/search?tab=default_tab&amp;search_scope=EVERYTHING&amp;vid=01CRU&amp;lang=en_US&amp;offset=0&amp;query=any,contains,991002973219702656","Catalog Record")</f>
        <v>Catalog Record</v>
      </c>
      <c r="AT143" s="6" t="str">
        <f>HYPERLINK("http://www.worldcat.org/oclc/550559","WorldCat Record")</f>
        <v>WorldCat Record</v>
      </c>
      <c r="AU143" s="3" t="s">
        <v>1850</v>
      </c>
      <c r="AV143" s="3" t="s">
        <v>1851</v>
      </c>
      <c r="AW143" s="3" t="s">
        <v>1852</v>
      </c>
      <c r="AX143" s="3" t="s">
        <v>1852</v>
      </c>
      <c r="AY143" s="3" t="s">
        <v>1853</v>
      </c>
      <c r="AZ143" s="3" t="s">
        <v>74</v>
      </c>
      <c r="BC143" s="3" t="s">
        <v>1854</v>
      </c>
      <c r="BD143" s="3" t="s">
        <v>1855</v>
      </c>
    </row>
    <row r="144" spans="1:56" ht="54" customHeight="1" x14ac:dyDescent="0.25">
      <c r="A144" s="7" t="s">
        <v>58</v>
      </c>
      <c r="B144" s="2" t="s">
        <v>1856</v>
      </c>
      <c r="C144" s="2" t="s">
        <v>1857</v>
      </c>
      <c r="D144" s="2" t="s">
        <v>1858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1859</v>
      </c>
      <c r="L144" s="2" t="s">
        <v>1860</v>
      </c>
      <c r="M144" s="3" t="s">
        <v>526</v>
      </c>
      <c r="O144" s="3" t="s">
        <v>64</v>
      </c>
      <c r="P144" s="3" t="s">
        <v>65</v>
      </c>
      <c r="R144" s="3" t="s">
        <v>66</v>
      </c>
      <c r="S144" s="4">
        <v>2</v>
      </c>
      <c r="T144" s="4">
        <v>2</v>
      </c>
      <c r="U144" s="5" t="s">
        <v>1861</v>
      </c>
      <c r="V144" s="5" t="s">
        <v>1861</v>
      </c>
      <c r="W144" s="5" t="s">
        <v>1862</v>
      </c>
      <c r="X144" s="5" t="s">
        <v>1862</v>
      </c>
      <c r="Y144" s="4">
        <v>68</v>
      </c>
      <c r="Z144" s="4">
        <v>66</v>
      </c>
      <c r="AA144" s="4">
        <v>804</v>
      </c>
      <c r="AB144" s="4">
        <v>1</v>
      </c>
      <c r="AC144" s="4">
        <v>5</v>
      </c>
      <c r="AD144" s="4">
        <v>0</v>
      </c>
      <c r="AE144" s="4">
        <v>8</v>
      </c>
      <c r="AF144" s="4">
        <v>0</v>
      </c>
      <c r="AG144" s="4">
        <v>2</v>
      </c>
      <c r="AH144" s="4">
        <v>0</v>
      </c>
      <c r="AI144" s="4">
        <v>1</v>
      </c>
      <c r="AJ144" s="4">
        <v>0</v>
      </c>
      <c r="AK144" s="4">
        <v>4</v>
      </c>
      <c r="AL144" s="4">
        <v>0</v>
      </c>
      <c r="AM144" s="4">
        <v>2</v>
      </c>
      <c r="AN144" s="4">
        <v>0</v>
      </c>
      <c r="AO144" s="4">
        <v>0</v>
      </c>
      <c r="AP144" s="3" t="s">
        <v>58</v>
      </c>
      <c r="AQ144" s="3" t="s">
        <v>69</v>
      </c>
      <c r="AR144" s="6" t="str">
        <f>HYPERLINK("http://catalog.hathitrust.org/Record/009159671","HathiTrust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HYPERLINK("https://creighton-primo.hosted.exlibrisgroup.com/primo-explore/search?tab=default_tab&amp;search_scope=EVERYTHING&amp;vid=01CRU&amp;lang=en_US&amp;offset=0&amp;query=any,contains,991001783269702656","Catalog Record")</f>
        <v>Catalog Record</v>
      </c>
      <c r="AT144" s="6" t="str">
        <f>HYPERLINK("http://www.worldcat.org/oclc/22489472","WorldCat Record")</f>
        <v>WorldCat Record</v>
      </c>
      <c r="AU144" s="3" t="s">
        <v>1863</v>
      </c>
      <c r="AV144" s="3" t="s">
        <v>1864</v>
      </c>
      <c r="AW144" s="3" t="s">
        <v>1865</v>
      </c>
      <c r="AX144" s="3" t="s">
        <v>1865</v>
      </c>
      <c r="AY144" s="3" t="s">
        <v>1866</v>
      </c>
      <c r="AZ144" s="3" t="s">
        <v>74</v>
      </c>
      <c r="BB144" s="3" t="s">
        <v>1867</v>
      </c>
      <c r="BC144" s="3" t="s">
        <v>1868</v>
      </c>
      <c r="BD144" s="3" t="s">
        <v>1869</v>
      </c>
    </row>
    <row r="145" spans="1:56" ht="54" customHeight="1" x14ac:dyDescent="0.25">
      <c r="A145" s="7" t="s">
        <v>58</v>
      </c>
      <c r="B145" s="2" t="s">
        <v>1870</v>
      </c>
      <c r="C145" s="2" t="s">
        <v>1871</v>
      </c>
      <c r="D145" s="2" t="s">
        <v>1872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1873</v>
      </c>
      <c r="L145" s="2" t="s">
        <v>1874</v>
      </c>
      <c r="M145" s="3" t="s">
        <v>593</v>
      </c>
      <c r="N145" s="2" t="s">
        <v>1875</v>
      </c>
      <c r="O145" s="3" t="s">
        <v>64</v>
      </c>
      <c r="P145" s="3" t="s">
        <v>1876</v>
      </c>
      <c r="R145" s="3" t="s">
        <v>66</v>
      </c>
      <c r="S145" s="4">
        <v>3</v>
      </c>
      <c r="T145" s="4">
        <v>3</v>
      </c>
      <c r="U145" s="5" t="s">
        <v>1877</v>
      </c>
      <c r="V145" s="5" t="s">
        <v>1877</v>
      </c>
      <c r="W145" s="5" t="s">
        <v>1703</v>
      </c>
      <c r="X145" s="5" t="s">
        <v>1703</v>
      </c>
      <c r="Y145" s="4">
        <v>353</v>
      </c>
      <c r="Z145" s="4">
        <v>302</v>
      </c>
      <c r="AA145" s="4">
        <v>814</v>
      </c>
      <c r="AB145" s="4">
        <v>4</v>
      </c>
      <c r="AC145" s="4">
        <v>7</v>
      </c>
      <c r="AD145" s="4">
        <v>8</v>
      </c>
      <c r="AE145" s="4">
        <v>25</v>
      </c>
      <c r="AF145" s="4">
        <v>3</v>
      </c>
      <c r="AG145" s="4">
        <v>8</v>
      </c>
      <c r="AH145" s="4">
        <v>2</v>
      </c>
      <c r="AI145" s="4">
        <v>7</v>
      </c>
      <c r="AJ145" s="4">
        <v>4</v>
      </c>
      <c r="AK145" s="4">
        <v>12</v>
      </c>
      <c r="AL145" s="4">
        <v>2</v>
      </c>
      <c r="AM145" s="4">
        <v>5</v>
      </c>
      <c r="AN145" s="4">
        <v>0</v>
      </c>
      <c r="AO145" s="4">
        <v>0</v>
      </c>
      <c r="AP145" s="3" t="s">
        <v>58</v>
      </c>
      <c r="AQ145" s="3" t="s">
        <v>58</v>
      </c>
      <c r="AS145" s="6" t="str">
        <f>HYPERLINK("https://creighton-primo.hosted.exlibrisgroup.com/primo-explore/search?tab=default_tab&amp;search_scope=EVERYTHING&amp;vid=01CRU&amp;lang=en_US&amp;offset=0&amp;query=any,contains,991000558719702656","Catalog Record")</f>
        <v>Catalog Record</v>
      </c>
      <c r="AT145" s="6" t="str">
        <f>HYPERLINK("http://www.worldcat.org/oclc/11574066","WorldCat Record")</f>
        <v>WorldCat Record</v>
      </c>
      <c r="AU145" s="3" t="s">
        <v>1878</v>
      </c>
      <c r="AV145" s="3" t="s">
        <v>1879</v>
      </c>
      <c r="AW145" s="3" t="s">
        <v>1880</v>
      </c>
      <c r="AX145" s="3" t="s">
        <v>1880</v>
      </c>
      <c r="AY145" s="3" t="s">
        <v>1881</v>
      </c>
      <c r="AZ145" s="3" t="s">
        <v>74</v>
      </c>
      <c r="BB145" s="3" t="s">
        <v>1882</v>
      </c>
      <c r="BC145" s="3" t="s">
        <v>1883</v>
      </c>
      <c r="BD145" s="3" t="s">
        <v>1884</v>
      </c>
    </row>
    <row r="146" spans="1:56" ht="54" customHeight="1" x14ac:dyDescent="0.25">
      <c r="A146" s="7" t="s">
        <v>58</v>
      </c>
      <c r="B146" s="2" t="s">
        <v>1885</v>
      </c>
      <c r="C146" s="2" t="s">
        <v>1886</v>
      </c>
      <c r="D146" s="2" t="s">
        <v>1887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1888</v>
      </c>
      <c r="L146" s="2" t="s">
        <v>1889</v>
      </c>
      <c r="M146" s="3" t="s">
        <v>1835</v>
      </c>
      <c r="O146" s="3" t="s">
        <v>64</v>
      </c>
      <c r="P146" s="3" t="s">
        <v>403</v>
      </c>
      <c r="R146" s="3" t="s">
        <v>66</v>
      </c>
      <c r="S146" s="4">
        <v>1</v>
      </c>
      <c r="T146" s="4">
        <v>1</v>
      </c>
      <c r="U146" s="5" t="s">
        <v>1890</v>
      </c>
      <c r="V146" s="5" t="s">
        <v>1890</v>
      </c>
      <c r="W146" s="5" t="s">
        <v>1891</v>
      </c>
      <c r="X146" s="5" t="s">
        <v>1891</v>
      </c>
      <c r="Y146" s="4">
        <v>539</v>
      </c>
      <c r="Z146" s="4">
        <v>486</v>
      </c>
      <c r="AA146" s="4">
        <v>493</v>
      </c>
      <c r="AB146" s="4">
        <v>4</v>
      </c>
      <c r="AC146" s="4">
        <v>4</v>
      </c>
      <c r="AD146" s="4">
        <v>34</v>
      </c>
      <c r="AE146" s="4">
        <v>34</v>
      </c>
      <c r="AF146" s="4">
        <v>11</v>
      </c>
      <c r="AG146" s="4">
        <v>11</v>
      </c>
      <c r="AH146" s="4">
        <v>7</v>
      </c>
      <c r="AI146" s="4">
        <v>7</v>
      </c>
      <c r="AJ146" s="4">
        <v>25</v>
      </c>
      <c r="AK146" s="4">
        <v>25</v>
      </c>
      <c r="AL146" s="4">
        <v>2</v>
      </c>
      <c r="AM146" s="4">
        <v>2</v>
      </c>
      <c r="AN146" s="4">
        <v>0</v>
      </c>
      <c r="AO146" s="4">
        <v>0</v>
      </c>
      <c r="AP146" s="3" t="s">
        <v>58</v>
      </c>
      <c r="AQ146" s="3" t="s">
        <v>69</v>
      </c>
      <c r="AR146" s="6" t="str">
        <f>HYPERLINK("http://catalog.hathitrust.org/Record/001488988","HathiTrust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HYPERLINK("https://creighton-primo.hosted.exlibrisgroup.com/primo-explore/search?tab=default_tab&amp;search_scope=EVERYTHING&amp;vid=01CRU&amp;lang=en_US&amp;offset=0&amp;query=any,contains,991003314619702656","Catalog Record")</f>
        <v>Catalog Record</v>
      </c>
      <c r="AT146" s="6" t="str">
        <f>HYPERLINK("http://www.worldcat.org/oclc/839367","WorldCat Record")</f>
        <v>WorldCat Record</v>
      </c>
      <c r="AU146" s="3" t="s">
        <v>1892</v>
      </c>
      <c r="AV146" s="3" t="s">
        <v>1893</v>
      </c>
      <c r="AW146" s="3" t="s">
        <v>1894</v>
      </c>
      <c r="AX146" s="3" t="s">
        <v>1894</v>
      </c>
      <c r="AY146" s="3" t="s">
        <v>1895</v>
      </c>
      <c r="AZ146" s="3" t="s">
        <v>74</v>
      </c>
      <c r="BC146" s="3" t="s">
        <v>1896</v>
      </c>
      <c r="BD146" s="3" t="s">
        <v>1897</v>
      </c>
    </row>
    <row r="147" spans="1:56" ht="54" customHeight="1" x14ac:dyDescent="0.25">
      <c r="A147" s="7" t="s">
        <v>58</v>
      </c>
      <c r="B147" s="2" t="s">
        <v>1898</v>
      </c>
      <c r="C147" s="2" t="s">
        <v>1899</v>
      </c>
      <c r="D147" s="2" t="s">
        <v>1900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1901</v>
      </c>
      <c r="L147" s="2" t="s">
        <v>1902</v>
      </c>
      <c r="M147" s="3" t="s">
        <v>1835</v>
      </c>
      <c r="O147" s="3" t="s">
        <v>64</v>
      </c>
      <c r="P147" s="3" t="s">
        <v>403</v>
      </c>
      <c r="R147" s="3" t="s">
        <v>66</v>
      </c>
      <c r="S147" s="4">
        <v>1</v>
      </c>
      <c r="T147" s="4">
        <v>1</v>
      </c>
      <c r="U147" s="5" t="s">
        <v>1903</v>
      </c>
      <c r="V147" s="5" t="s">
        <v>1903</v>
      </c>
      <c r="W147" s="5" t="s">
        <v>1891</v>
      </c>
      <c r="X147" s="5" t="s">
        <v>1891</v>
      </c>
      <c r="Y147" s="4">
        <v>851</v>
      </c>
      <c r="Z147" s="4">
        <v>780</v>
      </c>
      <c r="AA147" s="4">
        <v>825</v>
      </c>
      <c r="AB147" s="4">
        <v>4</v>
      </c>
      <c r="AC147" s="4">
        <v>5</v>
      </c>
      <c r="AD147" s="4">
        <v>34</v>
      </c>
      <c r="AE147" s="4">
        <v>40</v>
      </c>
      <c r="AF147" s="4">
        <v>13</v>
      </c>
      <c r="AG147" s="4">
        <v>15</v>
      </c>
      <c r="AH147" s="4">
        <v>7</v>
      </c>
      <c r="AI147" s="4">
        <v>8</v>
      </c>
      <c r="AJ147" s="4">
        <v>20</v>
      </c>
      <c r="AK147" s="4">
        <v>23</v>
      </c>
      <c r="AL147" s="4">
        <v>3</v>
      </c>
      <c r="AM147" s="4">
        <v>4</v>
      </c>
      <c r="AN147" s="4">
        <v>0</v>
      </c>
      <c r="AO147" s="4">
        <v>0</v>
      </c>
      <c r="AP147" s="3" t="s">
        <v>58</v>
      </c>
      <c r="AQ147" s="3" t="s">
        <v>69</v>
      </c>
      <c r="AR147" s="6" t="str">
        <f>HYPERLINK("http://catalog.hathitrust.org/Record/001488998","HathiTrust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HYPERLINK("https://creighton-primo.hosted.exlibrisgroup.com/primo-explore/search?tab=default_tab&amp;search_scope=EVERYTHING&amp;vid=01CRU&amp;lang=en_US&amp;offset=0&amp;query=any,contains,991002997589702656","Catalog Record")</f>
        <v>Catalog Record</v>
      </c>
      <c r="AT147" s="6" t="str">
        <f>HYPERLINK("http://www.worldcat.org/oclc/566233","WorldCat Record")</f>
        <v>WorldCat Record</v>
      </c>
      <c r="AU147" s="3" t="s">
        <v>1904</v>
      </c>
      <c r="AV147" s="3" t="s">
        <v>1905</v>
      </c>
      <c r="AW147" s="3" t="s">
        <v>1906</v>
      </c>
      <c r="AX147" s="3" t="s">
        <v>1906</v>
      </c>
      <c r="AY147" s="3" t="s">
        <v>1907</v>
      </c>
      <c r="AZ147" s="3" t="s">
        <v>74</v>
      </c>
      <c r="BC147" s="3" t="s">
        <v>1908</v>
      </c>
      <c r="BD147" s="3" t="s">
        <v>1909</v>
      </c>
    </row>
    <row r="148" spans="1:56" ht="54" customHeight="1" x14ac:dyDescent="0.25">
      <c r="A148" s="7" t="s">
        <v>58</v>
      </c>
      <c r="B148" s="2" t="s">
        <v>1910</v>
      </c>
      <c r="C148" s="2" t="s">
        <v>1911</v>
      </c>
      <c r="D148" s="2" t="s">
        <v>1912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1913</v>
      </c>
      <c r="L148" s="2" t="s">
        <v>1914</v>
      </c>
      <c r="M148" s="3" t="s">
        <v>168</v>
      </c>
      <c r="O148" s="3" t="s">
        <v>64</v>
      </c>
      <c r="P148" s="3" t="s">
        <v>1551</v>
      </c>
      <c r="R148" s="3" t="s">
        <v>66</v>
      </c>
      <c r="S148" s="4">
        <v>1</v>
      </c>
      <c r="T148" s="4">
        <v>1</v>
      </c>
      <c r="U148" s="5" t="s">
        <v>1890</v>
      </c>
      <c r="V148" s="5" t="s">
        <v>1890</v>
      </c>
      <c r="W148" s="5" t="s">
        <v>1915</v>
      </c>
      <c r="X148" s="5" t="s">
        <v>1915</v>
      </c>
      <c r="Y148" s="4">
        <v>358</v>
      </c>
      <c r="Z148" s="4">
        <v>277</v>
      </c>
      <c r="AA148" s="4">
        <v>285</v>
      </c>
      <c r="AB148" s="4">
        <v>1</v>
      </c>
      <c r="AC148" s="4">
        <v>1</v>
      </c>
      <c r="AD148" s="4">
        <v>28</v>
      </c>
      <c r="AE148" s="4">
        <v>28</v>
      </c>
      <c r="AF148" s="4">
        <v>9</v>
      </c>
      <c r="AG148" s="4">
        <v>9</v>
      </c>
      <c r="AH148" s="4">
        <v>5</v>
      </c>
      <c r="AI148" s="4">
        <v>5</v>
      </c>
      <c r="AJ148" s="4">
        <v>23</v>
      </c>
      <c r="AK148" s="4">
        <v>23</v>
      </c>
      <c r="AL148" s="4">
        <v>0</v>
      </c>
      <c r="AM148" s="4">
        <v>0</v>
      </c>
      <c r="AN148" s="4">
        <v>0</v>
      </c>
      <c r="AO148" s="4">
        <v>0</v>
      </c>
      <c r="AP148" s="3" t="s">
        <v>58</v>
      </c>
      <c r="AQ148" s="3" t="s">
        <v>58</v>
      </c>
      <c r="AR148" s="6" t="str">
        <f>HYPERLINK("http://catalog.hathitrust.org/Record/001489002","HathiTrust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HYPERLINK("https://creighton-primo.hosted.exlibrisgroup.com/primo-explore/search?tab=default_tab&amp;search_scope=EVERYTHING&amp;vid=01CRU&amp;lang=en_US&amp;offset=0&amp;query=any,contains,991003131709702656","Catalog Record")</f>
        <v>Catalog Record</v>
      </c>
      <c r="AT148" s="6" t="str">
        <f>HYPERLINK("http://www.worldcat.org/oclc/674792","WorldCat Record")</f>
        <v>WorldCat Record</v>
      </c>
      <c r="AU148" s="3" t="s">
        <v>1916</v>
      </c>
      <c r="AV148" s="3" t="s">
        <v>1917</v>
      </c>
      <c r="AW148" s="3" t="s">
        <v>1918</v>
      </c>
      <c r="AX148" s="3" t="s">
        <v>1918</v>
      </c>
      <c r="AY148" s="3" t="s">
        <v>1919</v>
      </c>
      <c r="AZ148" s="3" t="s">
        <v>74</v>
      </c>
      <c r="BC148" s="3" t="s">
        <v>1920</v>
      </c>
      <c r="BD148" s="3" t="s">
        <v>1921</v>
      </c>
    </row>
    <row r="149" spans="1:56" ht="54" customHeight="1" x14ac:dyDescent="0.25">
      <c r="A149" s="7" t="s">
        <v>58</v>
      </c>
      <c r="B149" s="2" t="s">
        <v>1922</v>
      </c>
      <c r="C149" s="2" t="s">
        <v>1923</v>
      </c>
      <c r="D149" s="2" t="s">
        <v>1924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1925</v>
      </c>
      <c r="L149" s="2" t="s">
        <v>1926</v>
      </c>
      <c r="M149" s="3" t="s">
        <v>389</v>
      </c>
      <c r="O149" s="3" t="s">
        <v>64</v>
      </c>
      <c r="P149" s="3" t="s">
        <v>65</v>
      </c>
      <c r="R149" s="3" t="s">
        <v>66</v>
      </c>
      <c r="S149" s="4">
        <v>3</v>
      </c>
      <c r="T149" s="4">
        <v>3</v>
      </c>
      <c r="U149" s="5" t="s">
        <v>1927</v>
      </c>
      <c r="V149" s="5" t="s">
        <v>1927</v>
      </c>
      <c r="W149" s="5" t="s">
        <v>233</v>
      </c>
      <c r="X149" s="5" t="s">
        <v>233</v>
      </c>
      <c r="Y149" s="4">
        <v>344</v>
      </c>
      <c r="Z149" s="4">
        <v>327</v>
      </c>
      <c r="AA149" s="4">
        <v>1260</v>
      </c>
      <c r="AB149" s="4">
        <v>3</v>
      </c>
      <c r="AC149" s="4">
        <v>7</v>
      </c>
      <c r="AD149" s="4">
        <v>4</v>
      </c>
      <c r="AE149" s="4">
        <v>21</v>
      </c>
      <c r="AF149" s="4">
        <v>2</v>
      </c>
      <c r="AG149" s="4">
        <v>10</v>
      </c>
      <c r="AH149" s="4">
        <v>0</v>
      </c>
      <c r="AI149" s="4">
        <v>3</v>
      </c>
      <c r="AJ149" s="4">
        <v>3</v>
      </c>
      <c r="AK149" s="4">
        <v>9</v>
      </c>
      <c r="AL149" s="4">
        <v>0</v>
      </c>
      <c r="AM149" s="4">
        <v>2</v>
      </c>
      <c r="AN149" s="4">
        <v>0</v>
      </c>
      <c r="AO149" s="4">
        <v>0</v>
      </c>
      <c r="AP149" s="3" t="s">
        <v>58</v>
      </c>
      <c r="AQ149" s="3" t="s">
        <v>58</v>
      </c>
      <c r="AS149" s="6" t="str">
        <f>HYPERLINK("https://creighton-primo.hosted.exlibrisgroup.com/primo-explore/search?tab=default_tab&amp;search_scope=EVERYTHING&amp;vid=01CRU&amp;lang=en_US&amp;offset=0&amp;query=any,contains,991000839559702656","Catalog Record")</f>
        <v>Catalog Record</v>
      </c>
      <c r="AT149" s="6" t="str">
        <f>HYPERLINK("http://www.worldcat.org/oclc/13524900","WorldCat Record")</f>
        <v>WorldCat Record</v>
      </c>
      <c r="AU149" s="3" t="s">
        <v>1928</v>
      </c>
      <c r="AV149" s="3" t="s">
        <v>1929</v>
      </c>
      <c r="AW149" s="3" t="s">
        <v>1930</v>
      </c>
      <c r="AX149" s="3" t="s">
        <v>1930</v>
      </c>
      <c r="AY149" s="3" t="s">
        <v>1931</v>
      </c>
      <c r="AZ149" s="3" t="s">
        <v>74</v>
      </c>
      <c r="BB149" s="3" t="s">
        <v>1932</v>
      </c>
      <c r="BC149" s="3" t="s">
        <v>1933</v>
      </c>
      <c r="BD149" s="3" t="s">
        <v>1934</v>
      </c>
    </row>
    <row r="150" spans="1:56" ht="54" customHeight="1" x14ac:dyDescent="0.25">
      <c r="A150" s="7" t="s">
        <v>58</v>
      </c>
      <c r="B150" s="2" t="s">
        <v>1935</v>
      </c>
      <c r="C150" s="2" t="s">
        <v>1936</v>
      </c>
      <c r="D150" s="2" t="s">
        <v>1937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1938</v>
      </c>
      <c r="L150" s="2" t="s">
        <v>1939</v>
      </c>
      <c r="M150" s="3" t="s">
        <v>458</v>
      </c>
      <c r="O150" s="3" t="s">
        <v>64</v>
      </c>
      <c r="P150" s="3" t="s">
        <v>935</v>
      </c>
      <c r="R150" s="3" t="s">
        <v>66</v>
      </c>
      <c r="S150" s="4">
        <v>1</v>
      </c>
      <c r="T150" s="4">
        <v>1</v>
      </c>
      <c r="U150" s="5" t="s">
        <v>1940</v>
      </c>
      <c r="V150" s="5" t="s">
        <v>1940</v>
      </c>
      <c r="W150" s="5" t="s">
        <v>1941</v>
      </c>
      <c r="X150" s="5" t="s">
        <v>1941</v>
      </c>
      <c r="Y150" s="4">
        <v>156</v>
      </c>
      <c r="Z150" s="4">
        <v>149</v>
      </c>
      <c r="AA150" s="4">
        <v>560</v>
      </c>
      <c r="AB150" s="4">
        <v>1</v>
      </c>
      <c r="AC150" s="4">
        <v>4</v>
      </c>
      <c r="AD150" s="4">
        <v>5</v>
      </c>
      <c r="AE150" s="4">
        <v>16</v>
      </c>
      <c r="AF150" s="4">
        <v>2</v>
      </c>
      <c r="AG150" s="4">
        <v>6</v>
      </c>
      <c r="AH150" s="4">
        <v>0</v>
      </c>
      <c r="AI150" s="4">
        <v>1</v>
      </c>
      <c r="AJ150" s="4">
        <v>4</v>
      </c>
      <c r="AK150" s="4">
        <v>8</v>
      </c>
      <c r="AL150" s="4">
        <v>0</v>
      </c>
      <c r="AM150" s="4">
        <v>3</v>
      </c>
      <c r="AN150" s="4">
        <v>0</v>
      </c>
      <c r="AO150" s="4">
        <v>0</v>
      </c>
      <c r="AP150" s="3" t="s">
        <v>58</v>
      </c>
      <c r="AQ150" s="3" t="s">
        <v>58</v>
      </c>
      <c r="AS150" s="6" t="str">
        <f>HYPERLINK("https://creighton-primo.hosted.exlibrisgroup.com/primo-explore/search?tab=default_tab&amp;search_scope=EVERYTHING&amp;vid=01CRU&amp;lang=en_US&amp;offset=0&amp;query=any,contains,991004003249702656","Catalog Record")</f>
        <v>Catalog Record</v>
      </c>
      <c r="AT150" s="6" t="str">
        <f>HYPERLINK("http://www.worldcat.org/oclc/2077624","WorldCat Record")</f>
        <v>WorldCat Record</v>
      </c>
      <c r="AU150" s="3" t="s">
        <v>1942</v>
      </c>
      <c r="AV150" s="3" t="s">
        <v>1943</v>
      </c>
      <c r="AW150" s="3" t="s">
        <v>1944</v>
      </c>
      <c r="AX150" s="3" t="s">
        <v>1944</v>
      </c>
      <c r="AY150" s="3" t="s">
        <v>1945</v>
      </c>
      <c r="AZ150" s="3" t="s">
        <v>74</v>
      </c>
      <c r="BC150" s="3" t="s">
        <v>1946</v>
      </c>
      <c r="BD150" s="3" t="s">
        <v>1947</v>
      </c>
    </row>
    <row r="151" spans="1:56" ht="54" customHeight="1" x14ac:dyDescent="0.25">
      <c r="A151" s="7" t="s">
        <v>58</v>
      </c>
      <c r="B151" s="2" t="s">
        <v>1948</v>
      </c>
      <c r="C151" s="2" t="s">
        <v>1949</v>
      </c>
      <c r="D151" s="2" t="s">
        <v>1950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1951</v>
      </c>
      <c r="L151" s="2" t="s">
        <v>1952</v>
      </c>
      <c r="M151" s="3" t="s">
        <v>63</v>
      </c>
      <c r="O151" s="3" t="s">
        <v>64</v>
      </c>
      <c r="P151" s="3" t="s">
        <v>65</v>
      </c>
      <c r="Q151" s="2" t="s">
        <v>1953</v>
      </c>
      <c r="R151" s="3" t="s">
        <v>66</v>
      </c>
      <c r="S151" s="4">
        <v>9</v>
      </c>
      <c r="T151" s="4">
        <v>9</v>
      </c>
      <c r="U151" s="5" t="s">
        <v>1954</v>
      </c>
      <c r="V151" s="5" t="s">
        <v>1954</v>
      </c>
      <c r="W151" s="5" t="s">
        <v>1703</v>
      </c>
      <c r="X151" s="5" t="s">
        <v>1703</v>
      </c>
      <c r="Y151" s="4">
        <v>1273</v>
      </c>
      <c r="Z151" s="4">
        <v>1130</v>
      </c>
      <c r="AA151" s="4">
        <v>1147</v>
      </c>
      <c r="AB151" s="4">
        <v>10</v>
      </c>
      <c r="AC151" s="4">
        <v>10</v>
      </c>
      <c r="AD151" s="4">
        <v>37</v>
      </c>
      <c r="AE151" s="4">
        <v>37</v>
      </c>
      <c r="AF151" s="4">
        <v>13</v>
      </c>
      <c r="AG151" s="4">
        <v>13</v>
      </c>
      <c r="AH151" s="4">
        <v>6</v>
      </c>
      <c r="AI151" s="4">
        <v>6</v>
      </c>
      <c r="AJ151" s="4">
        <v>17</v>
      </c>
      <c r="AK151" s="4">
        <v>17</v>
      </c>
      <c r="AL151" s="4">
        <v>8</v>
      </c>
      <c r="AM151" s="4">
        <v>8</v>
      </c>
      <c r="AN151" s="4">
        <v>0</v>
      </c>
      <c r="AO151" s="4">
        <v>0</v>
      </c>
      <c r="AP151" s="3" t="s">
        <v>58</v>
      </c>
      <c r="AQ151" s="3" t="s">
        <v>58</v>
      </c>
      <c r="AS151" s="6" t="str">
        <f>HYPERLINK("https://creighton-primo.hosted.exlibrisgroup.com/primo-explore/search?tab=default_tab&amp;search_scope=EVERYTHING&amp;vid=01CRU&amp;lang=en_US&amp;offset=0&amp;query=any,contains,991000173599702656","Catalog Record")</f>
        <v>Catalog Record</v>
      </c>
      <c r="AT151" s="6" t="str">
        <f>HYPERLINK("http://www.worldcat.org/oclc/9325245","WorldCat Record")</f>
        <v>WorldCat Record</v>
      </c>
      <c r="AU151" s="3" t="s">
        <v>1955</v>
      </c>
      <c r="AV151" s="3" t="s">
        <v>1956</v>
      </c>
      <c r="AW151" s="3" t="s">
        <v>1957</v>
      </c>
      <c r="AX151" s="3" t="s">
        <v>1957</v>
      </c>
      <c r="AY151" s="3" t="s">
        <v>1958</v>
      </c>
      <c r="AZ151" s="3" t="s">
        <v>74</v>
      </c>
      <c r="BB151" s="3" t="s">
        <v>1959</v>
      </c>
      <c r="BC151" s="3" t="s">
        <v>1960</v>
      </c>
      <c r="BD151" s="3" t="s">
        <v>1961</v>
      </c>
    </row>
    <row r="152" spans="1:56" ht="54" customHeight="1" x14ac:dyDescent="0.25">
      <c r="A152" s="7" t="s">
        <v>58</v>
      </c>
      <c r="B152" s="2" t="s">
        <v>1962</v>
      </c>
      <c r="C152" s="2" t="s">
        <v>1963</v>
      </c>
      <c r="D152" s="2" t="s">
        <v>1964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1965</v>
      </c>
      <c r="L152" s="2" t="s">
        <v>1966</v>
      </c>
      <c r="M152" s="3" t="s">
        <v>155</v>
      </c>
      <c r="O152" s="3" t="s">
        <v>64</v>
      </c>
      <c r="P152" s="3" t="s">
        <v>65</v>
      </c>
      <c r="R152" s="3" t="s">
        <v>66</v>
      </c>
      <c r="S152" s="4">
        <v>1</v>
      </c>
      <c r="T152" s="4">
        <v>1</v>
      </c>
      <c r="U152" s="5" t="s">
        <v>1940</v>
      </c>
      <c r="V152" s="5" t="s">
        <v>1940</v>
      </c>
      <c r="W152" s="5" t="s">
        <v>1967</v>
      </c>
      <c r="X152" s="5" t="s">
        <v>1967</v>
      </c>
      <c r="Y152" s="4">
        <v>358</v>
      </c>
      <c r="Z152" s="4">
        <v>350</v>
      </c>
      <c r="AA152" s="4">
        <v>378</v>
      </c>
      <c r="AB152" s="4">
        <v>3</v>
      </c>
      <c r="AC152" s="4">
        <v>3</v>
      </c>
      <c r="AD152" s="4">
        <v>6</v>
      </c>
      <c r="AE152" s="4">
        <v>7</v>
      </c>
      <c r="AF152" s="4">
        <v>2</v>
      </c>
      <c r="AG152" s="4">
        <v>3</v>
      </c>
      <c r="AH152" s="4">
        <v>0</v>
      </c>
      <c r="AI152" s="4">
        <v>0</v>
      </c>
      <c r="AJ152" s="4">
        <v>2</v>
      </c>
      <c r="AK152" s="4">
        <v>3</v>
      </c>
      <c r="AL152" s="4">
        <v>2</v>
      </c>
      <c r="AM152" s="4">
        <v>2</v>
      </c>
      <c r="AN152" s="4">
        <v>0</v>
      </c>
      <c r="AO152" s="4">
        <v>0</v>
      </c>
      <c r="AP152" s="3" t="s">
        <v>58</v>
      </c>
      <c r="AQ152" s="3" t="s">
        <v>69</v>
      </c>
      <c r="AR152" s="6" t="str">
        <f>HYPERLINK("http://catalog.hathitrust.org/Record/001489054","HathiTrust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HYPERLINK("https://creighton-primo.hosted.exlibrisgroup.com/primo-explore/search?tab=default_tab&amp;search_scope=EVERYTHING&amp;vid=01CRU&amp;lang=en_US&amp;offset=0&amp;query=any,contains,991002994379702656","Catalog Record")</f>
        <v>Catalog Record</v>
      </c>
      <c r="AT152" s="6" t="str">
        <f>HYPERLINK("http://www.worldcat.org/oclc/562705","WorldCat Record")</f>
        <v>WorldCat Record</v>
      </c>
      <c r="AU152" s="3" t="s">
        <v>1968</v>
      </c>
      <c r="AV152" s="3" t="s">
        <v>1969</v>
      </c>
      <c r="AW152" s="3" t="s">
        <v>1970</v>
      </c>
      <c r="AX152" s="3" t="s">
        <v>1970</v>
      </c>
      <c r="AY152" s="3" t="s">
        <v>1971</v>
      </c>
      <c r="AZ152" s="3" t="s">
        <v>74</v>
      </c>
      <c r="BC152" s="3" t="s">
        <v>1972</v>
      </c>
      <c r="BD152" s="3" t="s">
        <v>1973</v>
      </c>
    </row>
    <row r="153" spans="1:56" ht="54" customHeight="1" x14ac:dyDescent="0.25">
      <c r="A153" s="7" t="s">
        <v>58</v>
      </c>
      <c r="B153" s="2" t="s">
        <v>1974</v>
      </c>
      <c r="C153" s="2" t="s">
        <v>1975</v>
      </c>
      <c r="D153" s="2" t="s">
        <v>1976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1977</v>
      </c>
      <c r="L153" s="2" t="s">
        <v>1978</v>
      </c>
      <c r="M153" s="3" t="s">
        <v>292</v>
      </c>
      <c r="O153" s="3" t="s">
        <v>64</v>
      </c>
      <c r="P153" s="3" t="s">
        <v>65</v>
      </c>
      <c r="R153" s="3" t="s">
        <v>66</v>
      </c>
      <c r="S153" s="4">
        <v>9</v>
      </c>
      <c r="T153" s="4">
        <v>9</v>
      </c>
      <c r="U153" s="5" t="s">
        <v>1979</v>
      </c>
      <c r="V153" s="5" t="s">
        <v>1979</v>
      </c>
      <c r="W153" s="5" t="s">
        <v>1980</v>
      </c>
      <c r="X153" s="5" t="s">
        <v>1980</v>
      </c>
      <c r="Y153" s="4">
        <v>612</v>
      </c>
      <c r="Z153" s="4">
        <v>495</v>
      </c>
      <c r="AA153" s="4">
        <v>497</v>
      </c>
      <c r="AB153" s="4">
        <v>6</v>
      </c>
      <c r="AC153" s="4">
        <v>6</v>
      </c>
      <c r="AD153" s="4">
        <v>20</v>
      </c>
      <c r="AE153" s="4">
        <v>20</v>
      </c>
      <c r="AF153" s="4">
        <v>5</v>
      </c>
      <c r="AG153" s="4">
        <v>5</v>
      </c>
      <c r="AH153" s="4">
        <v>5</v>
      </c>
      <c r="AI153" s="4">
        <v>5</v>
      </c>
      <c r="AJ153" s="4">
        <v>10</v>
      </c>
      <c r="AK153" s="4">
        <v>10</v>
      </c>
      <c r="AL153" s="4">
        <v>5</v>
      </c>
      <c r="AM153" s="4">
        <v>5</v>
      </c>
      <c r="AN153" s="4">
        <v>0</v>
      </c>
      <c r="AO153" s="4">
        <v>0</v>
      </c>
      <c r="AP153" s="3" t="s">
        <v>58</v>
      </c>
      <c r="AQ153" s="3" t="s">
        <v>69</v>
      </c>
      <c r="AR153" s="6" t="str">
        <f>HYPERLINK("http://catalog.hathitrust.org/Record/001089197","HathiTrust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HYPERLINK("https://creighton-primo.hosted.exlibrisgroup.com/primo-explore/search?tab=default_tab&amp;search_scope=EVERYTHING&amp;vid=01CRU&amp;lang=en_US&amp;offset=0&amp;query=any,contains,991001265299702656","Catalog Record")</f>
        <v>Catalog Record</v>
      </c>
      <c r="AT153" s="6" t="str">
        <f>HYPERLINK("http://www.worldcat.org/oclc/17804435","WorldCat Record")</f>
        <v>WorldCat Record</v>
      </c>
      <c r="AU153" s="3" t="s">
        <v>1981</v>
      </c>
      <c r="AV153" s="3" t="s">
        <v>1982</v>
      </c>
      <c r="AW153" s="3" t="s">
        <v>1983</v>
      </c>
      <c r="AX153" s="3" t="s">
        <v>1983</v>
      </c>
      <c r="AY153" s="3" t="s">
        <v>1984</v>
      </c>
      <c r="AZ153" s="3" t="s">
        <v>74</v>
      </c>
      <c r="BB153" s="3" t="s">
        <v>1985</v>
      </c>
      <c r="BC153" s="3" t="s">
        <v>1986</v>
      </c>
      <c r="BD153" s="3" t="s">
        <v>1987</v>
      </c>
    </row>
    <row r="154" spans="1:56" ht="54" customHeight="1" x14ac:dyDescent="0.25">
      <c r="A154" s="7" t="s">
        <v>58</v>
      </c>
      <c r="B154" s="2" t="s">
        <v>1988</v>
      </c>
      <c r="C154" s="2" t="s">
        <v>1989</v>
      </c>
      <c r="D154" s="2" t="s">
        <v>1990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L154" s="2" t="s">
        <v>1991</v>
      </c>
      <c r="M154" s="3" t="s">
        <v>141</v>
      </c>
      <c r="O154" s="3" t="s">
        <v>64</v>
      </c>
      <c r="P154" s="3" t="s">
        <v>459</v>
      </c>
      <c r="Q154" s="2" t="s">
        <v>1992</v>
      </c>
      <c r="R154" s="3" t="s">
        <v>66</v>
      </c>
      <c r="S154" s="4">
        <v>3</v>
      </c>
      <c r="T154" s="4">
        <v>3</v>
      </c>
      <c r="U154" s="5" t="s">
        <v>1993</v>
      </c>
      <c r="V154" s="5" t="s">
        <v>1993</v>
      </c>
      <c r="W154" s="5" t="s">
        <v>1703</v>
      </c>
      <c r="X154" s="5" t="s">
        <v>1703</v>
      </c>
      <c r="Y154" s="4">
        <v>543</v>
      </c>
      <c r="Z154" s="4">
        <v>397</v>
      </c>
      <c r="AA154" s="4">
        <v>436</v>
      </c>
      <c r="AB154" s="4">
        <v>3</v>
      </c>
      <c r="AC154" s="4">
        <v>3</v>
      </c>
      <c r="AD154" s="4">
        <v>10</v>
      </c>
      <c r="AE154" s="4">
        <v>12</v>
      </c>
      <c r="AF154" s="4">
        <v>3</v>
      </c>
      <c r="AG154" s="4">
        <v>4</v>
      </c>
      <c r="AH154" s="4">
        <v>3</v>
      </c>
      <c r="AI154" s="4">
        <v>4</v>
      </c>
      <c r="AJ154" s="4">
        <v>2</v>
      </c>
      <c r="AK154" s="4">
        <v>2</v>
      </c>
      <c r="AL154" s="4">
        <v>2</v>
      </c>
      <c r="AM154" s="4">
        <v>2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HYPERLINK("https://creighton-primo.hosted.exlibrisgroup.com/primo-explore/search?tab=default_tab&amp;search_scope=EVERYTHING&amp;vid=01CRU&amp;lang=en_US&amp;offset=0&amp;query=any,contains,991004253749702656","Catalog Record")</f>
        <v>Catalog Record</v>
      </c>
      <c r="AT154" s="6" t="str">
        <f>HYPERLINK("http://www.worldcat.org/oclc/2818474","WorldCat Record")</f>
        <v>WorldCat Record</v>
      </c>
      <c r="AU154" s="3" t="s">
        <v>1994</v>
      </c>
      <c r="AV154" s="3" t="s">
        <v>1995</v>
      </c>
      <c r="AW154" s="3" t="s">
        <v>1996</v>
      </c>
      <c r="AX154" s="3" t="s">
        <v>1996</v>
      </c>
      <c r="AY154" s="3" t="s">
        <v>1997</v>
      </c>
      <c r="AZ154" s="3" t="s">
        <v>74</v>
      </c>
      <c r="BB154" s="3" t="s">
        <v>1998</v>
      </c>
      <c r="BC154" s="3" t="s">
        <v>1999</v>
      </c>
      <c r="BD154" s="3" t="s">
        <v>2000</v>
      </c>
    </row>
    <row r="155" spans="1:56" ht="54" customHeight="1" x14ac:dyDescent="0.25">
      <c r="A155" s="7" t="s">
        <v>58</v>
      </c>
      <c r="B155" s="2" t="s">
        <v>2001</v>
      </c>
      <c r="C155" s="2" t="s">
        <v>2002</v>
      </c>
      <c r="D155" s="2" t="s">
        <v>2003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2004</v>
      </c>
      <c r="L155" s="2" t="s">
        <v>2005</v>
      </c>
      <c r="M155" s="3" t="s">
        <v>111</v>
      </c>
      <c r="O155" s="3" t="s">
        <v>64</v>
      </c>
      <c r="P155" s="3" t="s">
        <v>65</v>
      </c>
      <c r="Q155" s="2" t="s">
        <v>2006</v>
      </c>
      <c r="R155" s="3" t="s">
        <v>66</v>
      </c>
      <c r="S155" s="4">
        <v>1</v>
      </c>
      <c r="T155" s="4">
        <v>1</v>
      </c>
      <c r="U155" s="5" t="s">
        <v>2007</v>
      </c>
      <c r="V155" s="5" t="s">
        <v>2007</v>
      </c>
      <c r="W155" s="5" t="s">
        <v>2008</v>
      </c>
      <c r="X155" s="5" t="s">
        <v>2008</v>
      </c>
      <c r="Y155" s="4">
        <v>596</v>
      </c>
      <c r="Z155" s="4">
        <v>522</v>
      </c>
      <c r="AA155" s="4">
        <v>522</v>
      </c>
      <c r="AB155" s="4">
        <v>3</v>
      </c>
      <c r="AC155" s="4">
        <v>3</v>
      </c>
      <c r="AD155" s="4">
        <v>21</v>
      </c>
      <c r="AE155" s="4">
        <v>21</v>
      </c>
      <c r="AF155" s="4">
        <v>11</v>
      </c>
      <c r="AG155" s="4">
        <v>11</v>
      </c>
      <c r="AH155" s="4">
        <v>3</v>
      </c>
      <c r="AI155" s="4">
        <v>3</v>
      </c>
      <c r="AJ155" s="4">
        <v>11</v>
      </c>
      <c r="AK155" s="4">
        <v>11</v>
      </c>
      <c r="AL155" s="4">
        <v>2</v>
      </c>
      <c r="AM155" s="4">
        <v>2</v>
      </c>
      <c r="AN155" s="4">
        <v>0</v>
      </c>
      <c r="AO155" s="4">
        <v>0</v>
      </c>
      <c r="AP155" s="3" t="s">
        <v>58</v>
      </c>
      <c r="AQ155" s="3" t="s">
        <v>58</v>
      </c>
      <c r="AS155" s="6" t="str">
        <f>HYPERLINK("https://creighton-primo.hosted.exlibrisgroup.com/primo-explore/search?tab=default_tab&amp;search_scope=EVERYTHING&amp;vid=01CRU&amp;lang=en_US&amp;offset=0&amp;query=any,contains,991002540319702656","Catalog Record")</f>
        <v>Catalog Record</v>
      </c>
      <c r="AT155" s="6" t="str">
        <f>HYPERLINK("http://www.worldcat.org/oclc/33010274","WorldCat Record")</f>
        <v>WorldCat Record</v>
      </c>
      <c r="AU155" s="3" t="s">
        <v>2009</v>
      </c>
      <c r="AV155" s="3" t="s">
        <v>2010</v>
      </c>
      <c r="AW155" s="3" t="s">
        <v>2011</v>
      </c>
      <c r="AX155" s="3" t="s">
        <v>2011</v>
      </c>
      <c r="AY155" s="3" t="s">
        <v>2012</v>
      </c>
      <c r="AZ155" s="3" t="s">
        <v>74</v>
      </c>
      <c r="BB155" s="3" t="s">
        <v>2013</v>
      </c>
      <c r="BC155" s="3" t="s">
        <v>2014</v>
      </c>
      <c r="BD155" s="3" t="s">
        <v>2015</v>
      </c>
    </row>
    <row r="156" spans="1:56" ht="54" customHeight="1" x14ac:dyDescent="0.25">
      <c r="A156" s="7" t="s">
        <v>58</v>
      </c>
      <c r="B156" s="2" t="s">
        <v>2016</v>
      </c>
      <c r="C156" s="2" t="s">
        <v>2017</v>
      </c>
      <c r="D156" s="2" t="s">
        <v>2018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2019</v>
      </c>
      <c r="L156" s="2" t="s">
        <v>2020</v>
      </c>
      <c r="M156" s="3" t="s">
        <v>526</v>
      </c>
      <c r="O156" s="3" t="s">
        <v>64</v>
      </c>
      <c r="P156" s="3" t="s">
        <v>65</v>
      </c>
      <c r="R156" s="3" t="s">
        <v>66</v>
      </c>
      <c r="S156" s="4">
        <v>4</v>
      </c>
      <c r="T156" s="4">
        <v>4</v>
      </c>
      <c r="U156" s="5" t="s">
        <v>2021</v>
      </c>
      <c r="V156" s="5" t="s">
        <v>2021</v>
      </c>
      <c r="W156" s="5" t="s">
        <v>2022</v>
      </c>
      <c r="X156" s="5" t="s">
        <v>2022</v>
      </c>
      <c r="Y156" s="4">
        <v>579</v>
      </c>
      <c r="Z156" s="4">
        <v>490</v>
      </c>
      <c r="AA156" s="4">
        <v>503</v>
      </c>
      <c r="AB156" s="4">
        <v>5</v>
      </c>
      <c r="AC156" s="4">
        <v>5</v>
      </c>
      <c r="AD156" s="4">
        <v>19</v>
      </c>
      <c r="AE156" s="4">
        <v>19</v>
      </c>
      <c r="AF156" s="4">
        <v>5</v>
      </c>
      <c r="AG156" s="4">
        <v>5</v>
      </c>
      <c r="AH156" s="4">
        <v>4</v>
      </c>
      <c r="AI156" s="4">
        <v>4</v>
      </c>
      <c r="AJ156" s="4">
        <v>10</v>
      </c>
      <c r="AK156" s="4">
        <v>10</v>
      </c>
      <c r="AL156" s="4">
        <v>4</v>
      </c>
      <c r="AM156" s="4">
        <v>4</v>
      </c>
      <c r="AN156" s="4">
        <v>0</v>
      </c>
      <c r="AO156" s="4">
        <v>0</v>
      </c>
      <c r="AP156" s="3" t="s">
        <v>58</v>
      </c>
      <c r="AQ156" s="3" t="s">
        <v>58</v>
      </c>
      <c r="AS156" s="6" t="str">
        <f>HYPERLINK("https://creighton-primo.hosted.exlibrisgroup.com/primo-explore/search?tab=default_tab&amp;search_scope=EVERYTHING&amp;vid=01CRU&amp;lang=en_US&amp;offset=0&amp;query=any,contains,991001512619702656","Catalog Record")</f>
        <v>Catalog Record</v>
      </c>
      <c r="AT156" s="6" t="str">
        <f>HYPERLINK("http://www.worldcat.org/oclc/19920145","WorldCat Record")</f>
        <v>WorldCat Record</v>
      </c>
      <c r="AU156" s="3" t="s">
        <v>2023</v>
      </c>
      <c r="AV156" s="3" t="s">
        <v>2024</v>
      </c>
      <c r="AW156" s="3" t="s">
        <v>2025</v>
      </c>
      <c r="AX156" s="3" t="s">
        <v>2025</v>
      </c>
      <c r="AY156" s="3" t="s">
        <v>2026</v>
      </c>
      <c r="AZ156" s="3" t="s">
        <v>74</v>
      </c>
      <c r="BB156" s="3" t="s">
        <v>2027</v>
      </c>
      <c r="BC156" s="3" t="s">
        <v>2028</v>
      </c>
      <c r="BD156" s="3" t="s">
        <v>2029</v>
      </c>
    </row>
    <row r="157" spans="1:56" ht="54" customHeight="1" x14ac:dyDescent="0.25">
      <c r="A157" s="7" t="s">
        <v>58</v>
      </c>
      <c r="B157" s="2" t="s">
        <v>2030</v>
      </c>
      <c r="C157" s="2" t="s">
        <v>2031</v>
      </c>
      <c r="D157" s="2" t="s">
        <v>2032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2033</v>
      </c>
      <c r="L157" s="2" t="s">
        <v>2034</v>
      </c>
      <c r="M157" s="3" t="s">
        <v>97</v>
      </c>
      <c r="O157" s="3" t="s">
        <v>64</v>
      </c>
      <c r="P157" s="3" t="s">
        <v>65</v>
      </c>
      <c r="R157" s="3" t="s">
        <v>66</v>
      </c>
      <c r="S157" s="4">
        <v>3</v>
      </c>
      <c r="T157" s="4">
        <v>3</v>
      </c>
      <c r="U157" s="5" t="s">
        <v>1849</v>
      </c>
      <c r="V157" s="5" t="s">
        <v>1849</v>
      </c>
      <c r="W157" s="5" t="s">
        <v>1967</v>
      </c>
      <c r="X157" s="5" t="s">
        <v>1967</v>
      </c>
      <c r="Y157" s="4">
        <v>152</v>
      </c>
      <c r="Z157" s="4">
        <v>139</v>
      </c>
      <c r="AA157" s="4">
        <v>270</v>
      </c>
      <c r="AB157" s="4">
        <v>3</v>
      </c>
      <c r="AC157" s="4">
        <v>3</v>
      </c>
      <c r="AD157" s="4">
        <v>4</v>
      </c>
      <c r="AE157" s="4">
        <v>6</v>
      </c>
      <c r="AF157" s="4">
        <v>0</v>
      </c>
      <c r="AG157" s="4">
        <v>0</v>
      </c>
      <c r="AH157" s="4">
        <v>0</v>
      </c>
      <c r="AI157" s="4">
        <v>1</v>
      </c>
      <c r="AJ157" s="4">
        <v>2</v>
      </c>
      <c r="AK157" s="4">
        <v>3</v>
      </c>
      <c r="AL157" s="4">
        <v>2</v>
      </c>
      <c r="AM157" s="4">
        <v>2</v>
      </c>
      <c r="AN157" s="4">
        <v>0</v>
      </c>
      <c r="AO157" s="4">
        <v>0</v>
      </c>
      <c r="AP157" s="3" t="s">
        <v>58</v>
      </c>
      <c r="AQ157" s="3" t="s">
        <v>58</v>
      </c>
      <c r="AS157" s="6" t="str">
        <f>HYPERLINK("https://creighton-primo.hosted.exlibrisgroup.com/primo-explore/search?tab=default_tab&amp;search_scope=EVERYTHING&amp;vid=01CRU&amp;lang=en_US&amp;offset=0&amp;query=any,contains,991000114009702656","Catalog Record")</f>
        <v>Catalog Record</v>
      </c>
      <c r="AT157" s="6" t="str">
        <f>HYPERLINK("http://www.worldcat.org/oclc/48558","WorldCat Record")</f>
        <v>WorldCat Record</v>
      </c>
      <c r="AU157" s="3" t="s">
        <v>2035</v>
      </c>
      <c r="AV157" s="3" t="s">
        <v>2036</v>
      </c>
      <c r="AW157" s="3" t="s">
        <v>2037</v>
      </c>
      <c r="AX157" s="3" t="s">
        <v>2037</v>
      </c>
      <c r="AY157" s="3" t="s">
        <v>2038</v>
      </c>
      <c r="AZ157" s="3" t="s">
        <v>74</v>
      </c>
      <c r="BC157" s="3" t="s">
        <v>2039</v>
      </c>
      <c r="BD157" s="3" t="s">
        <v>2040</v>
      </c>
    </row>
    <row r="158" spans="1:56" ht="54" customHeight="1" x14ac:dyDescent="0.25">
      <c r="A158" s="7" t="s">
        <v>58</v>
      </c>
      <c r="B158" s="2" t="s">
        <v>2041</v>
      </c>
      <c r="C158" s="2" t="s">
        <v>2042</v>
      </c>
      <c r="D158" s="2" t="s">
        <v>2043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2044</v>
      </c>
      <c r="L158" s="2" t="s">
        <v>2045</v>
      </c>
      <c r="M158" s="3" t="s">
        <v>168</v>
      </c>
      <c r="O158" s="3" t="s">
        <v>64</v>
      </c>
      <c r="P158" s="3" t="s">
        <v>935</v>
      </c>
      <c r="Q158" s="2" t="s">
        <v>2046</v>
      </c>
      <c r="R158" s="3" t="s">
        <v>66</v>
      </c>
      <c r="S158" s="4">
        <v>1</v>
      </c>
      <c r="T158" s="4">
        <v>1</v>
      </c>
      <c r="U158" s="5" t="s">
        <v>2047</v>
      </c>
      <c r="V158" s="5" t="s">
        <v>2047</v>
      </c>
      <c r="W158" s="5" t="s">
        <v>1967</v>
      </c>
      <c r="X158" s="5" t="s">
        <v>1967</v>
      </c>
      <c r="Y158" s="4">
        <v>17</v>
      </c>
      <c r="Z158" s="4">
        <v>15</v>
      </c>
      <c r="AA158" s="4">
        <v>17</v>
      </c>
      <c r="AB158" s="4">
        <v>4</v>
      </c>
      <c r="AC158" s="4">
        <v>4</v>
      </c>
      <c r="AD158" s="4">
        <v>2</v>
      </c>
      <c r="AE158" s="4">
        <v>2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2</v>
      </c>
      <c r="AM158" s="4">
        <v>2</v>
      </c>
      <c r="AN158" s="4">
        <v>0</v>
      </c>
      <c r="AO158" s="4">
        <v>0</v>
      </c>
      <c r="AP158" s="3" t="s">
        <v>58</v>
      </c>
      <c r="AQ158" s="3" t="s">
        <v>69</v>
      </c>
      <c r="AR158" s="6" t="str">
        <f>HYPERLINK("http://catalog.hathitrust.org/Record/100223369","HathiTrust Record")</f>
        <v>HathiTrust Record</v>
      </c>
      <c r="AS158" s="6" t="str">
        <f>HYPERLINK("https://creighton-primo.hosted.exlibrisgroup.com/primo-explore/search?tab=default_tab&amp;search_scope=EVERYTHING&amp;vid=01CRU&amp;lang=en_US&amp;offset=0&amp;query=any,contains,991004396559702656","Catalog Record")</f>
        <v>Catalog Record</v>
      </c>
      <c r="AT158" s="6" t="str">
        <f>HYPERLINK("http://www.worldcat.org/oclc/3281692","WorldCat Record")</f>
        <v>WorldCat Record</v>
      </c>
      <c r="AU158" s="3" t="s">
        <v>2048</v>
      </c>
      <c r="AV158" s="3" t="s">
        <v>2049</v>
      </c>
      <c r="AW158" s="3" t="s">
        <v>2050</v>
      </c>
      <c r="AX158" s="3" t="s">
        <v>2050</v>
      </c>
      <c r="AY158" s="3" t="s">
        <v>2051</v>
      </c>
      <c r="AZ158" s="3" t="s">
        <v>74</v>
      </c>
      <c r="BC158" s="3" t="s">
        <v>2052</v>
      </c>
      <c r="BD158" s="3" t="s">
        <v>2053</v>
      </c>
    </row>
    <row r="159" spans="1:56" ht="54" customHeight="1" x14ac:dyDescent="0.25">
      <c r="A159" s="7" t="s">
        <v>58</v>
      </c>
      <c r="B159" s="2" t="s">
        <v>2054</v>
      </c>
      <c r="C159" s="2" t="s">
        <v>2055</v>
      </c>
      <c r="D159" s="2" t="s">
        <v>2056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2057</v>
      </c>
      <c r="L159" s="2" t="s">
        <v>2058</v>
      </c>
      <c r="M159" s="3" t="s">
        <v>2059</v>
      </c>
      <c r="O159" s="3" t="s">
        <v>64</v>
      </c>
      <c r="P159" s="3" t="s">
        <v>1876</v>
      </c>
      <c r="Q159" s="2" t="s">
        <v>2060</v>
      </c>
      <c r="R159" s="3" t="s">
        <v>66</v>
      </c>
      <c r="S159" s="4">
        <v>1</v>
      </c>
      <c r="T159" s="4">
        <v>1</v>
      </c>
      <c r="U159" s="5" t="s">
        <v>2061</v>
      </c>
      <c r="V159" s="5" t="s">
        <v>2061</v>
      </c>
      <c r="W159" s="5" t="s">
        <v>1967</v>
      </c>
      <c r="X159" s="5" t="s">
        <v>1967</v>
      </c>
      <c r="Y159" s="4">
        <v>772</v>
      </c>
      <c r="Z159" s="4">
        <v>668</v>
      </c>
      <c r="AA159" s="4">
        <v>764</v>
      </c>
      <c r="AB159" s="4">
        <v>6</v>
      </c>
      <c r="AC159" s="4">
        <v>7</v>
      </c>
      <c r="AD159" s="4">
        <v>29</v>
      </c>
      <c r="AE159" s="4">
        <v>31</v>
      </c>
      <c r="AF159" s="4">
        <v>11</v>
      </c>
      <c r="AG159" s="4">
        <v>11</v>
      </c>
      <c r="AH159" s="4">
        <v>5</v>
      </c>
      <c r="AI159" s="4">
        <v>5</v>
      </c>
      <c r="AJ159" s="4">
        <v>14</v>
      </c>
      <c r="AK159" s="4">
        <v>15</v>
      </c>
      <c r="AL159" s="4">
        <v>5</v>
      </c>
      <c r="AM159" s="4">
        <v>6</v>
      </c>
      <c r="AN159" s="4">
        <v>0</v>
      </c>
      <c r="AO159" s="4">
        <v>0</v>
      </c>
      <c r="AP159" s="3" t="s">
        <v>58</v>
      </c>
      <c r="AQ159" s="3" t="s">
        <v>58</v>
      </c>
      <c r="AR159" s="6" t="str">
        <f>HYPERLINK("http://catalog.hathitrust.org/Record/002002635","HathiTrust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HYPERLINK("https://creighton-primo.hosted.exlibrisgroup.com/primo-explore/search?tab=default_tab&amp;search_scope=EVERYTHING&amp;vid=01CRU&amp;lang=en_US&amp;offset=0&amp;query=any,contains,991002972249702656","Catalog Record")</f>
        <v>Catalog Record</v>
      </c>
      <c r="AT159" s="6" t="str">
        <f>HYPERLINK("http://www.worldcat.org/oclc/549990","WorldCat Record")</f>
        <v>WorldCat Record</v>
      </c>
      <c r="AU159" s="3" t="s">
        <v>2062</v>
      </c>
      <c r="AV159" s="3" t="s">
        <v>2063</v>
      </c>
      <c r="AW159" s="3" t="s">
        <v>2064</v>
      </c>
      <c r="AX159" s="3" t="s">
        <v>2064</v>
      </c>
      <c r="AY159" s="3" t="s">
        <v>2065</v>
      </c>
      <c r="AZ159" s="3" t="s">
        <v>74</v>
      </c>
      <c r="BC159" s="3" t="s">
        <v>2066</v>
      </c>
      <c r="BD159" s="3" t="s">
        <v>2067</v>
      </c>
    </row>
    <row r="160" spans="1:56" ht="54" customHeight="1" x14ac:dyDescent="0.25">
      <c r="A160" s="7" t="s">
        <v>58</v>
      </c>
      <c r="B160" s="2" t="s">
        <v>2068</v>
      </c>
      <c r="C160" s="2" t="s">
        <v>2069</v>
      </c>
      <c r="D160" s="2" t="s">
        <v>2070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2071</v>
      </c>
      <c r="L160" s="2" t="s">
        <v>2072</v>
      </c>
      <c r="M160" s="3" t="s">
        <v>2073</v>
      </c>
      <c r="O160" s="3" t="s">
        <v>64</v>
      </c>
      <c r="P160" s="3" t="s">
        <v>294</v>
      </c>
      <c r="R160" s="3" t="s">
        <v>66</v>
      </c>
      <c r="S160" s="4">
        <v>3</v>
      </c>
      <c r="T160" s="4">
        <v>3</v>
      </c>
      <c r="U160" s="5" t="s">
        <v>2074</v>
      </c>
      <c r="V160" s="5" t="s">
        <v>2074</v>
      </c>
      <c r="W160" s="5" t="s">
        <v>2075</v>
      </c>
      <c r="X160" s="5" t="s">
        <v>2075</v>
      </c>
      <c r="Y160" s="4">
        <v>181</v>
      </c>
      <c r="Z160" s="4">
        <v>178</v>
      </c>
      <c r="AA160" s="4">
        <v>845</v>
      </c>
      <c r="AB160" s="4">
        <v>2</v>
      </c>
      <c r="AC160" s="4">
        <v>5</v>
      </c>
      <c r="AD160" s="4">
        <v>5</v>
      </c>
      <c r="AE160" s="4">
        <v>19</v>
      </c>
      <c r="AF160" s="4">
        <v>2</v>
      </c>
      <c r="AG160" s="4">
        <v>7</v>
      </c>
      <c r="AH160" s="4">
        <v>1</v>
      </c>
      <c r="AI160" s="4">
        <v>3</v>
      </c>
      <c r="AJ160" s="4">
        <v>3</v>
      </c>
      <c r="AK160" s="4">
        <v>8</v>
      </c>
      <c r="AL160" s="4">
        <v>1</v>
      </c>
      <c r="AM160" s="4">
        <v>4</v>
      </c>
      <c r="AN160" s="4">
        <v>0</v>
      </c>
      <c r="AO160" s="4">
        <v>0</v>
      </c>
      <c r="AP160" s="3" t="s">
        <v>58</v>
      </c>
      <c r="AQ160" s="3" t="s">
        <v>69</v>
      </c>
      <c r="AR160" s="6" t="str">
        <f>HYPERLINK("http://catalog.hathitrust.org/Record/001038728","HathiTrust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HYPERLINK("https://creighton-primo.hosted.exlibrisgroup.com/primo-explore/search?tab=default_tab&amp;search_scope=EVERYTHING&amp;vid=01CRU&amp;lang=en_US&amp;offset=0&amp;query=any,contains,991003690979702656","Catalog Record")</f>
        <v>Catalog Record</v>
      </c>
      <c r="AT160" s="6" t="str">
        <f>HYPERLINK("http://www.worldcat.org/oclc/1322175","WorldCat Record")</f>
        <v>WorldCat Record</v>
      </c>
      <c r="AU160" s="3" t="s">
        <v>2076</v>
      </c>
      <c r="AV160" s="3" t="s">
        <v>2077</v>
      </c>
      <c r="AW160" s="3" t="s">
        <v>2078</v>
      </c>
      <c r="AX160" s="3" t="s">
        <v>2078</v>
      </c>
      <c r="AY160" s="3" t="s">
        <v>2079</v>
      </c>
      <c r="AZ160" s="3" t="s">
        <v>74</v>
      </c>
      <c r="BB160" s="3" t="s">
        <v>2080</v>
      </c>
      <c r="BC160" s="3" t="s">
        <v>2081</v>
      </c>
      <c r="BD160" s="3" t="s">
        <v>2082</v>
      </c>
    </row>
    <row r="161" spans="1:56" ht="54" customHeight="1" x14ac:dyDescent="0.25">
      <c r="A161" s="7" t="s">
        <v>58</v>
      </c>
      <c r="B161" s="2" t="s">
        <v>2083</v>
      </c>
      <c r="C161" s="2" t="s">
        <v>2084</v>
      </c>
      <c r="D161" s="2" t="s">
        <v>2085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2086</v>
      </c>
      <c r="L161" s="2" t="s">
        <v>2087</v>
      </c>
      <c r="M161" s="3" t="s">
        <v>1848</v>
      </c>
      <c r="O161" s="3" t="s">
        <v>64</v>
      </c>
      <c r="P161" s="3" t="s">
        <v>65</v>
      </c>
      <c r="R161" s="3" t="s">
        <v>66</v>
      </c>
      <c r="S161" s="4">
        <v>3</v>
      </c>
      <c r="T161" s="4">
        <v>3</v>
      </c>
      <c r="U161" s="5" t="s">
        <v>2088</v>
      </c>
      <c r="V161" s="5" t="s">
        <v>2088</v>
      </c>
      <c r="W161" s="5" t="s">
        <v>217</v>
      </c>
      <c r="X161" s="5" t="s">
        <v>217</v>
      </c>
      <c r="Y161" s="4">
        <v>859</v>
      </c>
      <c r="Z161" s="4">
        <v>791</v>
      </c>
      <c r="AA161" s="4">
        <v>804</v>
      </c>
      <c r="AB161" s="4">
        <v>7</v>
      </c>
      <c r="AC161" s="4">
        <v>7</v>
      </c>
      <c r="AD161" s="4">
        <v>24</v>
      </c>
      <c r="AE161" s="4">
        <v>24</v>
      </c>
      <c r="AF161" s="4">
        <v>5</v>
      </c>
      <c r="AG161" s="4">
        <v>5</v>
      </c>
      <c r="AH161" s="4">
        <v>5</v>
      </c>
      <c r="AI161" s="4">
        <v>5</v>
      </c>
      <c r="AJ161" s="4">
        <v>13</v>
      </c>
      <c r="AK161" s="4">
        <v>13</v>
      </c>
      <c r="AL161" s="4">
        <v>6</v>
      </c>
      <c r="AM161" s="4">
        <v>6</v>
      </c>
      <c r="AN161" s="4">
        <v>0</v>
      </c>
      <c r="AO161" s="4">
        <v>0</v>
      </c>
      <c r="AP161" s="3" t="s">
        <v>58</v>
      </c>
      <c r="AQ161" s="3" t="s">
        <v>58</v>
      </c>
      <c r="AS161" s="6" t="str">
        <f>HYPERLINK("https://creighton-primo.hosted.exlibrisgroup.com/primo-explore/search?tab=default_tab&amp;search_scope=EVERYTHING&amp;vid=01CRU&amp;lang=en_US&amp;offset=0&amp;query=any,contains,991003593249702656","Catalog Record")</f>
        <v>Catalog Record</v>
      </c>
      <c r="AT161" s="6" t="str">
        <f>HYPERLINK("http://www.worldcat.org/oclc/1175412","WorldCat Record")</f>
        <v>WorldCat Record</v>
      </c>
      <c r="AU161" s="3" t="s">
        <v>2089</v>
      </c>
      <c r="AV161" s="3" t="s">
        <v>2090</v>
      </c>
      <c r="AW161" s="3" t="s">
        <v>2091</v>
      </c>
      <c r="AX161" s="3" t="s">
        <v>2091</v>
      </c>
      <c r="AY161" s="3" t="s">
        <v>2092</v>
      </c>
      <c r="AZ161" s="3" t="s">
        <v>74</v>
      </c>
      <c r="BC161" s="3" t="s">
        <v>2093</v>
      </c>
      <c r="BD161" s="3" t="s">
        <v>2094</v>
      </c>
    </row>
    <row r="162" spans="1:56" ht="54" customHeight="1" x14ac:dyDescent="0.25">
      <c r="A162" s="7" t="s">
        <v>58</v>
      </c>
      <c r="B162" s="2" t="s">
        <v>2095</v>
      </c>
      <c r="C162" s="2" t="s">
        <v>2096</v>
      </c>
      <c r="D162" s="2" t="s">
        <v>2097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2098</v>
      </c>
      <c r="L162" s="2" t="s">
        <v>2099</v>
      </c>
      <c r="M162" s="3" t="s">
        <v>1835</v>
      </c>
      <c r="O162" s="3" t="s">
        <v>64</v>
      </c>
      <c r="P162" s="3" t="s">
        <v>65</v>
      </c>
      <c r="R162" s="3" t="s">
        <v>66</v>
      </c>
      <c r="S162" s="4">
        <v>1</v>
      </c>
      <c r="T162" s="4">
        <v>1</v>
      </c>
      <c r="U162" s="5" t="s">
        <v>1836</v>
      </c>
      <c r="V162" s="5" t="s">
        <v>1836</v>
      </c>
      <c r="W162" s="5" t="s">
        <v>2100</v>
      </c>
      <c r="X162" s="5" t="s">
        <v>2100</v>
      </c>
      <c r="Y162" s="4">
        <v>838</v>
      </c>
      <c r="Z162" s="4">
        <v>677</v>
      </c>
      <c r="AA162" s="4">
        <v>678</v>
      </c>
      <c r="AB162" s="4">
        <v>7</v>
      </c>
      <c r="AC162" s="4">
        <v>7</v>
      </c>
      <c r="AD162" s="4">
        <v>19</v>
      </c>
      <c r="AE162" s="4">
        <v>19</v>
      </c>
      <c r="AF162" s="4">
        <v>6</v>
      </c>
      <c r="AG162" s="4">
        <v>6</v>
      </c>
      <c r="AH162" s="4">
        <v>5</v>
      </c>
      <c r="AI162" s="4">
        <v>5</v>
      </c>
      <c r="AJ162" s="4">
        <v>4</v>
      </c>
      <c r="AK162" s="4">
        <v>4</v>
      </c>
      <c r="AL162" s="4">
        <v>6</v>
      </c>
      <c r="AM162" s="4">
        <v>6</v>
      </c>
      <c r="AN162" s="4">
        <v>0</v>
      </c>
      <c r="AO162" s="4">
        <v>0</v>
      </c>
      <c r="AP162" s="3" t="s">
        <v>58</v>
      </c>
      <c r="AQ162" s="3" t="s">
        <v>69</v>
      </c>
      <c r="AR162" s="6" t="str">
        <f>HYPERLINK("http://catalog.hathitrust.org/Record/001114945","HathiTrust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HYPERLINK("https://creighton-primo.hosted.exlibrisgroup.com/primo-explore/search?tab=default_tab&amp;search_scope=EVERYTHING&amp;vid=01CRU&amp;lang=en_US&amp;offset=0&amp;query=any,contains,991002964589702656","Catalog Record")</f>
        <v>Catalog Record</v>
      </c>
      <c r="AT162" s="6" t="str">
        <f>HYPERLINK("http://www.worldcat.org/oclc/545356","WorldCat Record")</f>
        <v>WorldCat Record</v>
      </c>
      <c r="AU162" s="3" t="s">
        <v>2101</v>
      </c>
      <c r="AV162" s="3" t="s">
        <v>2102</v>
      </c>
      <c r="AW162" s="3" t="s">
        <v>2103</v>
      </c>
      <c r="AX162" s="3" t="s">
        <v>2103</v>
      </c>
      <c r="AY162" s="3" t="s">
        <v>2104</v>
      </c>
      <c r="AZ162" s="3" t="s">
        <v>74</v>
      </c>
      <c r="BC162" s="3" t="s">
        <v>2105</v>
      </c>
      <c r="BD162" s="3" t="s">
        <v>2106</v>
      </c>
    </row>
    <row r="163" spans="1:56" ht="54" customHeight="1" x14ac:dyDescent="0.25">
      <c r="A163" s="7" t="s">
        <v>58</v>
      </c>
      <c r="B163" s="2" t="s">
        <v>2107</v>
      </c>
      <c r="C163" s="2" t="s">
        <v>2108</v>
      </c>
      <c r="D163" s="2" t="s">
        <v>2109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2110</v>
      </c>
      <c r="L163" s="2" t="s">
        <v>2111</v>
      </c>
      <c r="M163" s="3" t="s">
        <v>2112</v>
      </c>
      <c r="O163" s="3" t="s">
        <v>64</v>
      </c>
      <c r="P163" s="3" t="s">
        <v>65</v>
      </c>
      <c r="Q163" s="2" t="s">
        <v>263</v>
      </c>
      <c r="R163" s="3" t="s">
        <v>66</v>
      </c>
      <c r="S163" s="4">
        <v>1</v>
      </c>
      <c r="T163" s="4">
        <v>1</v>
      </c>
      <c r="U163" s="5" t="s">
        <v>2113</v>
      </c>
      <c r="V163" s="5" t="s">
        <v>2113</v>
      </c>
      <c r="W163" s="5" t="s">
        <v>1967</v>
      </c>
      <c r="X163" s="5" t="s">
        <v>1967</v>
      </c>
      <c r="Y163" s="4">
        <v>551</v>
      </c>
      <c r="Z163" s="4">
        <v>450</v>
      </c>
      <c r="AA163" s="4">
        <v>461</v>
      </c>
      <c r="AB163" s="4">
        <v>5</v>
      </c>
      <c r="AC163" s="4">
        <v>5</v>
      </c>
      <c r="AD163" s="4">
        <v>13</v>
      </c>
      <c r="AE163" s="4">
        <v>13</v>
      </c>
      <c r="AF163" s="4">
        <v>5</v>
      </c>
      <c r="AG163" s="4">
        <v>5</v>
      </c>
      <c r="AH163" s="4">
        <v>1</v>
      </c>
      <c r="AI163" s="4">
        <v>1</v>
      </c>
      <c r="AJ163" s="4">
        <v>7</v>
      </c>
      <c r="AK163" s="4">
        <v>7</v>
      </c>
      <c r="AL163" s="4">
        <v>4</v>
      </c>
      <c r="AM163" s="4">
        <v>4</v>
      </c>
      <c r="AN163" s="4">
        <v>0</v>
      </c>
      <c r="AO163" s="4">
        <v>0</v>
      </c>
      <c r="AP163" s="3" t="s">
        <v>69</v>
      </c>
      <c r="AQ163" s="3" t="s">
        <v>58</v>
      </c>
      <c r="AR163" s="6" t="str">
        <f>HYPERLINK("http://catalog.hathitrust.org/Record/001489231","HathiTrust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HYPERLINK("https://creighton-primo.hosted.exlibrisgroup.com/primo-explore/search?tab=default_tab&amp;search_scope=EVERYTHING&amp;vid=01CRU&amp;lang=en_US&amp;offset=0&amp;query=any,contains,991002975829702656","Catalog Record")</f>
        <v>Catalog Record</v>
      </c>
      <c r="AT163" s="6" t="str">
        <f>HYPERLINK("http://www.worldcat.org/oclc/551744","WorldCat Record")</f>
        <v>WorldCat Record</v>
      </c>
      <c r="AU163" s="3" t="s">
        <v>2114</v>
      </c>
      <c r="AV163" s="3" t="s">
        <v>2115</v>
      </c>
      <c r="AW163" s="3" t="s">
        <v>2116</v>
      </c>
      <c r="AX163" s="3" t="s">
        <v>2116</v>
      </c>
      <c r="AY163" s="3" t="s">
        <v>2117</v>
      </c>
      <c r="AZ163" s="3" t="s">
        <v>74</v>
      </c>
      <c r="BC163" s="3" t="s">
        <v>2118</v>
      </c>
      <c r="BD163" s="3" t="s">
        <v>2119</v>
      </c>
    </row>
    <row r="164" spans="1:56" ht="54" customHeight="1" x14ac:dyDescent="0.25">
      <c r="A164" s="7" t="s">
        <v>58</v>
      </c>
      <c r="B164" s="2" t="s">
        <v>2120</v>
      </c>
      <c r="C164" s="2" t="s">
        <v>2121</v>
      </c>
      <c r="D164" s="2" t="s">
        <v>2122</v>
      </c>
      <c r="E164" s="3" t="s">
        <v>673</v>
      </c>
      <c r="F164" s="3" t="s">
        <v>69</v>
      </c>
      <c r="G164" s="3" t="s">
        <v>59</v>
      </c>
      <c r="H164" s="3" t="s">
        <v>69</v>
      </c>
      <c r="I164" s="3" t="s">
        <v>58</v>
      </c>
      <c r="J164" s="3" t="s">
        <v>60</v>
      </c>
      <c r="K164" s="2" t="s">
        <v>2123</v>
      </c>
      <c r="L164" s="2" t="s">
        <v>2124</v>
      </c>
      <c r="M164" s="3" t="s">
        <v>2125</v>
      </c>
      <c r="O164" s="3" t="s">
        <v>64</v>
      </c>
      <c r="P164" s="3" t="s">
        <v>935</v>
      </c>
      <c r="R164" s="3" t="s">
        <v>66</v>
      </c>
      <c r="S164" s="4">
        <v>0</v>
      </c>
      <c r="T164" s="4">
        <v>1</v>
      </c>
      <c r="V164" s="5" t="s">
        <v>2126</v>
      </c>
      <c r="W164" s="5" t="s">
        <v>1967</v>
      </c>
      <c r="X164" s="5" t="s">
        <v>1967</v>
      </c>
      <c r="Y164" s="4">
        <v>156</v>
      </c>
      <c r="Z164" s="4">
        <v>139</v>
      </c>
      <c r="AA164" s="4">
        <v>140</v>
      </c>
      <c r="AB164" s="4">
        <v>1</v>
      </c>
      <c r="AC164" s="4">
        <v>1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3" t="s">
        <v>58</v>
      </c>
      <c r="AQ164" s="3" t="s">
        <v>58</v>
      </c>
      <c r="AS164" s="6" t="str">
        <f t="shared" ref="AS164:AS185" si="3">HYPERLINK("https://creighton-primo.hosted.exlibrisgroup.com/primo-explore/search?tab=default_tab&amp;search_scope=EVERYTHING&amp;vid=01CRU&amp;lang=en_US&amp;offset=0&amp;query=any,contains,991002506849702656","Catalog Record")</f>
        <v>Catalog Record</v>
      </c>
      <c r="AT164" s="6" t="str">
        <f t="shared" ref="AT164:AT185" si="4">HYPERLINK("http://www.worldcat.org/oclc/364741","WorldCat Record")</f>
        <v>WorldCat Record</v>
      </c>
      <c r="AU164" s="3" t="s">
        <v>2127</v>
      </c>
      <c r="AV164" s="3" t="s">
        <v>2128</v>
      </c>
      <c r="AW164" s="3" t="s">
        <v>2129</v>
      </c>
      <c r="AX164" s="3" t="s">
        <v>2129</v>
      </c>
      <c r="AY164" s="3" t="s">
        <v>2130</v>
      </c>
      <c r="AZ164" s="3" t="s">
        <v>74</v>
      </c>
      <c r="BC164" s="3" t="s">
        <v>2131</v>
      </c>
      <c r="BD164" s="3" t="s">
        <v>2132</v>
      </c>
    </row>
    <row r="165" spans="1:56" ht="54" customHeight="1" x14ac:dyDescent="0.25">
      <c r="A165" s="7" t="s">
        <v>58</v>
      </c>
      <c r="B165" s="2" t="s">
        <v>2120</v>
      </c>
      <c r="C165" s="2" t="s">
        <v>2121</v>
      </c>
      <c r="D165" s="2" t="s">
        <v>2122</v>
      </c>
      <c r="E165" s="3" t="s">
        <v>648</v>
      </c>
      <c r="F165" s="3" t="s">
        <v>69</v>
      </c>
      <c r="G165" s="3" t="s">
        <v>59</v>
      </c>
      <c r="H165" s="3" t="s">
        <v>69</v>
      </c>
      <c r="I165" s="3" t="s">
        <v>58</v>
      </c>
      <c r="J165" s="3" t="s">
        <v>60</v>
      </c>
      <c r="K165" s="2" t="s">
        <v>2123</v>
      </c>
      <c r="L165" s="2" t="s">
        <v>2124</v>
      </c>
      <c r="M165" s="3" t="s">
        <v>2125</v>
      </c>
      <c r="O165" s="3" t="s">
        <v>64</v>
      </c>
      <c r="P165" s="3" t="s">
        <v>935</v>
      </c>
      <c r="R165" s="3" t="s">
        <v>66</v>
      </c>
      <c r="S165" s="4">
        <v>0</v>
      </c>
      <c r="T165" s="4">
        <v>1</v>
      </c>
      <c r="V165" s="5" t="s">
        <v>2126</v>
      </c>
      <c r="W165" s="5" t="s">
        <v>1967</v>
      </c>
      <c r="X165" s="5" t="s">
        <v>1967</v>
      </c>
      <c r="Y165" s="4">
        <v>156</v>
      </c>
      <c r="Z165" s="4">
        <v>139</v>
      </c>
      <c r="AA165" s="4">
        <v>140</v>
      </c>
      <c r="AB165" s="4">
        <v>1</v>
      </c>
      <c r="AC165" s="4">
        <v>1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3" t="s">
        <v>58</v>
      </c>
      <c r="AQ165" s="3" t="s">
        <v>58</v>
      </c>
      <c r="AS165" s="6" t="str">
        <f t="shared" si="3"/>
        <v>Catalog Record</v>
      </c>
      <c r="AT165" s="6" t="str">
        <f t="shared" si="4"/>
        <v>WorldCat Record</v>
      </c>
      <c r="AU165" s="3" t="s">
        <v>2127</v>
      </c>
      <c r="AV165" s="3" t="s">
        <v>2128</v>
      </c>
      <c r="AW165" s="3" t="s">
        <v>2129</v>
      </c>
      <c r="AX165" s="3" t="s">
        <v>2129</v>
      </c>
      <c r="AY165" s="3" t="s">
        <v>2130</v>
      </c>
      <c r="AZ165" s="3" t="s">
        <v>74</v>
      </c>
      <c r="BC165" s="3" t="s">
        <v>2133</v>
      </c>
      <c r="BD165" s="3" t="s">
        <v>2134</v>
      </c>
    </row>
    <row r="166" spans="1:56" ht="54" customHeight="1" x14ac:dyDescent="0.25">
      <c r="A166" s="7" t="s">
        <v>58</v>
      </c>
      <c r="B166" s="2" t="s">
        <v>2135</v>
      </c>
      <c r="C166" s="2" t="s">
        <v>2136</v>
      </c>
      <c r="D166" s="2" t="s">
        <v>2122</v>
      </c>
      <c r="F166" s="3" t="s">
        <v>69</v>
      </c>
      <c r="G166" s="3" t="s">
        <v>59</v>
      </c>
      <c r="H166" s="3" t="s">
        <v>69</v>
      </c>
      <c r="I166" s="3" t="s">
        <v>58</v>
      </c>
      <c r="J166" s="3" t="s">
        <v>60</v>
      </c>
      <c r="K166" s="2" t="s">
        <v>2123</v>
      </c>
      <c r="L166" s="2" t="s">
        <v>2124</v>
      </c>
      <c r="M166" s="3" t="s">
        <v>2125</v>
      </c>
      <c r="O166" s="3" t="s">
        <v>64</v>
      </c>
      <c r="P166" s="3" t="s">
        <v>935</v>
      </c>
      <c r="R166" s="3" t="s">
        <v>66</v>
      </c>
      <c r="S166" s="4">
        <v>0</v>
      </c>
      <c r="T166" s="4">
        <v>1</v>
      </c>
      <c r="V166" s="5" t="s">
        <v>2126</v>
      </c>
      <c r="W166" s="5" t="s">
        <v>1967</v>
      </c>
      <c r="X166" s="5" t="s">
        <v>1967</v>
      </c>
      <c r="Y166" s="4">
        <v>156</v>
      </c>
      <c r="Z166" s="4">
        <v>139</v>
      </c>
      <c r="AA166" s="4">
        <v>140</v>
      </c>
      <c r="AB166" s="4">
        <v>1</v>
      </c>
      <c r="AC166" s="4">
        <v>1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3" t="s">
        <v>58</v>
      </c>
      <c r="AQ166" s="3" t="s">
        <v>58</v>
      </c>
      <c r="AS166" s="6" t="str">
        <f t="shared" si="3"/>
        <v>Catalog Record</v>
      </c>
      <c r="AT166" s="6" t="str">
        <f t="shared" si="4"/>
        <v>WorldCat Record</v>
      </c>
      <c r="AU166" s="3" t="s">
        <v>2127</v>
      </c>
      <c r="AV166" s="3" t="s">
        <v>2128</v>
      </c>
      <c r="AW166" s="3" t="s">
        <v>2129</v>
      </c>
      <c r="AX166" s="3" t="s">
        <v>2129</v>
      </c>
      <c r="AY166" s="3" t="s">
        <v>2130</v>
      </c>
      <c r="AZ166" s="3" t="s">
        <v>74</v>
      </c>
      <c r="BC166" s="3" t="s">
        <v>2137</v>
      </c>
      <c r="BD166" s="3" t="s">
        <v>2138</v>
      </c>
    </row>
    <row r="167" spans="1:56" ht="54" customHeight="1" x14ac:dyDescent="0.25">
      <c r="A167" s="7" t="s">
        <v>58</v>
      </c>
      <c r="B167" s="2" t="s">
        <v>2139</v>
      </c>
      <c r="C167" s="2" t="s">
        <v>2140</v>
      </c>
      <c r="D167" s="2" t="s">
        <v>2122</v>
      </c>
      <c r="E167" s="3" t="s">
        <v>648</v>
      </c>
      <c r="F167" s="3" t="s">
        <v>69</v>
      </c>
      <c r="G167" s="3" t="s">
        <v>59</v>
      </c>
      <c r="H167" s="3" t="s">
        <v>69</v>
      </c>
      <c r="I167" s="3" t="s">
        <v>58</v>
      </c>
      <c r="J167" s="3" t="s">
        <v>60</v>
      </c>
      <c r="K167" s="2" t="s">
        <v>2123</v>
      </c>
      <c r="L167" s="2" t="s">
        <v>2124</v>
      </c>
      <c r="M167" s="3" t="s">
        <v>2125</v>
      </c>
      <c r="O167" s="3" t="s">
        <v>64</v>
      </c>
      <c r="P167" s="3" t="s">
        <v>935</v>
      </c>
      <c r="R167" s="3" t="s">
        <v>66</v>
      </c>
      <c r="S167" s="4">
        <v>0</v>
      </c>
      <c r="T167" s="4">
        <v>1</v>
      </c>
      <c r="V167" s="5" t="s">
        <v>2126</v>
      </c>
      <c r="W167" s="5" t="s">
        <v>1967</v>
      </c>
      <c r="X167" s="5" t="s">
        <v>1967</v>
      </c>
      <c r="Y167" s="4">
        <v>156</v>
      </c>
      <c r="Z167" s="4">
        <v>139</v>
      </c>
      <c r="AA167" s="4">
        <v>140</v>
      </c>
      <c r="AB167" s="4">
        <v>1</v>
      </c>
      <c r="AC167" s="4">
        <v>1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3" t="s">
        <v>58</v>
      </c>
      <c r="AQ167" s="3" t="s">
        <v>58</v>
      </c>
      <c r="AS167" s="6" t="str">
        <f t="shared" si="3"/>
        <v>Catalog Record</v>
      </c>
      <c r="AT167" s="6" t="str">
        <f t="shared" si="4"/>
        <v>WorldCat Record</v>
      </c>
      <c r="AU167" s="3" t="s">
        <v>2127</v>
      </c>
      <c r="AV167" s="3" t="s">
        <v>2128</v>
      </c>
      <c r="AW167" s="3" t="s">
        <v>2129</v>
      </c>
      <c r="AX167" s="3" t="s">
        <v>2129</v>
      </c>
      <c r="AY167" s="3" t="s">
        <v>2130</v>
      </c>
      <c r="AZ167" s="3" t="s">
        <v>74</v>
      </c>
      <c r="BC167" s="3" t="s">
        <v>2141</v>
      </c>
      <c r="BD167" s="3" t="s">
        <v>2142</v>
      </c>
    </row>
    <row r="168" spans="1:56" ht="54" customHeight="1" x14ac:dyDescent="0.25">
      <c r="A168" s="7" t="s">
        <v>58</v>
      </c>
      <c r="B168" s="2" t="s">
        <v>2143</v>
      </c>
      <c r="C168" s="2" t="s">
        <v>2144</v>
      </c>
      <c r="D168" s="2" t="s">
        <v>2122</v>
      </c>
      <c r="F168" s="3" t="s">
        <v>69</v>
      </c>
      <c r="G168" s="3" t="s">
        <v>59</v>
      </c>
      <c r="H168" s="3" t="s">
        <v>69</v>
      </c>
      <c r="I168" s="3" t="s">
        <v>58</v>
      </c>
      <c r="J168" s="3" t="s">
        <v>60</v>
      </c>
      <c r="K168" s="2" t="s">
        <v>2123</v>
      </c>
      <c r="L168" s="2" t="s">
        <v>2124</v>
      </c>
      <c r="M168" s="3" t="s">
        <v>2125</v>
      </c>
      <c r="O168" s="3" t="s">
        <v>64</v>
      </c>
      <c r="P168" s="3" t="s">
        <v>935</v>
      </c>
      <c r="R168" s="3" t="s">
        <v>66</v>
      </c>
      <c r="S168" s="4">
        <v>0</v>
      </c>
      <c r="T168" s="4">
        <v>1</v>
      </c>
      <c r="V168" s="5" t="s">
        <v>2126</v>
      </c>
      <c r="W168" s="5" t="s">
        <v>1967</v>
      </c>
      <c r="X168" s="5" t="s">
        <v>1967</v>
      </c>
      <c r="Y168" s="4">
        <v>156</v>
      </c>
      <c r="Z168" s="4">
        <v>139</v>
      </c>
      <c r="AA168" s="4">
        <v>140</v>
      </c>
      <c r="AB168" s="4">
        <v>1</v>
      </c>
      <c r="AC168" s="4">
        <v>1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 t="shared" si="3"/>
        <v>Catalog Record</v>
      </c>
      <c r="AT168" s="6" t="str">
        <f t="shared" si="4"/>
        <v>WorldCat Record</v>
      </c>
      <c r="AU168" s="3" t="s">
        <v>2127</v>
      </c>
      <c r="AV168" s="3" t="s">
        <v>2128</v>
      </c>
      <c r="AW168" s="3" t="s">
        <v>2129</v>
      </c>
      <c r="AX168" s="3" t="s">
        <v>2129</v>
      </c>
      <c r="AY168" s="3" t="s">
        <v>2130</v>
      </c>
      <c r="AZ168" s="3" t="s">
        <v>74</v>
      </c>
      <c r="BC168" s="3" t="s">
        <v>2145</v>
      </c>
      <c r="BD168" s="3" t="s">
        <v>2146</v>
      </c>
    </row>
    <row r="169" spans="1:56" ht="54" customHeight="1" x14ac:dyDescent="0.25">
      <c r="A169" s="7" t="s">
        <v>58</v>
      </c>
      <c r="B169" s="2" t="s">
        <v>2147</v>
      </c>
      <c r="C169" s="2" t="s">
        <v>2148</v>
      </c>
      <c r="D169" s="2" t="s">
        <v>2122</v>
      </c>
      <c r="E169" s="3" t="s">
        <v>673</v>
      </c>
      <c r="F169" s="3" t="s">
        <v>69</v>
      </c>
      <c r="G169" s="3" t="s">
        <v>59</v>
      </c>
      <c r="H169" s="3" t="s">
        <v>69</v>
      </c>
      <c r="I169" s="3" t="s">
        <v>58</v>
      </c>
      <c r="J169" s="3" t="s">
        <v>60</v>
      </c>
      <c r="K169" s="2" t="s">
        <v>2123</v>
      </c>
      <c r="L169" s="2" t="s">
        <v>2124</v>
      </c>
      <c r="M169" s="3" t="s">
        <v>2125</v>
      </c>
      <c r="O169" s="3" t="s">
        <v>64</v>
      </c>
      <c r="P169" s="3" t="s">
        <v>935</v>
      </c>
      <c r="R169" s="3" t="s">
        <v>66</v>
      </c>
      <c r="S169" s="4">
        <v>0</v>
      </c>
      <c r="T169" s="4">
        <v>1</v>
      </c>
      <c r="V169" s="5" t="s">
        <v>2126</v>
      </c>
      <c r="W169" s="5" t="s">
        <v>1967</v>
      </c>
      <c r="X169" s="5" t="s">
        <v>1967</v>
      </c>
      <c r="Y169" s="4">
        <v>156</v>
      </c>
      <c r="Z169" s="4">
        <v>139</v>
      </c>
      <c r="AA169" s="4">
        <v>140</v>
      </c>
      <c r="AB169" s="4">
        <v>1</v>
      </c>
      <c r="AC169" s="4">
        <v>1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 t="shared" si="3"/>
        <v>Catalog Record</v>
      </c>
      <c r="AT169" s="6" t="str">
        <f t="shared" si="4"/>
        <v>WorldCat Record</v>
      </c>
      <c r="AU169" s="3" t="s">
        <v>2127</v>
      </c>
      <c r="AV169" s="3" t="s">
        <v>2128</v>
      </c>
      <c r="AW169" s="3" t="s">
        <v>2129</v>
      </c>
      <c r="AX169" s="3" t="s">
        <v>2129</v>
      </c>
      <c r="AY169" s="3" t="s">
        <v>2130</v>
      </c>
      <c r="AZ169" s="3" t="s">
        <v>74</v>
      </c>
      <c r="BC169" s="3" t="s">
        <v>2149</v>
      </c>
      <c r="BD169" s="3" t="s">
        <v>2150</v>
      </c>
    </row>
    <row r="170" spans="1:56" ht="54" customHeight="1" x14ac:dyDescent="0.25">
      <c r="A170" s="7" t="s">
        <v>58</v>
      </c>
      <c r="B170" s="2" t="s">
        <v>2151</v>
      </c>
      <c r="C170" s="2" t="s">
        <v>2152</v>
      </c>
      <c r="D170" s="2" t="s">
        <v>2122</v>
      </c>
      <c r="F170" s="3" t="s">
        <v>69</v>
      </c>
      <c r="G170" s="3" t="s">
        <v>59</v>
      </c>
      <c r="H170" s="3" t="s">
        <v>69</v>
      </c>
      <c r="I170" s="3" t="s">
        <v>58</v>
      </c>
      <c r="J170" s="3" t="s">
        <v>60</v>
      </c>
      <c r="K170" s="2" t="s">
        <v>2123</v>
      </c>
      <c r="L170" s="2" t="s">
        <v>2124</v>
      </c>
      <c r="M170" s="3" t="s">
        <v>2125</v>
      </c>
      <c r="O170" s="3" t="s">
        <v>64</v>
      </c>
      <c r="P170" s="3" t="s">
        <v>935</v>
      </c>
      <c r="R170" s="3" t="s">
        <v>66</v>
      </c>
      <c r="S170" s="4">
        <v>0</v>
      </c>
      <c r="T170" s="4">
        <v>1</v>
      </c>
      <c r="V170" s="5" t="s">
        <v>2126</v>
      </c>
      <c r="W170" s="5" t="s">
        <v>1967</v>
      </c>
      <c r="X170" s="5" t="s">
        <v>1967</v>
      </c>
      <c r="Y170" s="4">
        <v>156</v>
      </c>
      <c r="Z170" s="4">
        <v>139</v>
      </c>
      <c r="AA170" s="4">
        <v>140</v>
      </c>
      <c r="AB170" s="4">
        <v>1</v>
      </c>
      <c r="AC170" s="4">
        <v>1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3" t="s">
        <v>58</v>
      </c>
      <c r="AQ170" s="3" t="s">
        <v>58</v>
      </c>
      <c r="AS170" s="6" t="str">
        <f t="shared" si="3"/>
        <v>Catalog Record</v>
      </c>
      <c r="AT170" s="6" t="str">
        <f t="shared" si="4"/>
        <v>WorldCat Record</v>
      </c>
      <c r="AU170" s="3" t="s">
        <v>2127</v>
      </c>
      <c r="AV170" s="3" t="s">
        <v>2128</v>
      </c>
      <c r="AW170" s="3" t="s">
        <v>2129</v>
      </c>
      <c r="AX170" s="3" t="s">
        <v>2129</v>
      </c>
      <c r="AY170" s="3" t="s">
        <v>2130</v>
      </c>
      <c r="AZ170" s="3" t="s">
        <v>74</v>
      </c>
      <c r="BC170" s="3" t="s">
        <v>2153</v>
      </c>
      <c r="BD170" s="3" t="s">
        <v>2154</v>
      </c>
    </row>
    <row r="171" spans="1:56" ht="54" customHeight="1" x14ac:dyDescent="0.25">
      <c r="A171" s="7" t="s">
        <v>58</v>
      </c>
      <c r="B171" s="2" t="s">
        <v>2155</v>
      </c>
      <c r="C171" s="2" t="s">
        <v>2156</v>
      </c>
      <c r="D171" s="2" t="s">
        <v>2122</v>
      </c>
      <c r="F171" s="3" t="s">
        <v>69</v>
      </c>
      <c r="G171" s="3" t="s">
        <v>59</v>
      </c>
      <c r="H171" s="3" t="s">
        <v>69</v>
      </c>
      <c r="I171" s="3" t="s">
        <v>58</v>
      </c>
      <c r="J171" s="3" t="s">
        <v>60</v>
      </c>
      <c r="K171" s="2" t="s">
        <v>2123</v>
      </c>
      <c r="L171" s="2" t="s">
        <v>2124</v>
      </c>
      <c r="M171" s="3" t="s">
        <v>2125</v>
      </c>
      <c r="O171" s="3" t="s">
        <v>64</v>
      </c>
      <c r="P171" s="3" t="s">
        <v>935</v>
      </c>
      <c r="R171" s="3" t="s">
        <v>66</v>
      </c>
      <c r="S171" s="4">
        <v>0</v>
      </c>
      <c r="T171" s="4">
        <v>1</v>
      </c>
      <c r="V171" s="5" t="s">
        <v>2126</v>
      </c>
      <c r="W171" s="5" t="s">
        <v>1967</v>
      </c>
      <c r="X171" s="5" t="s">
        <v>1967</v>
      </c>
      <c r="Y171" s="4">
        <v>156</v>
      </c>
      <c r="Z171" s="4">
        <v>139</v>
      </c>
      <c r="AA171" s="4">
        <v>140</v>
      </c>
      <c r="AB171" s="4">
        <v>1</v>
      </c>
      <c r="AC171" s="4">
        <v>1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3" t="s">
        <v>58</v>
      </c>
      <c r="AQ171" s="3" t="s">
        <v>58</v>
      </c>
      <c r="AS171" s="6" t="str">
        <f t="shared" si="3"/>
        <v>Catalog Record</v>
      </c>
      <c r="AT171" s="6" t="str">
        <f t="shared" si="4"/>
        <v>WorldCat Record</v>
      </c>
      <c r="AU171" s="3" t="s">
        <v>2127</v>
      </c>
      <c r="AV171" s="3" t="s">
        <v>2128</v>
      </c>
      <c r="AW171" s="3" t="s">
        <v>2129</v>
      </c>
      <c r="AX171" s="3" t="s">
        <v>2129</v>
      </c>
      <c r="AY171" s="3" t="s">
        <v>2130</v>
      </c>
      <c r="AZ171" s="3" t="s">
        <v>74</v>
      </c>
      <c r="BC171" s="3" t="s">
        <v>2157</v>
      </c>
      <c r="BD171" s="3" t="s">
        <v>2158</v>
      </c>
    </row>
    <row r="172" spans="1:56" ht="54" customHeight="1" x14ac:dyDescent="0.25">
      <c r="A172" s="7" t="s">
        <v>58</v>
      </c>
      <c r="B172" s="2" t="s">
        <v>2159</v>
      </c>
      <c r="C172" s="2" t="s">
        <v>2160</v>
      </c>
      <c r="D172" s="2" t="s">
        <v>2122</v>
      </c>
      <c r="E172" s="3" t="s">
        <v>673</v>
      </c>
      <c r="F172" s="3" t="s">
        <v>69</v>
      </c>
      <c r="G172" s="3" t="s">
        <v>59</v>
      </c>
      <c r="H172" s="3" t="s">
        <v>69</v>
      </c>
      <c r="I172" s="3" t="s">
        <v>58</v>
      </c>
      <c r="J172" s="3" t="s">
        <v>60</v>
      </c>
      <c r="K172" s="2" t="s">
        <v>2123</v>
      </c>
      <c r="L172" s="2" t="s">
        <v>2124</v>
      </c>
      <c r="M172" s="3" t="s">
        <v>2125</v>
      </c>
      <c r="O172" s="3" t="s">
        <v>64</v>
      </c>
      <c r="P172" s="3" t="s">
        <v>935</v>
      </c>
      <c r="R172" s="3" t="s">
        <v>66</v>
      </c>
      <c r="S172" s="4">
        <v>0</v>
      </c>
      <c r="T172" s="4">
        <v>1</v>
      </c>
      <c r="V172" s="5" t="s">
        <v>2126</v>
      </c>
      <c r="W172" s="5" t="s">
        <v>1967</v>
      </c>
      <c r="X172" s="5" t="s">
        <v>1967</v>
      </c>
      <c r="Y172" s="4">
        <v>156</v>
      </c>
      <c r="Z172" s="4">
        <v>139</v>
      </c>
      <c r="AA172" s="4">
        <v>140</v>
      </c>
      <c r="AB172" s="4">
        <v>1</v>
      </c>
      <c r="AC172" s="4">
        <v>1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3" t="s">
        <v>58</v>
      </c>
      <c r="AQ172" s="3" t="s">
        <v>58</v>
      </c>
      <c r="AS172" s="6" t="str">
        <f t="shared" si="3"/>
        <v>Catalog Record</v>
      </c>
      <c r="AT172" s="6" t="str">
        <f t="shared" si="4"/>
        <v>WorldCat Record</v>
      </c>
      <c r="AU172" s="3" t="s">
        <v>2127</v>
      </c>
      <c r="AV172" s="3" t="s">
        <v>2128</v>
      </c>
      <c r="AW172" s="3" t="s">
        <v>2129</v>
      </c>
      <c r="AX172" s="3" t="s">
        <v>2129</v>
      </c>
      <c r="AY172" s="3" t="s">
        <v>2130</v>
      </c>
      <c r="AZ172" s="3" t="s">
        <v>74</v>
      </c>
      <c r="BC172" s="3" t="s">
        <v>2161</v>
      </c>
      <c r="BD172" s="3" t="s">
        <v>2162</v>
      </c>
    </row>
    <row r="173" spans="1:56" ht="54" customHeight="1" x14ac:dyDescent="0.25">
      <c r="A173" s="7" t="s">
        <v>58</v>
      </c>
      <c r="B173" s="2" t="s">
        <v>2159</v>
      </c>
      <c r="C173" s="2" t="s">
        <v>2160</v>
      </c>
      <c r="D173" s="2" t="s">
        <v>2122</v>
      </c>
      <c r="E173" s="3" t="s">
        <v>670</v>
      </c>
      <c r="F173" s="3" t="s">
        <v>69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2123</v>
      </c>
      <c r="L173" s="2" t="s">
        <v>2124</v>
      </c>
      <c r="M173" s="3" t="s">
        <v>2125</v>
      </c>
      <c r="O173" s="3" t="s">
        <v>64</v>
      </c>
      <c r="P173" s="3" t="s">
        <v>935</v>
      </c>
      <c r="R173" s="3" t="s">
        <v>66</v>
      </c>
      <c r="S173" s="4">
        <v>0</v>
      </c>
      <c r="T173" s="4">
        <v>1</v>
      </c>
      <c r="V173" s="5" t="s">
        <v>2126</v>
      </c>
      <c r="W173" s="5" t="s">
        <v>1967</v>
      </c>
      <c r="X173" s="5" t="s">
        <v>1967</v>
      </c>
      <c r="Y173" s="4">
        <v>156</v>
      </c>
      <c r="Z173" s="4">
        <v>139</v>
      </c>
      <c r="AA173" s="4">
        <v>140</v>
      </c>
      <c r="AB173" s="4">
        <v>1</v>
      </c>
      <c r="AC173" s="4">
        <v>1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3" t="s">
        <v>58</v>
      </c>
      <c r="AQ173" s="3" t="s">
        <v>58</v>
      </c>
      <c r="AS173" s="6" t="str">
        <f t="shared" si="3"/>
        <v>Catalog Record</v>
      </c>
      <c r="AT173" s="6" t="str">
        <f t="shared" si="4"/>
        <v>WorldCat Record</v>
      </c>
      <c r="AU173" s="3" t="s">
        <v>2127</v>
      </c>
      <c r="AV173" s="3" t="s">
        <v>2128</v>
      </c>
      <c r="AW173" s="3" t="s">
        <v>2129</v>
      </c>
      <c r="AX173" s="3" t="s">
        <v>2129</v>
      </c>
      <c r="AY173" s="3" t="s">
        <v>2130</v>
      </c>
      <c r="AZ173" s="3" t="s">
        <v>74</v>
      </c>
      <c r="BC173" s="3" t="s">
        <v>2163</v>
      </c>
      <c r="BD173" s="3" t="s">
        <v>2164</v>
      </c>
    </row>
    <row r="174" spans="1:56" ht="54" customHeight="1" x14ac:dyDescent="0.25">
      <c r="A174" s="7" t="s">
        <v>58</v>
      </c>
      <c r="B174" s="2" t="s">
        <v>2159</v>
      </c>
      <c r="C174" s="2" t="s">
        <v>2160</v>
      </c>
      <c r="D174" s="2" t="s">
        <v>2122</v>
      </c>
      <c r="E174" s="3" t="s">
        <v>648</v>
      </c>
      <c r="F174" s="3" t="s">
        <v>69</v>
      </c>
      <c r="G174" s="3" t="s">
        <v>59</v>
      </c>
      <c r="H174" s="3" t="s">
        <v>69</v>
      </c>
      <c r="I174" s="3" t="s">
        <v>58</v>
      </c>
      <c r="J174" s="3" t="s">
        <v>60</v>
      </c>
      <c r="K174" s="2" t="s">
        <v>2123</v>
      </c>
      <c r="L174" s="2" t="s">
        <v>2124</v>
      </c>
      <c r="M174" s="3" t="s">
        <v>2125</v>
      </c>
      <c r="O174" s="3" t="s">
        <v>64</v>
      </c>
      <c r="P174" s="3" t="s">
        <v>935</v>
      </c>
      <c r="R174" s="3" t="s">
        <v>66</v>
      </c>
      <c r="S174" s="4">
        <v>0</v>
      </c>
      <c r="T174" s="4">
        <v>1</v>
      </c>
      <c r="V174" s="5" t="s">
        <v>2126</v>
      </c>
      <c r="W174" s="5" t="s">
        <v>1967</v>
      </c>
      <c r="X174" s="5" t="s">
        <v>1967</v>
      </c>
      <c r="Y174" s="4">
        <v>156</v>
      </c>
      <c r="Z174" s="4">
        <v>139</v>
      </c>
      <c r="AA174" s="4">
        <v>140</v>
      </c>
      <c r="AB174" s="4">
        <v>1</v>
      </c>
      <c r="AC174" s="4">
        <v>1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3" t="s">
        <v>58</v>
      </c>
      <c r="AQ174" s="3" t="s">
        <v>58</v>
      </c>
      <c r="AS174" s="6" t="str">
        <f t="shared" si="3"/>
        <v>Catalog Record</v>
      </c>
      <c r="AT174" s="6" t="str">
        <f t="shared" si="4"/>
        <v>WorldCat Record</v>
      </c>
      <c r="AU174" s="3" t="s">
        <v>2127</v>
      </c>
      <c r="AV174" s="3" t="s">
        <v>2128</v>
      </c>
      <c r="AW174" s="3" t="s">
        <v>2129</v>
      </c>
      <c r="AX174" s="3" t="s">
        <v>2129</v>
      </c>
      <c r="AY174" s="3" t="s">
        <v>2130</v>
      </c>
      <c r="AZ174" s="3" t="s">
        <v>74</v>
      </c>
      <c r="BC174" s="3" t="s">
        <v>2165</v>
      </c>
      <c r="BD174" s="3" t="s">
        <v>2166</v>
      </c>
    </row>
    <row r="175" spans="1:56" ht="54" customHeight="1" x14ac:dyDescent="0.25">
      <c r="A175" s="7" t="s">
        <v>58</v>
      </c>
      <c r="B175" s="2" t="s">
        <v>2167</v>
      </c>
      <c r="C175" s="2" t="s">
        <v>2168</v>
      </c>
      <c r="D175" s="2" t="s">
        <v>2122</v>
      </c>
      <c r="F175" s="3" t="s">
        <v>69</v>
      </c>
      <c r="G175" s="3" t="s">
        <v>59</v>
      </c>
      <c r="H175" s="3" t="s">
        <v>69</v>
      </c>
      <c r="I175" s="3" t="s">
        <v>58</v>
      </c>
      <c r="J175" s="3" t="s">
        <v>60</v>
      </c>
      <c r="K175" s="2" t="s">
        <v>2123</v>
      </c>
      <c r="L175" s="2" t="s">
        <v>2124</v>
      </c>
      <c r="M175" s="3" t="s">
        <v>2125</v>
      </c>
      <c r="O175" s="3" t="s">
        <v>64</v>
      </c>
      <c r="P175" s="3" t="s">
        <v>935</v>
      </c>
      <c r="R175" s="3" t="s">
        <v>66</v>
      </c>
      <c r="S175" s="4">
        <v>0</v>
      </c>
      <c r="T175" s="4">
        <v>1</v>
      </c>
      <c r="V175" s="5" t="s">
        <v>2126</v>
      </c>
      <c r="W175" s="5" t="s">
        <v>1967</v>
      </c>
      <c r="X175" s="5" t="s">
        <v>1967</v>
      </c>
      <c r="Y175" s="4">
        <v>156</v>
      </c>
      <c r="Z175" s="4">
        <v>139</v>
      </c>
      <c r="AA175" s="4">
        <v>140</v>
      </c>
      <c r="AB175" s="4">
        <v>1</v>
      </c>
      <c r="AC175" s="4">
        <v>1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3" t="s">
        <v>58</v>
      </c>
      <c r="AQ175" s="3" t="s">
        <v>58</v>
      </c>
      <c r="AS175" s="6" t="str">
        <f t="shared" si="3"/>
        <v>Catalog Record</v>
      </c>
      <c r="AT175" s="6" t="str">
        <f t="shared" si="4"/>
        <v>WorldCat Record</v>
      </c>
      <c r="AU175" s="3" t="s">
        <v>2127</v>
      </c>
      <c r="AV175" s="3" t="s">
        <v>2128</v>
      </c>
      <c r="AW175" s="3" t="s">
        <v>2129</v>
      </c>
      <c r="AX175" s="3" t="s">
        <v>2129</v>
      </c>
      <c r="AY175" s="3" t="s">
        <v>2130</v>
      </c>
      <c r="AZ175" s="3" t="s">
        <v>74</v>
      </c>
      <c r="BC175" s="3" t="s">
        <v>2169</v>
      </c>
      <c r="BD175" s="3" t="s">
        <v>2170</v>
      </c>
    </row>
    <row r="176" spans="1:56" ht="54" customHeight="1" x14ac:dyDescent="0.25">
      <c r="A176" s="7" t="s">
        <v>58</v>
      </c>
      <c r="B176" s="2" t="s">
        <v>2171</v>
      </c>
      <c r="C176" s="2" t="s">
        <v>2172</v>
      </c>
      <c r="D176" s="2" t="s">
        <v>2122</v>
      </c>
      <c r="F176" s="3" t="s">
        <v>69</v>
      </c>
      <c r="G176" s="3" t="s">
        <v>59</v>
      </c>
      <c r="H176" s="3" t="s">
        <v>69</v>
      </c>
      <c r="I176" s="3" t="s">
        <v>58</v>
      </c>
      <c r="J176" s="3" t="s">
        <v>60</v>
      </c>
      <c r="K176" s="2" t="s">
        <v>2123</v>
      </c>
      <c r="L176" s="2" t="s">
        <v>2124</v>
      </c>
      <c r="M176" s="3" t="s">
        <v>2125</v>
      </c>
      <c r="O176" s="3" t="s">
        <v>64</v>
      </c>
      <c r="P176" s="3" t="s">
        <v>935</v>
      </c>
      <c r="R176" s="3" t="s">
        <v>66</v>
      </c>
      <c r="S176" s="4">
        <v>0</v>
      </c>
      <c r="T176" s="4">
        <v>1</v>
      </c>
      <c r="V176" s="5" t="s">
        <v>2126</v>
      </c>
      <c r="W176" s="5" t="s">
        <v>1967</v>
      </c>
      <c r="X176" s="5" t="s">
        <v>1967</v>
      </c>
      <c r="Y176" s="4">
        <v>156</v>
      </c>
      <c r="Z176" s="4">
        <v>139</v>
      </c>
      <c r="AA176" s="4">
        <v>140</v>
      </c>
      <c r="AB176" s="4">
        <v>1</v>
      </c>
      <c r="AC176" s="4">
        <v>1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3" t="s">
        <v>58</v>
      </c>
      <c r="AQ176" s="3" t="s">
        <v>58</v>
      </c>
      <c r="AS176" s="6" t="str">
        <f t="shared" si="3"/>
        <v>Catalog Record</v>
      </c>
      <c r="AT176" s="6" t="str">
        <f t="shared" si="4"/>
        <v>WorldCat Record</v>
      </c>
      <c r="AU176" s="3" t="s">
        <v>2127</v>
      </c>
      <c r="AV176" s="3" t="s">
        <v>2128</v>
      </c>
      <c r="AW176" s="3" t="s">
        <v>2129</v>
      </c>
      <c r="AX176" s="3" t="s">
        <v>2129</v>
      </c>
      <c r="AY176" s="3" t="s">
        <v>2130</v>
      </c>
      <c r="AZ176" s="3" t="s">
        <v>74</v>
      </c>
      <c r="BC176" s="3" t="s">
        <v>2173</v>
      </c>
      <c r="BD176" s="3" t="s">
        <v>2174</v>
      </c>
    </row>
    <row r="177" spans="1:56" ht="54" customHeight="1" x14ac:dyDescent="0.25">
      <c r="A177" s="7" t="s">
        <v>58</v>
      </c>
      <c r="B177" s="2" t="s">
        <v>2175</v>
      </c>
      <c r="C177" s="2" t="s">
        <v>2176</v>
      </c>
      <c r="D177" s="2" t="s">
        <v>2122</v>
      </c>
      <c r="F177" s="3" t="s">
        <v>69</v>
      </c>
      <c r="G177" s="3" t="s">
        <v>59</v>
      </c>
      <c r="H177" s="3" t="s">
        <v>69</v>
      </c>
      <c r="I177" s="3" t="s">
        <v>58</v>
      </c>
      <c r="J177" s="3" t="s">
        <v>60</v>
      </c>
      <c r="K177" s="2" t="s">
        <v>2123</v>
      </c>
      <c r="L177" s="2" t="s">
        <v>2124</v>
      </c>
      <c r="M177" s="3" t="s">
        <v>2125</v>
      </c>
      <c r="O177" s="3" t="s">
        <v>64</v>
      </c>
      <c r="P177" s="3" t="s">
        <v>935</v>
      </c>
      <c r="R177" s="3" t="s">
        <v>66</v>
      </c>
      <c r="S177" s="4">
        <v>0</v>
      </c>
      <c r="T177" s="4">
        <v>1</v>
      </c>
      <c r="V177" s="5" t="s">
        <v>2126</v>
      </c>
      <c r="W177" s="5" t="s">
        <v>1967</v>
      </c>
      <c r="X177" s="5" t="s">
        <v>1967</v>
      </c>
      <c r="Y177" s="4">
        <v>156</v>
      </c>
      <c r="Z177" s="4">
        <v>139</v>
      </c>
      <c r="AA177" s="4">
        <v>140</v>
      </c>
      <c r="AB177" s="4">
        <v>1</v>
      </c>
      <c r="AC177" s="4">
        <v>1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3" t="s">
        <v>58</v>
      </c>
      <c r="AQ177" s="3" t="s">
        <v>58</v>
      </c>
      <c r="AS177" s="6" t="str">
        <f t="shared" si="3"/>
        <v>Catalog Record</v>
      </c>
      <c r="AT177" s="6" t="str">
        <f t="shared" si="4"/>
        <v>WorldCat Record</v>
      </c>
      <c r="AU177" s="3" t="s">
        <v>2127</v>
      </c>
      <c r="AV177" s="3" t="s">
        <v>2128</v>
      </c>
      <c r="AW177" s="3" t="s">
        <v>2129</v>
      </c>
      <c r="AX177" s="3" t="s">
        <v>2129</v>
      </c>
      <c r="AY177" s="3" t="s">
        <v>2130</v>
      </c>
      <c r="AZ177" s="3" t="s">
        <v>74</v>
      </c>
      <c r="BC177" s="3" t="s">
        <v>2177</v>
      </c>
      <c r="BD177" s="3" t="s">
        <v>2178</v>
      </c>
    </row>
    <row r="178" spans="1:56" ht="54" customHeight="1" x14ac:dyDescent="0.25">
      <c r="A178" s="7" t="s">
        <v>58</v>
      </c>
      <c r="B178" s="2" t="s">
        <v>2179</v>
      </c>
      <c r="C178" s="2" t="s">
        <v>2180</v>
      </c>
      <c r="D178" s="2" t="s">
        <v>2122</v>
      </c>
      <c r="E178" s="3" t="s">
        <v>673</v>
      </c>
      <c r="F178" s="3" t="s">
        <v>69</v>
      </c>
      <c r="G178" s="3" t="s">
        <v>59</v>
      </c>
      <c r="H178" s="3" t="s">
        <v>69</v>
      </c>
      <c r="I178" s="3" t="s">
        <v>58</v>
      </c>
      <c r="J178" s="3" t="s">
        <v>60</v>
      </c>
      <c r="K178" s="2" t="s">
        <v>2123</v>
      </c>
      <c r="L178" s="2" t="s">
        <v>2124</v>
      </c>
      <c r="M178" s="3" t="s">
        <v>2125</v>
      </c>
      <c r="O178" s="3" t="s">
        <v>64</v>
      </c>
      <c r="P178" s="3" t="s">
        <v>935</v>
      </c>
      <c r="R178" s="3" t="s">
        <v>66</v>
      </c>
      <c r="S178" s="4">
        <v>0</v>
      </c>
      <c r="T178" s="4">
        <v>1</v>
      </c>
      <c r="V178" s="5" t="s">
        <v>2126</v>
      </c>
      <c r="W178" s="5" t="s">
        <v>1967</v>
      </c>
      <c r="X178" s="5" t="s">
        <v>1967</v>
      </c>
      <c r="Y178" s="4">
        <v>156</v>
      </c>
      <c r="Z178" s="4">
        <v>139</v>
      </c>
      <c r="AA178" s="4">
        <v>140</v>
      </c>
      <c r="AB178" s="4">
        <v>1</v>
      </c>
      <c r="AC178" s="4">
        <v>1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3" t="s">
        <v>58</v>
      </c>
      <c r="AQ178" s="3" t="s">
        <v>58</v>
      </c>
      <c r="AS178" s="6" t="str">
        <f t="shared" si="3"/>
        <v>Catalog Record</v>
      </c>
      <c r="AT178" s="6" t="str">
        <f t="shared" si="4"/>
        <v>WorldCat Record</v>
      </c>
      <c r="AU178" s="3" t="s">
        <v>2127</v>
      </c>
      <c r="AV178" s="3" t="s">
        <v>2128</v>
      </c>
      <c r="AW178" s="3" t="s">
        <v>2129</v>
      </c>
      <c r="AX178" s="3" t="s">
        <v>2129</v>
      </c>
      <c r="AY178" s="3" t="s">
        <v>2130</v>
      </c>
      <c r="AZ178" s="3" t="s">
        <v>74</v>
      </c>
      <c r="BC178" s="3" t="s">
        <v>2181</v>
      </c>
      <c r="BD178" s="3" t="s">
        <v>2182</v>
      </c>
    </row>
    <row r="179" spans="1:56" ht="54" customHeight="1" x14ac:dyDescent="0.25">
      <c r="A179" s="7" t="s">
        <v>58</v>
      </c>
      <c r="B179" s="2" t="s">
        <v>2179</v>
      </c>
      <c r="C179" s="2" t="s">
        <v>2180</v>
      </c>
      <c r="D179" s="2" t="s">
        <v>2122</v>
      </c>
      <c r="E179" s="3" t="s">
        <v>648</v>
      </c>
      <c r="F179" s="3" t="s">
        <v>69</v>
      </c>
      <c r="G179" s="3" t="s">
        <v>59</v>
      </c>
      <c r="H179" s="3" t="s">
        <v>69</v>
      </c>
      <c r="I179" s="3" t="s">
        <v>58</v>
      </c>
      <c r="J179" s="3" t="s">
        <v>60</v>
      </c>
      <c r="K179" s="2" t="s">
        <v>2123</v>
      </c>
      <c r="L179" s="2" t="s">
        <v>2124</v>
      </c>
      <c r="M179" s="3" t="s">
        <v>2125</v>
      </c>
      <c r="O179" s="3" t="s">
        <v>64</v>
      </c>
      <c r="P179" s="3" t="s">
        <v>935</v>
      </c>
      <c r="R179" s="3" t="s">
        <v>66</v>
      </c>
      <c r="S179" s="4">
        <v>0</v>
      </c>
      <c r="T179" s="4">
        <v>1</v>
      </c>
      <c r="V179" s="5" t="s">
        <v>2126</v>
      </c>
      <c r="W179" s="5" t="s">
        <v>1967</v>
      </c>
      <c r="X179" s="5" t="s">
        <v>1967</v>
      </c>
      <c r="Y179" s="4">
        <v>156</v>
      </c>
      <c r="Z179" s="4">
        <v>139</v>
      </c>
      <c r="AA179" s="4">
        <v>140</v>
      </c>
      <c r="AB179" s="4">
        <v>1</v>
      </c>
      <c r="AC179" s="4">
        <v>1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3" t="s">
        <v>58</v>
      </c>
      <c r="AQ179" s="3" t="s">
        <v>58</v>
      </c>
      <c r="AS179" s="6" t="str">
        <f t="shared" si="3"/>
        <v>Catalog Record</v>
      </c>
      <c r="AT179" s="6" t="str">
        <f t="shared" si="4"/>
        <v>WorldCat Record</v>
      </c>
      <c r="AU179" s="3" t="s">
        <v>2127</v>
      </c>
      <c r="AV179" s="3" t="s">
        <v>2128</v>
      </c>
      <c r="AW179" s="3" t="s">
        <v>2129</v>
      </c>
      <c r="AX179" s="3" t="s">
        <v>2129</v>
      </c>
      <c r="AY179" s="3" t="s">
        <v>2130</v>
      </c>
      <c r="AZ179" s="3" t="s">
        <v>74</v>
      </c>
      <c r="BC179" s="3" t="s">
        <v>2183</v>
      </c>
      <c r="BD179" s="3" t="s">
        <v>2184</v>
      </c>
    </row>
    <row r="180" spans="1:56" ht="54" customHeight="1" x14ac:dyDescent="0.25">
      <c r="A180" s="7" t="s">
        <v>58</v>
      </c>
      <c r="B180" s="2" t="s">
        <v>2185</v>
      </c>
      <c r="C180" s="2" t="s">
        <v>2186</v>
      </c>
      <c r="D180" s="2" t="s">
        <v>2122</v>
      </c>
      <c r="E180" s="3" t="s">
        <v>648</v>
      </c>
      <c r="F180" s="3" t="s">
        <v>69</v>
      </c>
      <c r="G180" s="3" t="s">
        <v>59</v>
      </c>
      <c r="H180" s="3" t="s">
        <v>69</v>
      </c>
      <c r="I180" s="3" t="s">
        <v>58</v>
      </c>
      <c r="J180" s="3" t="s">
        <v>60</v>
      </c>
      <c r="K180" s="2" t="s">
        <v>2123</v>
      </c>
      <c r="L180" s="2" t="s">
        <v>2124</v>
      </c>
      <c r="M180" s="3" t="s">
        <v>2125</v>
      </c>
      <c r="O180" s="3" t="s">
        <v>64</v>
      </c>
      <c r="P180" s="3" t="s">
        <v>935</v>
      </c>
      <c r="R180" s="3" t="s">
        <v>66</v>
      </c>
      <c r="S180" s="4">
        <v>0</v>
      </c>
      <c r="T180" s="4">
        <v>1</v>
      </c>
      <c r="V180" s="5" t="s">
        <v>2126</v>
      </c>
      <c r="W180" s="5" t="s">
        <v>1967</v>
      </c>
      <c r="X180" s="5" t="s">
        <v>1967</v>
      </c>
      <c r="Y180" s="4">
        <v>156</v>
      </c>
      <c r="Z180" s="4">
        <v>139</v>
      </c>
      <c r="AA180" s="4">
        <v>140</v>
      </c>
      <c r="AB180" s="4">
        <v>1</v>
      </c>
      <c r="AC180" s="4">
        <v>1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 t="shared" si="3"/>
        <v>Catalog Record</v>
      </c>
      <c r="AT180" s="6" t="str">
        <f t="shared" si="4"/>
        <v>WorldCat Record</v>
      </c>
      <c r="AU180" s="3" t="s">
        <v>2127</v>
      </c>
      <c r="AV180" s="3" t="s">
        <v>2128</v>
      </c>
      <c r="AW180" s="3" t="s">
        <v>2129</v>
      </c>
      <c r="AX180" s="3" t="s">
        <v>2129</v>
      </c>
      <c r="AY180" s="3" t="s">
        <v>2130</v>
      </c>
      <c r="AZ180" s="3" t="s">
        <v>74</v>
      </c>
      <c r="BC180" s="3" t="s">
        <v>2187</v>
      </c>
      <c r="BD180" s="3" t="s">
        <v>2188</v>
      </c>
    </row>
    <row r="181" spans="1:56" ht="54" customHeight="1" x14ac:dyDescent="0.25">
      <c r="A181" s="7" t="s">
        <v>58</v>
      </c>
      <c r="B181" s="2" t="s">
        <v>2185</v>
      </c>
      <c r="C181" s="2" t="s">
        <v>2186</v>
      </c>
      <c r="D181" s="2" t="s">
        <v>2122</v>
      </c>
      <c r="E181" s="3" t="s">
        <v>673</v>
      </c>
      <c r="F181" s="3" t="s">
        <v>69</v>
      </c>
      <c r="G181" s="3" t="s">
        <v>59</v>
      </c>
      <c r="H181" s="3" t="s">
        <v>69</v>
      </c>
      <c r="I181" s="3" t="s">
        <v>58</v>
      </c>
      <c r="J181" s="3" t="s">
        <v>60</v>
      </c>
      <c r="K181" s="2" t="s">
        <v>2123</v>
      </c>
      <c r="L181" s="2" t="s">
        <v>2124</v>
      </c>
      <c r="M181" s="3" t="s">
        <v>2125</v>
      </c>
      <c r="O181" s="3" t="s">
        <v>64</v>
      </c>
      <c r="P181" s="3" t="s">
        <v>935</v>
      </c>
      <c r="R181" s="3" t="s">
        <v>66</v>
      </c>
      <c r="S181" s="4">
        <v>1</v>
      </c>
      <c r="T181" s="4">
        <v>1</v>
      </c>
      <c r="U181" s="5" t="s">
        <v>2126</v>
      </c>
      <c r="V181" s="5" t="s">
        <v>2126</v>
      </c>
      <c r="W181" s="5" t="s">
        <v>1967</v>
      </c>
      <c r="X181" s="5" t="s">
        <v>1967</v>
      </c>
      <c r="Y181" s="4">
        <v>156</v>
      </c>
      <c r="Z181" s="4">
        <v>139</v>
      </c>
      <c r="AA181" s="4">
        <v>140</v>
      </c>
      <c r="AB181" s="4">
        <v>1</v>
      </c>
      <c r="AC181" s="4">
        <v>1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 t="shared" si="3"/>
        <v>Catalog Record</v>
      </c>
      <c r="AT181" s="6" t="str">
        <f t="shared" si="4"/>
        <v>WorldCat Record</v>
      </c>
      <c r="AU181" s="3" t="s">
        <v>2127</v>
      </c>
      <c r="AV181" s="3" t="s">
        <v>2128</v>
      </c>
      <c r="AW181" s="3" t="s">
        <v>2129</v>
      </c>
      <c r="AX181" s="3" t="s">
        <v>2129</v>
      </c>
      <c r="AY181" s="3" t="s">
        <v>2130</v>
      </c>
      <c r="AZ181" s="3" t="s">
        <v>74</v>
      </c>
      <c r="BC181" s="3" t="s">
        <v>2189</v>
      </c>
      <c r="BD181" s="3" t="s">
        <v>2190</v>
      </c>
    </row>
    <row r="182" spans="1:56" ht="54" customHeight="1" x14ac:dyDescent="0.25">
      <c r="A182" s="7" t="s">
        <v>58</v>
      </c>
      <c r="B182" s="2" t="s">
        <v>2191</v>
      </c>
      <c r="C182" s="2" t="s">
        <v>2192</v>
      </c>
      <c r="D182" s="2" t="s">
        <v>2122</v>
      </c>
      <c r="E182" s="3" t="s">
        <v>648</v>
      </c>
      <c r="F182" s="3" t="s">
        <v>69</v>
      </c>
      <c r="G182" s="3" t="s">
        <v>59</v>
      </c>
      <c r="H182" s="3" t="s">
        <v>69</v>
      </c>
      <c r="I182" s="3" t="s">
        <v>58</v>
      </c>
      <c r="J182" s="3" t="s">
        <v>60</v>
      </c>
      <c r="K182" s="2" t="s">
        <v>2123</v>
      </c>
      <c r="L182" s="2" t="s">
        <v>2124</v>
      </c>
      <c r="M182" s="3" t="s">
        <v>2125</v>
      </c>
      <c r="O182" s="3" t="s">
        <v>64</v>
      </c>
      <c r="P182" s="3" t="s">
        <v>935</v>
      </c>
      <c r="R182" s="3" t="s">
        <v>66</v>
      </c>
      <c r="S182" s="4">
        <v>0</v>
      </c>
      <c r="T182" s="4">
        <v>1</v>
      </c>
      <c r="V182" s="5" t="s">
        <v>2126</v>
      </c>
      <c r="W182" s="5" t="s">
        <v>1967</v>
      </c>
      <c r="X182" s="5" t="s">
        <v>1967</v>
      </c>
      <c r="Y182" s="4">
        <v>156</v>
      </c>
      <c r="Z182" s="4">
        <v>139</v>
      </c>
      <c r="AA182" s="4">
        <v>140</v>
      </c>
      <c r="AB182" s="4">
        <v>1</v>
      </c>
      <c r="AC182" s="4">
        <v>1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 t="shared" si="3"/>
        <v>Catalog Record</v>
      </c>
      <c r="AT182" s="6" t="str">
        <f t="shared" si="4"/>
        <v>WorldCat Record</v>
      </c>
      <c r="AU182" s="3" t="s">
        <v>2127</v>
      </c>
      <c r="AV182" s="3" t="s">
        <v>2128</v>
      </c>
      <c r="AW182" s="3" t="s">
        <v>2129</v>
      </c>
      <c r="AX182" s="3" t="s">
        <v>2129</v>
      </c>
      <c r="AY182" s="3" t="s">
        <v>2130</v>
      </c>
      <c r="AZ182" s="3" t="s">
        <v>74</v>
      </c>
      <c r="BC182" s="3" t="s">
        <v>2193</v>
      </c>
      <c r="BD182" s="3" t="s">
        <v>2194</v>
      </c>
    </row>
    <row r="183" spans="1:56" ht="54" customHeight="1" x14ac:dyDescent="0.25">
      <c r="A183" s="7" t="s">
        <v>58</v>
      </c>
      <c r="B183" s="2" t="s">
        <v>2191</v>
      </c>
      <c r="C183" s="2" t="s">
        <v>2192</v>
      </c>
      <c r="D183" s="2" t="s">
        <v>2122</v>
      </c>
      <c r="E183" s="3" t="s">
        <v>673</v>
      </c>
      <c r="F183" s="3" t="s">
        <v>69</v>
      </c>
      <c r="G183" s="3" t="s">
        <v>59</v>
      </c>
      <c r="H183" s="3" t="s">
        <v>69</v>
      </c>
      <c r="I183" s="3" t="s">
        <v>58</v>
      </c>
      <c r="J183" s="3" t="s">
        <v>60</v>
      </c>
      <c r="K183" s="2" t="s">
        <v>2123</v>
      </c>
      <c r="L183" s="2" t="s">
        <v>2124</v>
      </c>
      <c r="M183" s="3" t="s">
        <v>2125</v>
      </c>
      <c r="O183" s="3" t="s">
        <v>64</v>
      </c>
      <c r="P183" s="3" t="s">
        <v>935</v>
      </c>
      <c r="R183" s="3" t="s">
        <v>66</v>
      </c>
      <c r="S183" s="4">
        <v>0</v>
      </c>
      <c r="T183" s="4">
        <v>1</v>
      </c>
      <c r="V183" s="5" t="s">
        <v>2126</v>
      </c>
      <c r="W183" s="5" t="s">
        <v>1967</v>
      </c>
      <c r="X183" s="5" t="s">
        <v>1967</v>
      </c>
      <c r="Y183" s="4">
        <v>156</v>
      </c>
      <c r="Z183" s="4">
        <v>139</v>
      </c>
      <c r="AA183" s="4">
        <v>140</v>
      </c>
      <c r="AB183" s="4">
        <v>1</v>
      </c>
      <c r="AC183" s="4">
        <v>1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3" t="s">
        <v>58</v>
      </c>
      <c r="AQ183" s="3" t="s">
        <v>58</v>
      </c>
      <c r="AS183" s="6" t="str">
        <f t="shared" si="3"/>
        <v>Catalog Record</v>
      </c>
      <c r="AT183" s="6" t="str">
        <f t="shared" si="4"/>
        <v>WorldCat Record</v>
      </c>
      <c r="AU183" s="3" t="s">
        <v>2127</v>
      </c>
      <c r="AV183" s="3" t="s">
        <v>2128</v>
      </c>
      <c r="AW183" s="3" t="s">
        <v>2129</v>
      </c>
      <c r="AX183" s="3" t="s">
        <v>2129</v>
      </c>
      <c r="AY183" s="3" t="s">
        <v>2130</v>
      </c>
      <c r="AZ183" s="3" t="s">
        <v>74</v>
      </c>
      <c r="BC183" s="3" t="s">
        <v>2195</v>
      </c>
      <c r="BD183" s="3" t="s">
        <v>2196</v>
      </c>
    </row>
    <row r="184" spans="1:56" ht="54" customHeight="1" x14ac:dyDescent="0.25">
      <c r="A184" s="7" t="s">
        <v>58</v>
      </c>
      <c r="B184" s="2" t="s">
        <v>2197</v>
      </c>
      <c r="C184" s="2" t="s">
        <v>2198</v>
      </c>
      <c r="D184" s="2" t="s">
        <v>2122</v>
      </c>
      <c r="F184" s="3" t="s">
        <v>69</v>
      </c>
      <c r="G184" s="3" t="s">
        <v>59</v>
      </c>
      <c r="H184" s="3" t="s">
        <v>69</v>
      </c>
      <c r="I184" s="3" t="s">
        <v>58</v>
      </c>
      <c r="J184" s="3" t="s">
        <v>60</v>
      </c>
      <c r="K184" s="2" t="s">
        <v>2123</v>
      </c>
      <c r="L184" s="2" t="s">
        <v>2124</v>
      </c>
      <c r="M184" s="3" t="s">
        <v>2125</v>
      </c>
      <c r="O184" s="3" t="s">
        <v>64</v>
      </c>
      <c r="P184" s="3" t="s">
        <v>935</v>
      </c>
      <c r="R184" s="3" t="s">
        <v>66</v>
      </c>
      <c r="S184" s="4">
        <v>0</v>
      </c>
      <c r="T184" s="4">
        <v>1</v>
      </c>
      <c r="V184" s="5" t="s">
        <v>2126</v>
      </c>
      <c r="W184" s="5" t="s">
        <v>1967</v>
      </c>
      <c r="X184" s="5" t="s">
        <v>1967</v>
      </c>
      <c r="Y184" s="4">
        <v>156</v>
      </c>
      <c r="Z184" s="4">
        <v>139</v>
      </c>
      <c r="AA184" s="4">
        <v>140</v>
      </c>
      <c r="AB184" s="4">
        <v>1</v>
      </c>
      <c r="AC184" s="4">
        <v>1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3" t="s">
        <v>58</v>
      </c>
      <c r="AQ184" s="3" t="s">
        <v>58</v>
      </c>
      <c r="AS184" s="6" t="str">
        <f t="shared" si="3"/>
        <v>Catalog Record</v>
      </c>
      <c r="AT184" s="6" t="str">
        <f t="shared" si="4"/>
        <v>WorldCat Record</v>
      </c>
      <c r="AU184" s="3" t="s">
        <v>2127</v>
      </c>
      <c r="AV184" s="3" t="s">
        <v>2128</v>
      </c>
      <c r="AW184" s="3" t="s">
        <v>2129</v>
      </c>
      <c r="AX184" s="3" t="s">
        <v>2129</v>
      </c>
      <c r="AY184" s="3" t="s">
        <v>2130</v>
      </c>
      <c r="AZ184" s="3" t="s">
        <v>74</v>
      </c>
      <c r="BC184" s="3" t="s">
        <v>2199</v>
      </c>
      <c r="BD184" s="3" t="s">
        <v>2200</v>
      </c>
    </row>
    <row r="185" spans="1:56" ht="54" customHeight="1" x14ac:dyDescent="0.25">
      <c r="A185" s="7" t="s">
        <v>58</v>
      </c>
      <c r="B185" s="2" t="s">
        <v>2201</v>
      </c>
      <c r="C185" s="2" t="s">
        <v>2202</v>
      </c>
      <c r="D185" s="2" t="s">
        <v>2122</v>
      </c>
      <c r="F185" s="3" t="s">
        <v>69</v>
      </c>
      <c r="G185" s="3" t="s">
        <v>59</v>
      </c>
      <c r="H185" s="3" t="s">
        <v>69</v>
      </c>
      <c r="I185" s="3" t="s">
        <v>58</v>
      </c>
      <c r="J185" s="3" t="s">
        <v>60</v>
      </c>
      <c r="K185" s="2" t="s">
        <v>2123</v>
      </c>
      <c r="L185" s="2" t="s">
        <v>2124</v>
      </c>
      <c r="M185" s="3" t="s">
        <v>2125</v>
      </c>
      <c r="O185" s="3" t="s">
        <v>64</v>
      </c>
      <c r="P185" s="3" t="s">
        <v>935</v>
      </c>
      <c r="R185" s="3" t="s">
        <v>66</v>
      </c>
      <c r="S185" s="4">
        <v>0</v>
      </c>
      <c r="T185" s="4">
        <v>1</v>
      </c>
      <c r="V185" s="5" t="s">
        <v>2126</v>
      </c>
      <c r="W185" s="5" t="s">
        <v>1967</v>
      </c>
      <c r="X185" s="5" t="s">
        <v>1967</v>
      </c>
      <c r="Y185" s="4">
        <v>156</v>
      </c>
      <c r="Z185" s="4">
        <v>139</v>
      </c>
      <c r="AA185" s="4">
        <v>140</v>
      </c>
      <c r="AB185" s="4">
        <v>1</v>
      </c>
      <c r="AC185" s="4">
        <v>1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3" t="s">
        <v>58</v>
      </c>
      <c r="AQ185" s="3" t="s">
        <v>58</v>
      </c>
      <c r="AS185" s="6" t="str">
        <f t="shared" si="3"/>
        <v>Catalog Record</v>
      </c>
      <c r="AT185" s="6" t="str">
        <f t="shared" si="4"/>
        <v>WorldCat Record</v>
      </c>
      <c r="AU185" s="3" t="s">
        <v>2127</v>
      </c>
      <c r="AV185" s="3" t="s">
        <v>2128</v>
      </c>
      <c r="AW185" s="3" t="s">
        <v>2129</v>
      </c>
      <c r="AX185" s="3" t="s">
        <v>2129</v>
      </c>
      <c r="AY185" s="3" t="s">
        <v>2130</v>
      </c>
      <c r="AZ185" s="3" t="s">
        <v>74</v>
      </c>
      <c r="BC185" s="3" t="s">
        <v>2203</v>
      </c>
      <c r="BD185" s="3" t="s">
        <v>2204</v>
      </c>
    </row>
    <row r="186" spans="1:56" ht="54" customHeight="1" x14ac:dyDescent="0.25">
      <c r="A186" s="7" t="s">
        <v>58</v>
      </c>
      <c r="B186" s="2" t="s">
        <v>2205</v>
      </c>
      <c r="C186" s="2" t="s">
        <v>2206</v>
      </c>
      <c r="D186" s="2" t="s">
        <v>2207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2208</v>
      </c>
      <c r="L186" s="2" t="s">
        <v>2209</v>
      </c>
      <c r="M186" s="3" t="s">
        <v>277</v>
      </c>
      <c r="O186" s="3" t="s">
        <v>64</v>
      </c>
      <c r="P186" s="3" t="s">
        <v>65</v>
      </c>
      <c r="R186" s="3" t="s">
        <v>66</v>
      </c>
      <c r="S186" s="4">
        <v>2</v>
      </c>
      <c r="T186" s="4">
        <v>2</v>
      </c>
      <c r="U186" s="5" t="s">
        <v>2210</v>
      </c>
      <c r="V186" s="5" t="s">
        <v>2210</v>
      </c>
      <c r="W186" s="5" t="s">
        <v>2211</v>
      </c>
      <c r="X186" s="5" t="s">
        <v>2211</v>
      </c>
      <c r="Y186" s="4">
        <v>1608</v>
      </c>
      <c r="Z186" s="4">
        <v>1535</v>
      </c>
      <c r="AA186" s="4">
        <v>1688</v>
      </c>
      <c r="AB186" s="4">
        <v>10</v>
      </c>
      <c r="AC186" s="4">
        <v>12</v>
      </c>
      <c r="AD186" s="4">
        <v>27</v>
      </c>
      <c r="AE186" s="4">
        <v>30</v>
      </c>
      <c r="AF186" s="4">
        <v>8</v>
      </c>
      <c r="AG186" s="4">
        <v>9</v>
      </c>
      <c r="AH186" s="4">
        <v>6</v>
      </c>
      <c r="AI186" s="4">
        <v>6</v>
      </c>
      <c r="AJ186" s="4">
        <v>13</v>
      </c>
      <c r="AK186" s="4">
        <v>13</v>
      </c>
      <c r="AL186" s="4">
        <v>6</v>
      </c>
      <c r="AM186" s="4">
        <v>8</v>
      </c>
      <c r="AN186" s="4">
        <v>1</v>
      </c>
      <c r="AO186" s="4">
        <v>1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HYPERLINK("https://creighton-primo.hosted.exlibrisgroup.com/primo-explore/search?tab=default_tab&amp;search_scope=EVERYTHING&amp;vid=01CRU&amp;lang=en_US&amp;offset=0&amp;query=any,contains,991005081779702656","Catalog Record")</f>
        <v>Catalog Record</v>
      </c>
      <c r="AT186" s="6" t="str">
        <f>HYPERLINK("http://www.worldcat.org/oclc/7173053","WorldCat Record")</f>
        <v>WorldCat Record</v>
      </c>
      <c r="AU186" s="3" t="s">
        <v>2212</v>
      </c>
      <c r="AV186" s="3" t="s">
        <v>2213</v>
      </c>
      <c r="AW186" s="3" t="s">
        <v>2214</v>
      </c>
      <c r="AX186" s="3" t="s">
        <v>2214</v>
      </c>
      <c r="AY186" s="3" t="s">
        <v>2215</v>
      </c>
      <c r="AZ186" s="3" t="s">
        <v>74</v>
      </c>
      <c r="BB186" s="3" t="s">
        <v>2216</v>
      </c>
      <c r="BC186" s="3" t="s">
        <v>2217</v>
      </c>
      <c r="BD186" s="3" t="s">
        <v>2218</v>
      </c>
    </row>
    <row r="187" spans="1:56" ht="54" customHeight="1" x14ac:dyDescent="0.25">
      <c r="A187" s="7" t="s">
        <v>58</v>
      </c>
      <c r="B187" s="2" t="s">
        <v>2219</v>
      </c>
      <c r="C187" s="2" t="s">
        <v>2220</v>
      </c>
      <c r="D187" s="2" t="s">
        <v>2221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2208</v>
      </c>
      <c r="L187" s="2" t="s">
        <v>2222</v>
      </c>
      <c r="M187" s="3" t="s">
        <v>389</v>
      </c>
      <c r="O187" s="3" t="s">
        <v>64</v>
      </c>
      <c r="P187" s="3" t="s">
        <v>65</v>
      </c>
      <c r="R187" s="3" t="s">
        <v>66</v>
      </c>
      <c r="S187" s="4">
        <v>3</v>
      </c>
      <c r="T187" s="4">
        <v>3</v>
      </c>
      <c r="U187" s="5" t="s">
        <v>2223</v>
      </c>
      <c r="V187" s="5" t="s">
        <v>2223</v>
      </c>
      <c r="W187" s="5" t="s">
        <v>2211</v>
      </c>
      <c r="X187" s="5" t="s">
        <v>2211</v>
      </c>
      <c r="Y187" s="4">
        <v>1455</v>
      </c>
      <c r="Z187" s="4">
        <v>1412</v>
      </c>
      <c r="AA187" s="4">
        <v>1541</v>
      </c>
      <c r="AB187" s="4">
        <v>17</v>
      </c>
      <c r="AC187" s="4">
        <v>21</v>
      </c>
      <c r="AD187" s="4">
        <v>23</v>
      </c>
      <c r="AE187" s="4">
        <v>26</v>
      </c>
      <c r="AF187" s="4">
        <v>8</v>
      </c>
      <c r="AG187" s="4">
        <v>8</v>
      </c>
      <c r="AH187" s="4">
        <v>2</v>
      </c>
      <c r="AI187" s="4">
        <v>2</v>
      </c>
      <c r="AJ187" s="4">
        <v>10</v>
      </c>
      <c r="AK187" s="4">
        <v>11</v>
      </c>
      <c r="AL187" s="4">
        <v>7</v>
      </c>
      <c r="AM187" s="4">
        <v>9</v>
      </c>
      <c r="AN187" s="4">
        <v>0</v>
      </c>
      <c r="AO187" s="4">
        <v>0</v>
      </c>
      <c r="AP187" s="3" t="s">
        <v>58</v>
      </c>
      <c r="AQ187" s="3" t="s">
        <v>58</v>
      </c>
      <c r="AS187" s="6" t="str">
        <f>HYPERLINK("https://creighton-primo.hosted.exlibrisgroup.com/primo-explore/search?tab=default_tab&amp;search_scope=EVERYTHING&amp;vid=01CRU&amp;lang=en_US&amp;offset=0&amp;query=any,contains,991000875619702656","Catalog Record")</f>
        <v>Catalog Record</v>
      </c>
      <c r="AT187" s="6" t="str">
        <f>HYPERLINK("http://www.worldcat.org/oclc/13796498","WorldCat Record")</f>
        <v>WorldCat Record</v>
      </c>
      <c r="AU187" s="3" t="s">
        <v>2224</v>
      </c>
      <c r="AV187" s="3" t="s">
        <v>2225</v>
      </c>
      <c r="AW187" s="3" t="s">
        <v>2226</v>
      </c>
      <c r="AX187" s="3" t="s">
        <v>2226</v>
      </c>
      <c r="AY187" s="3" t="s">
        <v>2227</v>
      </c>
      <c r="AZ187" s="3" t="s">
        <v>74</v>
      </c>
      <c r="BB187" s="3" t="s">
        <v>2228</v>
      </c>
      <c r="BC187" s="3" t="s">
        <v>2229</v>
      </c>
      <c r="BD187" s="3" t="s">
        <v>2230</v>
      </c>
    </row>
    <row r="188" spans="1:56" ht="54" customHeight="1" x14ac:dyDescent="0.25">
      <c r="A188" s="7" t="s">
        <v>58</v>
      </c>
      <c r="B188" s="2" t="s">
        <v>2231</v>
      </c>
      <c r="C188" s="2" t="s">
        <v>2232</v>
      </c>
      <c r="D188" s="2" t="s">
        <v>2233</v>
      </c>
      <c r="E188" s="3" t="s">
        <v>648</v>
      </c>
      <c r="F188" s="3" t="s">
        <v>69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2234</v>
      </c>
      <c r="L188" s="2" t="s">
        <v>1350</v>
      </c>
      <c r="M188" s="3" t="s">
        <v>308</v>
      </c>
      <c r="O188" s="3" t="s">
        <v>64</v>
      </c>
      <c r="P188" s="3" t="s">
        <v>142</v>
      </c>
      <c r="R188" s="3" t="s">
        <v>66</v>
      </c>
      <c r="S188" s="4">
        <v>0</v>
      </c>
      <c r="T188" s="4">
        <v>2</v>
      </c>
      <c r="V188" s="5" t="s">
        <v>2235</v>
      </c>
      <c r="W188" s="5" t="s">
        <v>1703</v>
      </c>
      <c r="X188" s="5" t="s">
        <v>1703</v>
      </c>
      <c r="Y188" s="4">
        <v>347</v>
      </c>
      <c r="Z188" s="4">
        <v>238</v>
      </c>
      <c r="AA188" s="4">
        <v>239</v>
      </c>
      <c r="AB188" s="4">
        <v>4</v>
      </c>
      <c r="AC188" s="4">
        <v>4</v>
      </c>
      <c r="AD188" s="4">
        <v>8</v>
      </c>
      <c r="AE188" s="4">
        <v>8</v>
      </c>
      <c r="AF188" s="4">
        <v>1</v>
      </c>
      <c r="AG188" s="4">
        <v>1</v>
      </c>
      <c r="AH188" s="4">
        <v>2</v>
      </c>
      <c r="AI188" s="4">
        <v>2</v>
      </c>
      <c r="AJ188" s="4">
        <v>3</v>
      </c>
      <c r="AK188" s="4">
        <v>3</v>
      </c>
      <c r="AL188" s="4">
        <v>3</v>
      </c>
      <c r="AM188" s="4">
        <v>3</v>
      </c>
      <c r="AN188" s="4">
        <v>0</v>
      </c>
      <c r="AO188" s="4">
        <v>0</v>
      </c>
      <c r="AP188" s="3" t="s">
        <v>58</v>
      </c>
      <c r="AQ188" s="3" t="s">
        <v>69</v>
      </c>
      <c r="AR188" s="6" t="str">
        <f>HYPERLINK("http://catalog.hathitrust.org/Record/000307440","HathiTrust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HYPERLINK("https://creighton-primo.hosted.exlibrisgroup.com/primo-explore/search?tab=default_tab&amp;search_scope=EVERYTHING&amp;vid=01CRU&amp;lang=en_US&amp;offset=0&amp;query=any,contains,991004970629702656","Catalog Record")</f>
        <v>Catalog Record</v>
      </c>
      <c r="AT188" s="6" t="str">
        <f>HYPERLINK("http://www.worldcat.org/oclc/6357480","WorldCat Record")</f>
        <v>WorldCat Record</v>
      </c>
      <c r="AU188" s="3" t="s">
        <v>2236</v>
      </c>
      <c r="AV188" s="3" t="s">
        <v>2237</v>
      </c>
      <c r="AW188" s="3" t="s">
        <v>2238</v>
      </c>
      <c r="AX188" s="3" t="s">
        <v>2238</v>
      </c>
      <c r="AY188" s="3" t="s">
        <v>2239</v>
      </c>
      <c r="AZ188" s="3" t="s">
        <v>74</v>
      </c>
      <c r="BB188" s="3" t="s">
        <v>2240</v>
      </c>
      <c r="BC188" s="3" t="s">
        <v>2241</v>
      </c>
      <c r="BD188" s="3" t="s">
        <v>2242</v>
      </c>
    </row>
    <row r="189" spans="1:56" ht="54" customHeight="1" x14ac:dyDescent="0.25">
      <c r="A189" s="7" t="s">
        <v>58</v>
      </c>
      <c r="B189" s="2" t="s">
        <v>2231</v>
      </c>
      <c r="C189" s="2" t="s">
        <v>2232</v>
      </c>
      <c r="D189" s="2" t="s">
        <v>2233</v>
      </c>
      <c r="E189" s="3" t="s">
        <v>673</v>
      </c>
      <c r="F189" s="3" t="s">
        <v>69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2234</v>
      </c>
      <c r="L189" s="2" t="s">
        <v>1350</v>
      </c>
      <c r="M189" s="3" t="s">
        <v>308</v>
      </c>
      <c r="O189" s="3" t="s">
        <v>64</v>
      </c>
      <c r="P189" s="3" t="s">
        <v>142</v>
      </c>
      <c r="R189" s="3" t="s">
        <v>66</v>
      </c>
      <c r="S189" s="4">
        <v>2</v>
      </c>
      <c r="T189" s="4">
        <v>2</v>
      </c>
      <c r="U189" s="5" t="s">
        <v>2235</v>
      </c>
      <c r="V189" s="5" t="s">
        <v>2235</v>
      </c>
      <c r="W189" s="5" t="s">
        <v>1703</v>
      </c>
      <c r="X189" s="5" t="s">
        <v>1703</v>
      </c>
      <c r="Y189" s="4">
        <v>347</v>
      </c>
      <c r="Z189" s="4">
        <v>238</v>
      </c>
      <c r="AA189" s="4">
        <v>239</v>
      </c>
      <c r="AB189" s="4">
        <v>4</v>
      </c>
      <c r="AC189" s="4">
        <v>4</v>
      </c>
      <c r="AD189" s="4">
        <v>8</v>
      </c>
      <c r="AE189" s="4">
        <v>8</v>
      </c>
      <c r="AF189" s="4">
        <v>1</v>
      </c>
      <c r="AG189" s="4">
        <v>1</v>
      </c>
      <c r="AH189" s="4">
        <v>2</v>
      </c>
      <c r="AI189" s="4">
        <v>2</v>
      </c>
      <c r="AJ189" s="4">
        <v>3</v>
      </c>
      <c r="AK189" s="4">
        <v>3</v>
      </c>
      <c r="AL189" s="4">
        <v>3</v>
      </c>
      <c r="AM189" s="4">
        <v>3</v>
      </c>
      <c r="AN189" s="4">
        <v>0</v>
      </c>
      <c r="AO189" s="4">
        <v>0</v>
      </c>
      <c r="AP189" s="3" t="s">
        <v>58</v>
      </c>
      <c r="AQ189" s="3" t="s">
        <v>69</v>
      </c>
      <c r="AR189" s="6" t="str">
        <f>HYPERLINK("http://catalog.hathitrust.org/Record/000307440","HathiTrust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HYPERLINK("https://creighton-primo.hosted.exlibrisgroup.com/primo-explore/search?tab=default_tab&amp;search_scope=EVERYTHING&amp;vid=01CRU&amp;lang=en_US&amp;offset=0&amp;query=any,contains,991004970629702656","Catalog Record")</f>
        <v>Catalog Record</v>
      </c>
      <c r="AT189" s="6" t="str">
        <f>HYPERLINK("http://www.worldcat.org/oclc/6357480","WorldCat Record")</f>
        <v>WorldCat Record</v>
      </c>
      <c r="AU189" s="3" t="s">
        <v>2236</v>
      </c>
      <c r="AV189" s="3" t="s">
        <v>2237</v>
      </c>
      <c r="AW189" s="3" t="s">
        <v>2238</v>
      </c>
      <c r="AX189" s="3" t="s">
        <v>2238</v>
      </c>
      <c r="AY189" s="3" t="s">
        <v>2239</v>
      </c>
      <c r="AZ189" s="3" t="s">
        <v>74</v>
      </c>
      <c r="BB189" s="3" t="s">
        <v>2240</v>
      </c>
      <c r="BC189" s="3" t="s">
        <v>2243</v>
      </c>
      <c r="BD189" s="3" t="s">
        <v>2244</v>
      </c>
    </row>
    <row r="190" spans="1:56" ht="54" customHeight="1" x14ac:dyDescent="0.25">
      <c r="A190" s="7" t="s">
        <v>58</v>
      </c>
      <c r="B190" s="2" t="s">
        <v>2245</v>
      </c>
      <c r="C190" s="2" t="s">
        <v>2246</v>
      </c>
      <c r="D190" s="2" t="s">
        <v>2247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2248</v>
      </c>
      <c r="L190" s="2" t="s">
        <v>2249</v>
      </c>
      <c r="M190" s="3" t="s">
        <v>1054</v>
      </c>
      <c r="O190" s="3" t="s">
        <v>64</v>
      </c>
      <c r="P190" s="3" t="s">
        <v>65</v>
      </c>
      <c r="R190" s="3" t="s">
        <v>66</v>
      </c>
      <c r="S190" s="4">
        <v>1</v>
      </c>
      <c r="T190" s="4">
        <v>1</v>
      </c>
      <c r="U190" s="5" t="s">
        <v>2250</v>
      </c>
      <c r="V190" s="5" t="s">
        <v>2250</v>
      </c>
      <c r="W190" s="5" t="s">
        <v>1703</v>
      </c>
      <c r="X190" s="5" t="s">
        <v>1703</v>
      </c>
      <c r="Y190" s="4">
        <v>392</v>
      </c>
      <c r="Z190" s="4">
        <v>316</v>
      </c>
      <c r="AA190" s="4">
        <v>318</v>
      </c>
      <c r="AB190" s="4">
        <v>3</v>
      </c>
      <c r="AC190" s="4">
        <v>3</v>
      </c>
      <c r="AD190" s="4">
        <v>4</v>
      </c>
      <c r="AE190" s="4">
        <v>4</v>
      </c>
      <c r="AF190" s="4">
        <v>0</v>
      </c>
      <c r="AG190" s="4">
        <v>0</v>
      </c>
      <c r="AH190" s="4">
        <v>1</v>
      </c>
      <c r="AI190" s="4">
        <v>1</v>
      </c>
      <c r="AJ190" s="4">
        <v>1</v>
      </c>
      <c r="AK190" s="4">
        <v>1</v>
      </c>
      <c r="AL190" s="4">
        <v>2</v>
      </c>
      <c r="AM190" s="4">
        <v>2</v>
      </c>
      <c r="AN190" s="4">
        <v>0</v>
      </c>
      <c r="AO190" s="4">
        <v>0</v>
      </c>
      <c r="AP190" s="3" t="s">
        <v>58</v>
      </c>
      <c r="AQ190" s="3" t="s">
        <v>69</v>
      </c>
      <c r="AR190" s="6" t="str">
        <f>HYPERLINK("http://catalog.hathitrust.org/Record/000324979","HathiTrust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HYPERLINK("https://creighton-primo.hosted.exlibrisgroup.com/primo-explore/search?tab=default_tab&amp;search_scope=EVERYTHING&amp;vid=01CRU&amp;lang=en_US&amp;offset=0&amp;query=any,contains,991000311469702656","Catalog Record")</f>
        <v>Catalog Record</v>
      </c>
      <c r="AT190" s="6" t="str">
        <f>HYPERLINK("http://www.worldcat.org/oclc/10099214","WorldCat Record")</f>
        <v>WorldCat Record</v>
      </c>
      <c r="AU190" s="3" t="s">
        <v>2251</v>
      </c>
      <c r="AV190" s="3" t="s">
        <v>2252</v>
      </c>
      <c r="AW190" s="3" t="s">
        <v>2253</v>
      </c>
      <c r="AX190" s="3" t="s">
        <v>2253</v>
      </c>
      <c r="AY190" s="3" t="s">
        <v>2254</v>
      </c>
      <c r="AZ190" s="3" t="s">
        <v>74</v>
      </c>
      <c r="BB190" s="3" t="s">
        <v>2255</v>
      </c>
      <c r="BC190" s="3" t="s">
        <v>2256</v>
      </c>
      <c r="BD190" s="3" t="s">
        <v>2257</v>
      </c>
    </row>
    <row r="191" spans="1:56" ht="54" customHeight="1" x14ac:dyDescent="0.25">
      <c r="A191" s="7" t="s">
        <v>58</v>
      </c>
      <c r="B191" s="2" t="s">
        <v>2258</v>
      </c>
      <c r="C191" s="2" t="s">
        <v>2259</v>
      </c>
      <c r="D191" s="2" t="s">
        <v>2260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L191" s="2" t="s">
        <v>2261</v>
      </c>
      <c r="M191" s="3" t="s">
        <v>308</v>
      </c>
      <c r="O191" s="3" t="s">
        <v>64</v>
      </c>
      <c r="P191" s="3" t="s">
        <v>1794</v>
      </c>
      <c r="Q191" s="2" t="s">
        <v>2262</v>
      </c>
      <c r="R191" s="3" t="s">
        <v>66</v>
      </c>
      <c r="S191" s="4">
        <v>5</v>
      </c>
      <c r="T191" s="4">
        <v>5</v>
      </c>
      <c r="U191" s="5" t="s">
        <v>2263</v>
      </c>
      <c r="V191" s="5" t="s">
        <v>2263</v>
      </c>
      <c r="W191" s="5" t="s">
        <v>279</v>
      </c>
      <c r="X191" s="5" t="s">
        <v>279</v>
      </c>
      <c r="Y191" s="4">
        <v>206</v>
      </c>
      <c r="Z191" s="4">
        <v>167</v>
      </c>
      <c r="AA191" s="4">
        <v>169</v>
      </c>
      <c r="AB191" s="4">
        <v>3</v>
      </c>
      <c r="AC191" s="4">
        <v>3</v>
      </c>
      <c r="AD191" s="4">
        <v>3</v>
      </c>
      <c r="AE191" s="4">
        <v>3</v>
      </c>
      <c r="AF191" s="4">
        <v>0</v>
      </c>
      <c r="AG191" s="4">
        <v>0</v>
      </c>
      <c r="AH191" s="4">
        <v>1</v>
      </c>
      <c r="AI191" s="4">
        <v>1</v>
      </c>
      <c r="AJ191" s="4">
        <v>1</v>
      </c>
      <c r="AK191" s="4">
        <v>1</v>
      </c>
      <c r="AL191" s="4">
        <v>2</v>
      </c>
      <c r="AM191" s="4">
        <v>2</v>
      </c>
      <c r="AN191" s="4">
        <v>0</v>
      </c>
      <c r="AO191" s="4">
        <v>0</v>
      </c>
      <c r="AP191" s="3" t="s">
        <v>58</v>
      </c>
      <c r="AQ191" s="3" t="s">
        <v>69</v>
      </c>
      <c r="AR191" s="6" t="str">
        <f>HYPERLINK("http://catalog.hathitrust.org/Record/000099420","HathiTrust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HYPERLINK("https://creighton-primo.hosted.exlibrisgroup.com/primo-explore/search?tab=default_tab&amp;search_scope=EVERYTHING&amp;vid=01CRU&amp;lang=en_US&amp;offset=0&amp;query=any,contains,991004944209702656","Catalog Record")</f>
        <v>Catalog Record</v>
      </c>
      <c r="AT191" s="6" t="str">
        <f>HYPERLINK("http://www.worldcat.org/oclc/6197008","WorldCat Record")</f>
        <v>WorldCat Record</v>
      </c>
      <c r="AU191" s="3" t="s">
        <v>2264</v>
      </c>
      <c r="AV191" s="3" t="s">
        <v>2265</v>
      </c>
      <c r="AW191" s="3" t="s">
        <v>2266</v>
      </c>
      <c r="AX191" s="3" t="s">
        <v>2266</v>
      </c>
      <c r="AY191" s="3" t="s">
        <v>2267</v>
      </c>
      <c r="AZ191" s="3" t="s">
        <v>74</v>
      </c>
      <c r="BB191" s="3" t="s">
        <v>2268</v>
      </c>
      <c r="BC191" s="3" t="s">
        <v>2269</v>
      </c>
      <c r="BD191" s="3" t="s">
        <v>2270</v>
      </c>
    </row>
  </sheetData>
  <sheetProtection sheet="1" objects="1" scenarios="1"/>
  <protectedRanges>
    <protectedRange sqref="A2:A191" name="Range1"/>
    <protectedRange sqref="A1" name="Range1_1"/>
  </protectedRanges>
  <dataValidations count="1">
    <dataValidation type="list" allowBlank="1" showInputMessage="1" showErrorMessage="1" sqref="A2:A191" xr:uid="{6B1AA132-E3AB-4AD0-964F-470CF7B4C877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B53A6091-98BF-48E0-9A61-061F825BD0D2}"/>
</file>

<file path=customXml/itemProps2.xml><?xml version="1.0" encoding="utf-8"?>
<ds:datastoreItem xmlns:ds="http://schemas.openxmlformats.org/officeDocument/2006/customXml" ds:itemID="{BA353407-80FD-4995-8BD2-2365642A9BA2}"/>
</file>

<file path=customXml/itemProps3.xml><?xml version="1.0" encoding="utf-8"?>
<ds:datastoreItem xmlns:ds="http://schemas.openxmlformats.org/officeDocument/2006/customXml" ds:itemID="{E4B7C6B4-D317-40CD-81EB-C8D99818B2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2022-03-04T02:30:31Z</dcterms:created>
  <dcterms:modified xsi:type="dcterms:W3CDTF">2022-03-04T02:32:00Z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288100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