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docProps/core.xml" ContentType="application/vnd.openxmlformats-package.core-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36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160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384CD593-8B62-40D5-AF52-BE97A9992591}" xr6:coauthVersionLast="47" xr6:coauthVersionMax="47" xr10:uidLastSave="{00000000-0000-0000-0000-000000000000}"/>
  <bookViews>
    <workbookView xWindow="28680" yWindow="-120" windowWidth="29040" windowHeight="15840" xr2:uid="{36C62BA6-E3D5-4F07-9990-7160B29645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0" i="1" l="1"/>
  <c r="AU180" i="1"/>
  <c r="AV179" i="1"/>
  <c r="AU179" i="1"/>
  <c r="AV178" i="1"/>
  <c r="AU178" i="1"/>
  <c r="AT178" i="1"/>
  <c r="AV177" i="1"/>
  <c r="AU177" i="1"/>
  <c r="AV176" i="1"/>
  <c r="AU176" i="1"/>
  <c r="AT176" i="1"/>
  <c r="AV175" i="1"/>
  <c r="AU175" i="1"/>
  <c r="AT175" i="1"/>
  <c r="AV174" i="1"/>
  <c r="AU174" i="1"/>
  <c r="AV173" i="1"/>
  <c r="AU173" i="1"/>
  <c r="AT173" i="1"/>
  <c r="AV172" i="1"/>
  <c r="AU172" i="1"/>
  <c r="AT172" i="1"/>
  <c r="AV171" i="1"/>
  <c r="AU171" i="1"/>
  <c r="AT171" i="1"/>
  <c r="AV170" i="1"/>
  <c r="AU170" i="1"/>
  <c r="AV169" i="1"/>
  <c r="AU169" i="1"/>
  <c r="AT169" i="1"/>
  <c r="AV168" i="1"/>
  <c r="AU168" i="1"/>
  <c r="AV167" i="1"/>
  <c r="AU167" i="1"/>
  <c r="AV166" i="1"/>
  <c r="AU166" i="1"/>
  <c r="AT166" i="1"/>
  <c r="AV165" i="1"/>
  <c r="AU165" i="1"/>
  <c r="AV164" i="1"/>
  <c r="AU164" i="1"/>
  <c r="AT164" i="1"/>
  <c r="AV163" i="1"/>
  <c r="AU163" i="1"/>
  <c r="AT163" i="1"/>
  <c r="AV162" i="1"/>
  <c r="AU162" i="1"/>
  <c r="AV161" i="1"/>
  <c r="AU161" i="1"/>
  <c r="AV160" i="1"/>
  <c r="AU160" i="1"/>
  <c r="AT160" i="1"/>
  <c r="AV159" i="1"/>
  <c r="AU159" i="1"/>
  <c r="AT159" i="1"/>
  <c r="AV158" i="1"/>
  <c r="AU158" i="1"/>
  <c r="AT158" i="1"/>
  <c r="AV157" i="1"/>
  <c r="AU157" i="1"/>
  <c r="AV156" i="1"/>
  <c r="AU156" i="1"/>
  <c r="AT156" i="1"/>
  <c r="AV155" i="1"/>
  <c r="AU155" i="1"/>
  <c r="AT155" i="1"/>
  <c r="AV154" i="1"/>
  <c r="AU154" i="1"/>
  <c r="AT154" i="1"/>
  <c r="AV153" i="1"/>
  <c r="AU153" i="1"/>
  <c r="AT153" i="1"/>
  <c r="AV152" i="1"/>
  <c r="AU152" i="1"/>
  <c r="AT152" i="1"/>
  <c r="AV151" i="1"/>
  <c r="AU151" i="1"/>
  <c r="AT151" i="1"/>
  <c r="AV150" i="1"/>
  <c r="AU150" i="1"/>
  <c r="AT150" i="1"/>
  <c r="AV149" i="1"/>
  <c r="AU149" i="1"/>
  <c r="AV148" i="1"/>
  <c r="AU148" i="1"/>
  <c r="AT148" i="1"/>
  <c r="AV147" i="1"/>
  <c r="AU147" i="1"/>
  <c r="AT147" i="1"/>
  <c r="AV146" i="1"/>
  <c r="AU146" i="1"/>
  <c r="AT146" i="1"/>
  <c r="AV145" i="1"/>
  <c r="AU145" i="1"/>
  <c r="AT145" i="1"/>
  <c r="AV144" i="1"/>
  <c r="AU144" i="1"/>
  <c r="AV143" i="1"/>
  <c r="AU143" i="1"/>
  <c r="AT143" i="1"/>
  <c r="AV142" i="1"/>
  <c r="AU142" i="1"/>
  <c r="AT142" i="1"/>
  <c r="AV141" i="1"/>
  <c r="AU141" i="1"/>
  <c r="AT141" i="1"/>
  <c r="AV140" i="1"/>
  <c r="AU140" i="1"/>
  <c r="AT140" i="1"/>
  <c r="AV139" i="1"/>
  <c r="AU139" i="1"/>
  <c r="AV138" i="1"/>
  <c r="AU138" i="1"/>
  <c r="AV137" i="1"/>
  <c r="AU137" i="1"/>
  <c r="AT137" i="1"/>
  <c r="AV136" i="1"/>
  <c r="AU136" i="1"/>
  <c r="AV135" i="1"/>
  <c r="AU135" i="1"/>
  <c r="AT135" i="1"/>
  <c r="AV134" i="1"/>
  <c r="AU134" i="1"/>
  <c r="AT134" i="1"/>
  <c r="AV133" i="1"/>
  <c r="AU133" i="1"/>
  <c r="AT133" i="1"/>
  <c r="AV132" i="1"/>
  <c r="AU132" i="1"/>
  <c r="AT132" i="1"/>
  <c r="AV131" i="1"/>
  <c r="AU131" i="1"/>
  <c r="AV130" i="1"/>
  <c r="AU130" i="1"/>
  <c r="AV129" i="1"/>
  <c r="AU129" i="1"/>
  <c r="AV128" i="1"/>
  <c r="AU128" i="1"/>
  <c r="AT128" i="1"/>
  <c r="AV127" i="1"/>
  <c r="AU127" i="1"/>
  <c r="AV126" i="1"/>
  <c r="AU126" i="1"/>
  <c r="AT126" i="1"/>
  <c r="AV125" i="1"/>
  <c r="AU125" i="1"/>
  <c r="AT125" i="1"/>
  <c r="AV124" i="1"/>
  <c r="AU124" i="1"/>
  <c r="AT124" i="1"/>
  <c r="AV123" i="1"/>
  <c r="AU123" i="1"/>
  <c r="AT123" i="1"/>
  <c r="AV122" i="1"/>
  <c r="AU122" i="1"/>
  <c r="AV121" i="1"/>
  <c r="AU121" i="1"/>
  <c r="AV120" i="1"/>
  <c r="AU120" i="1"/>
  <c r="AT120" i="1"/>
  <c r="AV119" i="1"/>
  <c r="AU119" i="1"/>
  <c r="AV118" i="1"/>
  <c r="AU118" i="1"/>
  <c r="AT118" i="1"/>
  <c r="AV117" i="1"/>
  <c r="AU117" i="1"/>
  <c r="AV116" i="1"/>
  <c r="AU116" i="1"/>
  <c r="AV115" i="1"/>
  <c r="AU115" i="1"/>
  <c r="AT115" i="1"/>
  <c r="AV114" i="1"/>
  <c r="AU114" i="1"/>
  <c r="AV113" i="1"/>
  <c r="AU113" i="1"/>
  <c r="AV112" i="1"/>
  <c r="AU112" i="1"/>
  <c r="AV111" i="1"/>
  <c r="AU111" i="1"/>
  <c r="AV110" i="1"/>
  <c r="AU110" i="1"/>
  <c r="AT110" i="1"/>
  <c r="AV109" i="1"/>
  <c r="AU109" i="1"/>
  <c r="AT109" i="1"/>
  <c r="AV108" i="1"/>
  <c r="AU108" i="1"/>
  <c r="AV107" i="1"/>
  <c r="AU107" i="1"/>
  <c r="AV106" i="1"/>
  <c r="AU106" i="1"/>
  <c r="AT106" i="1"/>
  <c r="AV105" i="1"/>
  <c r="AU105" i="1"/>
  <c r="AT105" i="1"/>
  <c r="AV104" i="1"/>
  <c r="AU104" i="1"/>
  <c r="AV103" i="1"/>
  <c r="AU103" i="1"/>
  <c r="AT103" i="1"/>
  <c r="AV102" i="1"/>
  <c r="AU102" i="1"/>
  <c r="AV101" i="1"/>
  <c r="AU101" i="1"/>
  <c r="AT101" i="1"/>
  <c r="AV100" i="1"/>
  <c r="AU100" i="1"/>
  <c r="AT100" i="1"/>
  <c r="AV99" i="1"/>
  <c r="AU99" i="1"/>
  <c r="AT99" i="1"/>
  <c r="AV98" i="1"/>
  <c r="AU98" i="1"/>
  <c r="AV97" i="1"/>
  <c r="AU97" i="1"/>
  <c r="AT97" i="1"/>
  <c r="AV96" i="1"/>
  <c r="AU96" i="1"/>
  <c r="AT9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V87" i="1"/>
  <c r="AU87" i="1"/>
  <c r="AT87" i="1"/>
  <c r="AV86" i="1"/>
  <c r="AU86" i="1"/>
  <c r="AT86" i="1"/>
  <c r="AV85" i="1"/>
  <c r="AU85" i="1"/>
  <c r="AT85" i="1"/>
  <c r="AV84" i="1"/>
  <c r="AU84" i="1"/>
  <c r="AV83" i="1"/>
  <c r="AU83" i="1"/>
  <c r="AV82" i="1"/>
  <c r="AU82" i="1"/>
  <c r="AV81" i="1"/>
  <c r="AU81" i="1"/>
  <c r="AV80" i="1"/>
  <c r="AU80" i="1"/>
  <c r="AV79" i="1"/>
  <c r="AU79" i="1"/>
  <c r="AT79" i="1"/>
  <c r="AV78" i="1"/>
  <c r="AU78" i="1"/>
  <c r="AV77" i="1"/>
  <c r="AU77" i="1"/>
  <c r="AV76" i="1"/>
  <c r="AU76" i="1"/>
  <c r="AV75" i="1"/>
  <c r="AU75" i="1"/>
  <c r="AV74" i="1"/>
  <c r="AU74" i="1"/>
  <c r="AV73" i="1"/>
  <c r="AU73" i="1"/>
  <c r="AV72" i="1"/>
  <c r="AU72" i="1"/>
  <c r="AV71" i="1"/>
  <c r="AU71" i="1"/>
  <c r="AV70" i="1"/>
  <c r="AU70" i="1"/>
  <c r="AV69" i="1"/>
  <c r="AU69" i="1"/>
  <c r="AV68" i="1"/>
  <c r="AU68" i="1"/>
  <c r="AV67" i="1"/>
  <c r="AU67" i="1"/>
  <c r="AV66" i="1"/>
  <c r="AU66" i="1"/>
  <c r="AT66" i="1"/>
  <c r="AV65" i="1"/>
  <c r="AU65" i="1"/>
  <c r="AT65" i="1"/>
  <c r="AV64" i="1"/>
  <c r="AU64" i="1"/>
  <c r="AV63" i="1"/>
  <c r="AU63" i="1"/>
  <c r="AV62" i="1"/>
  <c r="AU62" i="1"/>
  <c r="AV61" i="1"/>
  <c r="AU61" i="1"/>
  <c r="AT61" i="1"/>
  <c r="AV60" i="1"/>
  <c r="AU60" i="1"/>
  <c r="AT60" i="1"/>
  <c r="AV59" i="1"/>
  <c r="AU59" i="1"/>
  <c r="AT59" i="1"/>
  <c r="AV58" i="1"/>
  <c r="AU58" i="1"/>
  <c r="AV57" i="1"/>
  <c r="AU57" i="1"/>
  <c r="AV56" i="1"/>
  <c r="AU56" i="1"/>
  <c r="AV55" i="1"/>
  <c r="AU55" i="1"/>
  <c r="AV54" i="1"/>
  <c r="AU54" i="1"/>
  <c r="AT54" i="1"/>
  <c r="AV53" i="1"/>
  <c r="AU53" i="1"/>
  <c r="AT53" i="1"/>
  <c r="AV52" i="1"/>
  <c r="AU52" i="1"/>
  <c r="AT52" i="1"/>
  <c r="AV51" i="1"/>
  <c r="AU51" i="1"/>
  <c r="AV50" i="1"/>
  <c r="AU50" i="1"/>
  <c r="AV49" i="1"/>
  <c r="AU49" i="1"/>
  <c r="AT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V37" i="1"/>
  <c r="AU37" i="1"/>
  <c r="AT37" i="1"/>
  <c r="AV36" i="1"/>
  <c r="AU36" i="1"/>
  <c r="AV35" i="1"/>
  <c r="AU35" i="1"/>
  <c r="AV34" i="1"/>
  <c r="AU34" i="1"/>
  <c r="AV33" i="1"/>
  <c r="AU33" i="1"/>
  <c r="AT33" i="1"/>
  <c r="AV32" i="1"/>
  <c r="AU32" i="1"/>
  <c r="AT32" i="1"/>
  <c r="AV31" i="1"/>
  <c r="AU31" i="1"/>
  <c r="AT31" i="1"/>
  <c r="AV30" i="1"/>
  <c r="AU30" i="1"/>
  <c r="AT30" i="1"/>
  <c r="AV29" i="1"/>
  <c r="AU29" i="1"/>
  <c r="AT29" i="1"/>
  <c r="AV28" i="1"/>
  <c r="AU28" i="1"/>
  <c r="AT28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V20" i="1"/>
  <c r="AU20" i="1"/>
  <c r="AV19" i="1"/>
  <c r="AU19" i="1"/>
  <c r="AT19" i="1"/>
  <c r="AV18" i="1"/>
  <c r="AU18" i="1"/>
  <c r="AV17" i="1"/>
  <c r="AU17" i="1"/>
  <c r="AV16" i="1"/>
  <c r="AU16" i="1"/>
  <c r="AT16" i="1"/>
  <c r="AV15" i="1"/>
  <c r="AU15" i="1"/>
  <c r="AV14" i="1"/>
  <c r="AU14" i="1"/>
  <c r="AV13" i="1"/>
  <c r="AU13" i="1"/>
  <c r="AV12" i="1"/>
  <c r="AU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T7" i="1"/>
  <c r="AV6" i="1"/>
  <c r="AU6" i="1"/>
  <c r="AV5" i="1"/>
  <c r="AU5" i="1"/>
  <c r="AT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<sst xmlns="http://schemas.openxmlformats.org/spreadsheetml/2006/main" count="5642" uniqueCount="2335">
  <si>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</si>
  <si>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</si>
  <si>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</si>
  <si>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</si>
  <si>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</si>
  <si>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</si>
  <si>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</si>
  <si>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</si>
  <si>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</si>
  <si>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</si>
  <si>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</si>
  <si>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</si>
  <si>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</si>
  <si>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</si>
  <si>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</si>
  <si>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</si>
  <si>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</si>
  <si>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</si>
  <si>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</si>
  <si>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</si>
  <si>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</si>
  <si>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</si>
  <si>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</si>
  <si>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</si>
  <si>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</si>
  <si>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</si>
  <si>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</si>
  <si>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</si>
  <si>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</si>
  <si>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</si>
  <si>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 xml:space="preserve">Nebraska Holdings 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</si>
  <si>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</si>
  <si>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</si>
  <si>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</si>
  <si>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</si>
  <si>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</si>
  <si>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</si>
  <si>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</si>
  <si>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</si>
  <si>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</si>
  <si>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</si>
  <si>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</si>
  <si>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</si>
  <si>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</si>
  <si>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</si>
  <si>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</si>
  <si>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</si>
  <si>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</si>
  <si>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</si>
  <si>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</si>
  <si>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</si>
  <si>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</si>
  <si>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</si>
  <si>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</si>
  <si>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</si>
  <si>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</si>
  <si>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</si>
  <si>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</si>
  <si>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</si>
  <si>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</si>
  <si>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QT 4 C7377 1986</t>
  </si>
  <si>
    <t>0                      QT 0004000C  7377        1986</t>
  </si>
  <si>
    <t>Comprehensive human physiology : from cellular mechanisms to integration / R. Greger, U. Windhorst (eds.).</t>
  </si>
  <si>
    <t>V. 2</t>
  </si>
  <si>
    <t>Yes</t>
  </si>
  <si>
    <t>1</t>
  </si>
  <si>
    <t>No</t>
  </si>
  <si>
    <t>0</t>
  </si>
  <si>
    <t>Berlin ; New York : Springer, c1996.</t>
  </si>
  <si>
    <t>1996</t>
  </si>
  <si>
    <t>eng</t>
  </si>
  <si>
    <t xml:space="preserve">gw </t>
  </si>
  <si>
    <t xml:space="preserve">QT </t>
  </si>
  <si>
    <t>1999-04-21</t>
  </si>
  <si>
    <t>1997-01-23</t>
  </si>
  <si>
    <t>806718777:eng</t>
  </si>
  <si>
    <t>32853499</t>
  </si>
  <si>
    <t>991000851499702656</t>
  </si>
  <si>
    <t>2268983370002656</t>
  </si>
  <si>
    <t>BOOK</t>
  </si>
  <si>
    <t>9783540581093</t>
  </si>
  <si>
    <t>30001003473842</t>
  </si>
  <si>
    <t>893273406</t>
  </si>
  <si>
    <t>V. 1</t>
  </si>
  <si>
    <t>1997-03-13</t>
  </si>
  <si>
    <t>30001003473834</t>
  </si>
  <si>
    <t>893283962</t>
  </si>
  <si>
    <t>QT 4 C737p 1994 v.38B</t>
  </si>
  <si>
    <t>0                      QT 0004000C  737p        1994                                        v.38B</t>
  </si>
  <si>
    <t>Comparative vertebrate exercise physiology : phyletic adaptations / edited by James H. Jones.</t>
  </si>
  <si>
    <t>V. 38B</t>
  </si>
  <si>
    <t>San Diego : Academic Press, c1994.</t>
  </si>
  <si>
    <t>1994</t>
  </si>
  <si>
    <t>cau</t>
  </si>
  <si>
    <t>Advances in veterinary science and comparative medicine, 0065-3519 ; v. 38B</t>
  </si>
  <si>
    <t>2001-06-14</t>
  </si>
  <si>
    <t>1999-02-04</t>
  </si>
  <si>
    <t>33187970:eng</t>
  </si>
  <si>
    <t>31181044</t>
  </si>
  <si>
    <t>991000489899702656</t>
  </si>
  <si>
    <t>2263556670002656</t>
  </si>
  <si>
    <t>9780120392391</t>
  </si>
  <si>
    <t>30001004158822</t>
  </si>
  <si>
    <t>893447606</t>
  </si>
  <si>
    <t>QT 4 D744g 1969</t>
  </si>
  <si>
    <t>0                      QT 0004000D  744g        1969</t>
  </si>
  <si>
    <t>General physiology : a molecular approach / [by] Robert M. Dowben.</t>
  </si>
  <si>
    <t>Dowben, Robert M.</t>
  </si>
  <si>
    <t>New York : Harper &amp; Row, [1969]</t>
  </si>
  <si>
    <t>1969</t>
  </si>
  <si>
    <t>nyu</t>
  </si>
  <si>
    <t>1995-10-01</t>
  </si>
  <si>
    <t>1988-03-02</t>
  </si>
  <si>
    <t>1135565:eng</t>
  </si>
  <si>
    <t>12689</t>
  </si>
  <si>
    <t>991000798319702656</t>
  </si>
  <si>
    <t>2264970940002656</t>
  </si>
  <si>
    <t>30001000072456</t>
  </si>
  <si>
    <t>893161195</t>
  </si>
  <si>
    <t>QT4 F794H 2004</t>
  </si>
  <si>
    <t>0                      QT 0004000F  794H        2004</t>
  </si>
  <si>
    <t>Human physiology / Stuart Ira Fox.</t>
  </si>
  <si>
    <t>Fox, Stuart Ira.</t>
  </si>
  <si>
    <t>Boston : McGraw-Hill, c2004.</t>
  </si>
  <si>
    <t>2004</t>
  </si>
  <si>
    <t>8th ed.</t>
  </si>
  <si>
    <t>mau</t>
  </si>
  <si>
    <t>2010-12-15</t>
  </si>
  <si>
    <t>2005-01-13</t>
  </si>
  <si>
    <t>2288025442:eng</t>
  </si>
  <si>
    <t>50204126</t>
  </si>
  <si>
    <t>991000422589702656</t>
  </si>
  <si>
    <t>2256750020002656</t>
  </si>
  <si>
    <t>9780072440829</t>
  </si>
  <si>
    <t>30001004926251</t>
  </si>
  <si>
    <t>893269447</t>
  </si>
  <si>
    <t>QT 4 I37 1986</t>
  </si>
  <si>
    <t>0                      QT 0004000I  37          1986</t>
  </si>
  <si>
    <t>The Incredible machine.</t>
  </si>
  <si>
    <t>Washington, D.C. : National Geographic Society, 1989 printing, c1986.</t>
  </si>
  <si>
    <t>1986</t>
  </si>
  <si>
    <t>1st ed.</t>
  </si>
  <si>
    <t>dcu</t>
  </si>
  <si>
    <t>1992-09-25</t>
  </si>
  <si>
    <t>1989-08-29</t>
  </si>
  <si>
    <t>311580062:eng</t>
  </si>
  <si>
    <t>12977556</t>
  </si>
  <si>
    <t>991001313969702656</t>
  </si>
  <si>
    <t>2261479990002656</t>
  </si>
  <si>
    <t>9780870446191</t>
  </si>
  <si>
    <t>30001001752072</t>
  </si>
  <si>
    <t>893377200</t>
  </si>
  <si>
    <t>QT4 P5783 2004</t>
  </si>
  <si>
    <t>0                      QT 0004000P  5783        2004</t>
  </si>
  <si>
    <t>Physiology / editors, Robert M. Berne ... [et al.].</t>
  </si>
  <si>
    <t>St. Louis, MO : Mosby, c2004.</t>
  </si>
  <si>
    <t>5th ed.</t>
  </si>
  <si>
    <t>mou</t>
  </si>
  <si>
    <t>2006-09-29</t>
  </si>
  <si>
    <t>2006-09-28</t>
  </si>
  <si>
    <t>4494942202:eng</t>
  </si>
  <si>
    <t>51272120</t>
  </si>
  <si>
    <t>991000546869702656</t>
  </si>
  <si>
    <t>2255836910002656</t>
  </si>
  <si>
    <t>9780323033909</t>
  </si>
  <si>
    <t>30001005175643</t>
  </si>
  <si>
    <t>893366941</t>
  </si>
  <si>
    <t>QT 13 C744 1990</t>
  </si>
  <si>
    <t>0                      QT 0013000C  744         1990</t>
  </si>
  <si>
    <t>Concise encyclopedia of medical &amp; dental materials / editor, David Williams ; executive editor, Robert W. Cahn ; senior advisory editor, Michael B. Bever.</t>
  </si>
  <si>
    <t>Oxford, England ; New York : Pergamon Press ; Cambridge, Mass., USA : Distributed in North and South America by MIT Press, c1990.</t>
  </si>
  <si>
    <t>1990</t>
  </si>
  <si>
    <t>enk</t>
  </si>
  <si>
    <t>Advances in materials science and engineering</t>
  </si>
  <si>
    <t>1992-09-16</t>
  </si>
  <si>
    <t>1992-09-11</t>
  </si>
  <si>
    <t>3856385016:eng</t>
  </si>
  <si>
    <t>21600543</t>
  </si>
  <si>
    <t>991001341779702656</t>
  </si>
  <si>
    <t>2260099050002656</t>
  </si>
  <si>
    <t>9780080361949</t>
  </si>
  <si>
    <t>30001002456004</t>
  </si>
  <si>
    <t>893557853</t>
  </si>
  <si>
    <t>QT 13 O98 1994</t>
  </si>
  <si>
    <t>0                      QT 0013000O  98          1994</t>
  </si>
  <si>
    <t>The Oxford dictionary of sports science and medicine / Michael Kent.</t>
  </si>
  <si>
    <t>Oxford ; New York : Oxford University Press, c1994.</t>
  </si>
  <si>
    <t>1994-09-14</t>
  </si>
  <si>
    <t>1994-09-13</t>
  </si>
  <si>
    <t>890678902:eng</t>
  </si>
  <si>
    <t>28968068</t>
  </si>
  <si>
    <t>991000679469702656</t>
  </si>
  <si>
    <t>2256319540002656</t>
  </si>
  <si>
    <t>9780192622631</t>
  </si>
  <si>
    <t>30001002697086</t>
  </si>
  <si>
    <t>893540218</t>
  </si>
  <si>
    <t>QT17 M649s 2003</t>
  </si>
  <si>
    <t>0                      QT 0017000M  649s        2003</t>
  </si>
  <si>
    <t>Surgical atlas of sports medicine / Mark D. Miller, Richard F. Howard, Kevin D. Plancher ; artist, Suzanne Edmonds.</t>
  </si>
  <si>
    <t>Miller, Mark D.</t>
  </si>
  <si>
    <t>Philadelphia : Saunders, c2003.</t>
  </si>
  <si>
    <t>2003</t>
  </si>
  <si>
    <t>pau</t>
  </si>
  <si>
    <t>2005-03-03</t>
  </si>
  <si>
    <t>2005-02-11</t>
  </si>
  <si>
    <t>2908958498:eng</t>
  </si>
  <si>
    <t>49991618</t>
  </si>
  <si>
    <t>991000427869702656</t>
  </si>
  <si>
    <t>2271712200002656</t>
  </si>
  <si>
    <t>9780721673073</t>
  </si>
  <si>
    <t>30001004927523</t>
  </si>
  <si>
    <t>893728419</t>
  </si>
  <si>
    <t>QT 18 C337 1994</t>
  </si>
  <si>
    <t>0                      QT 0018000C  337         1994</t>
  </si>
  <si>
    <t>Case studies in physiology / edited by Robert M. Berne, Matthew N. Levy.</t>
  </si>
  <si>
    <t>St. Louis : Mosby, c1994.</t>
  </si>
  <si>
    <t>3rd ed.</t>
  </si>
  <si>
    <t>2010-03-07</t>
  </si>
  <si>
    <t>1998-09-01</t>
  </si>
  <si>
    <t>375339611:eng</t>
  </si>
  <si>
    <t>30637152</t>
  </si>
  <si>
    <t>991001569429702656</t>
  </si>
  <si>
    <t>2259231830002656</t>
  </si>
  <si>
    <t>9780815105442</t>
  </si>
  <si>
    <t>30001004092237</t>
  </si>
  <si>
    <t>893558102</t>
  </si>
  <si>
    <t>QT 18 J25p 1994</t>
  </si>
  <si>
    <t>0                      QT 0018000J  25p         1994</t>
  </si>
  <si>
    <t>Physiology : review for new national boards / Emma R. Jakoi, Ronald C. Bohn.</t>
  </si>
  <si>
    <t>Jakoi, Emma R.</t>
  </si>
  <si>
    <t>Alexandria, VA : J&amp;S Pub. Co., c1994.</t>
  </si>
  <si>
    <t>vau</t>
  </si>
  <si>
    <t>1995-02-15</t>
  </si>
  <si>
    <t>363789539:eng</t>
  </si>
  <si>
    <t>31015327</t>
  </si>
  <si>
    <t>991000688999702656</t>
  </si>
  <si>
    <t>2271644380002656</t>
  </si>
  <si>
    <t>9780963287342</t>
  </si>
  <si>
    <t>30001002699769</t>
  </si>
  <si>
    <t>893148042</t>
  </si>
  <si>
    <t>QT 18 P578 1987</t>
  </si>
  <si>
    <t>0                      QT 0018000P  578         1987</t>
  </si>
  <si>
    <t>Physiology : a review with questions and explanations / Benjamin Hsu ... [et al.].</t>
  </si>
  <si>
    <t>Boston : Little, Brown and Co., c1987.</t>
  </si>
  <si>
    <t>1987</t>
  </si>
  <si>
    <t>A Little, Brown review book</t>
  </si>
  <si>
    <t>2003-10-16</t>
  </si>
  <si>
    <t>1989-02-23</t>
  </si>
  <si>
    <t>3768753152:eng</t>
  </si>
  <si>
    <t>16941839</t>
  </si>
  <si>
    <t>991001238899702656</t>
  </si>
  <si>
    <t>2270103880002656</t>
  </si>
  <si>
    <t>9780316378352</t>
  </si>
  <si>
    <t>30001001675182</t>
  </si>
  <si>
    <t>893377156</t>
  </si>
  <si>
    <t>QT 18 P5784 1984</t>
  </si>
  <si>
    <t>0                      QT 0018000P  5784        1984</t>
  </si>
  <si>
    <t>Physiology / editors, John Bullock, Joseph Boyle III, Michael B. Wang ; associate editor, Robert R. Ajello.</t>
  </si>
  <si>
    <t>New York : Wiley ; Media, Pa. : Harwal Pub. Co., c1984.</t>
  </si>
  <si>
    <t>1984</t>
  </si>
  <si>
    <t>xxu</t>
  </si>
  <si>
    <t>The National medical series for independent study.</t>
  </si>
  <si>
    <t>2004-01-13</t>
  </si>
  <si>
    <t>1862273862:eng</t>
  </si>
  <si>
    <t>10695902</t>
  </si>
  <si>
    <t>991001238869702656</t>
  </si>
  <si>
    <t>2259061450002656</t>
  </si>
  <si>
    <t>9780471096276</t>
  </si>
  <si>
    <t>30001001675166</t>
  </si>
  <si>
    <t>893736348</t>
  </si>
  <si>
    <t>QT 18 P5785 1989</t>
  </si>
  <si>
    <t>0                      QT 0018000P  5785        1989</t>
  </si>
  <si>
    <t>Physiology / edited by Robert J. Person and Roger Thies ; with contributions by Robert C. Beesley ... [et al.].</t>
  </si>
  <si>
    <t>New York : Springer-Verlag, c1989.</t>
  </si>
  <si>
    <t>1989</t>
  </si>
  <si>
    <t>2nd ed.</t>
  </si>
  <si>
    <t>Oklahoma notes</t>
  </si>
  <si>
    <t>2000-05-01</t>
  </si>
  <si>
    <t>1990-01-23</t>
  </si>
  <si>
    <t>936255105:eng</t>
  </si>
  <si>
    <t>19741611</t>
  </si>
  <si>
    <t>991001386949702656</t>
  </si>
  <si>
    <t>2259126000002656</t>
  </si>
  <si>
    <t>9780387970394</t>
  </si>
  <si>
    <t>30001001799974</t>
  </si>
  <si>
    <t>893832131</t>
  </si>
  <si>
    <t>QT 18 P5785 1992</t>
  </si>
  <si>
    <t>0                      QT 0018000P  5785        1992</t>
  </si>
  <si>
    <t>Physiology / edited by Roger Thies ; with contributions by Kirk W. Barron ... [et al.].</t>
  </si>
  <si>
    <t>New York : Springer-Verlag, c1992.</t>
  </si>
  <si>
    <t>1992</t>
  </si>
  <si>
    <t>2009-02-09</t>
  </si>
  <si>
    <t>1992-04-23</t>
  </si>
  <si>
    <t>25163544</t>
  </si>
  <si>
    <t>991001302769702656</t>
  </si>
  <si>
    <t>2263277700002656</t>
  </si>
  <si>
    <t>9780387977782</t>
  </si>
  <si>
    <t>30001002412494</t>
  </si>
  <si>
    <t>893731872</t>
  </si>
  <si>
    <t>QT 18.2 C838p 1995</t>
  </si>
  <si>
    <t>0                      QT 0018200C  838p        1995</t>
  </si>
  <si>
    <t>Physiology / Linda S. Costanzo.</t>
  </si>
  <si>
    <t>Costanzo, Linda S., 1947-</t>
  </si>
  <si>
    <t>Philadelphia : Williams &amp; Wilkins, c1995.</t>
  </si>
  <si>
    <t>1995</t>
  </si>
  <si>
    <t>Board review series</t>
  </si>
  <si>
    <t>2008-01-11</t>
  </si>
  <si>
    <t>1999-11-05</t>
  </si>
  <si>
    <t>3372977128:eng</t>
  </si>
  <si>
    <t>28749425</t>
  </si>
  <si>
    <t>991000798219702656</t>
  </si>
  <si>
    <t>2269418530002656</t>
  </si>
  <si>
    <t>9780683021349</t>
  </si>
  <si>
    <t>30001004080398</t>
  </si>
  <si>
    <t>893120447</t>
  </si>
  <si>
    <t>QT 18.2 S764 2005</t>
  </si>
  <si>
    <t>0                      QT 0018200S  764         2005</t>
  </si>
  <si>
    <t>Sports medicine : examination &amp; board review / edited by Francis G. O'Connor ... [et al.].</t>
  </si>
  <si>
    <t>New York : McGraw-Hill, Medical Pub. Division, c2005.</t>
  </si>
  <si>
    <t>2005</t>
  </si>
  <si>
    <t>McGraw-Hill specialty board review</t>
  </si>
  <si>
    <t>2006-12-06</t>
  </si>
  <si>
    <t>2005-07-14</t>
  </si>
  <si>
    <t>9416158143:eng</t>
  </si>
  <si>
    <t>55228202</t>
  </si>
  <si>
    <t>991000441139702656</t>
  </si>
  <si>
    <t>2270454240002656</t>
  </si>
  <si>
    <t>9780071421522</t>
  </si>
  <si>
    <t>30001005000411</t>
  </si>
  <si>
    <t>893644433</t>
  </si>
  <si>
    <t>QT 22 AA1 A512a 1994</t>
  </si>
  <si>
    <t>0                      QT 0022000AA 1                  A  512a        1994</t>
  </si>
  <si>
    <t>ACSM's 1994 directory of graduate programs in sports medicine and exercise science / American College of Sports Medicine.</t>
  </si>
  <si>
    <t>American College of Sports Medicine.</t>
  </si>
  <si>
    <t>Indianapolis, Ind. : American College of Sports Medicine, c1994.</t>
  </si>
  <si>
    <t>inu</t>
  </si>
  <si>
    <t>1999-07-29</t>
  </si>
  <si>
    <t>1994-02-09</t>
  </si>
  <si>
    <t>32857720:eng</t>
  </si>
  <si>
    <t>31401496</t>
  </si>
  <si>
    <t>991000651709702656</t>
  </si>
  <si>
    <t>2265880670002656</t>
  </si>
  <si>
    <t>30001002691154</t>
  </si>
  <si>
    <t>893160728</t>
  </si>
  <si>
    <t>QT29 A6748s 2003</t>
  </si>
  <si>
    <t>0                      QT 0029000A  6748s       2003</t>
  </si>
  <si>
    <t>Sports medicine / Robert A. Arciero ; illustrator, Timothy E. Hengst.</t>
  </si>
  <si>
    <t>Arciero, Robert A.</t>
  </si>
  <si>
    <t>New York : McGraw-Hill, Medical Pub. Division, c2004.</t>
  </si>
  <si>
    <t>Orthopaedic pocket procedures</t>
  </si>
  <si>
    <t>2004-09-20</t>
  </si>
  <si>
    <t>2004-01-28</t>
  </si>
  <si>
    <t>2537161:eng</t>
  </si>
  <si>
    <t>51764236</t>
  </si>
  <si>
    <t>991000364829702656</t>
  </si>
  <si>
    <t>2271513690002656</t>
  </si>
  <si>
    <t>9780071369893</t>
  </si>
  <si>
    <t>30001004508844</t>
  </si>
  <si>
    <t>893279951</t>
  </si>
  <si>
    <t>QT 29 B615 1995</t>
  </si>
  <si>
    <t>0                      QT 0029000B  615         1995</t>
  </si>
  <si>
    <t>The biomedical engineering handbook / editor-in-chief, Joseph D. Bronzino.</t>
  </si>
  <si>
    <t>Boca Raton : CRC Press, c1995.</t>
  </si>
  <si>
    <t>flu</t>
  </si>
  <si>
    <t>The electrical engineering handbook series</t>
  </si>
  <si>
    <t>1999-04-29</t>
  </si>
  <si>
    <t>1995-07-20</t>
  </si>
  <si>
    <t>766868555:eng</t>
  </si>
  <si>
    <t>32052901</t>
  </si>
  <si>
    <t>991001402799702656</t>
  </si>
  <si>
    <t>2267186530002656</t>
  </si>
  <si>
    <t>9780849383465</t>
  </si>
  <si>
    <t>30001003148907</t>
  </si>
  <si>
    <t>893826711</t>
  </si>
  <si>
    <t>QT 29 S76387 2007</t>
  </si>
  <si>
    <t>0                      QT 0029000S  76387       2007</t>
  </si>
  <si>
    <t>Sports injuries sourcebook : basic consumer health information about sprains and strains, fractures, growth plate injuries, overtraining injuries, and injuries to the head, face, shoulders, elbows, hands, spinal column, knees, ankles, and feet ... / edited by Sandra J. Judd.</t>
  </si>
  <si>
    <t>Detroit, MI : Omnigraphics, c2007.</t>
  </si>
  <si>
    <t>2007</t>
  </si>
  <si>
    <t>miu</t>
  </si>
  <si>
    <t>Health reference series</t>
  </si>
  <si>
    <t>2009-07-21</t>
  </si>
  <si>
    <t>2009-05-21</t>
  </si>
  <si>
    <t>112962464:eng</t>
  </si>
  <si>
    <t>86117765</t>
  </si>
  <si>
    <t>991001462669702656</t>
  </si>
  <si>
    <t>2269461650002656</t>
  </si>
  <si>
    <t>9780780809499</t>
  </si>
  <si>
    <t>30001004916583</t>
  </si>
  <si>
    <t>893552529</t>
  </si>
  <si>
    <t>QT29 T253 2002</t>
  </si>
  <si>
    <t>0                      QT 0029000T  253         2002</t>
  </si>
  <si>
    <t>Team physician's handbook / [edited by] Morris B. Mellion ... [et al.].</t>
  </si>
  <si>
    <t>Philadelphia : Hanley &amp; Belfus, c2002.</t>
  </si>
  <si>
    <t>2002</t>
  </si>
  <si>
    <t>2009-02-23</t>
  </si>
  <si>
    <t>2007-04-23</t>
  </si>
  <si>
    <t>350609636:eng</t>
  </si>
  <si>
    <t>46970641</t>
  </si>
  <si>
    <t>991000615189702656</t>
  </si>
  <si>
    <t>2257022910002656</t>
  </si>
  <si>
    <t>9781560534419</t>
  </si>
  <si>
    <t>30001005212636</t>
  </si>
  <si>
    <t>893545156</t>
  </si>
  <si>
    <t>QT 34 B6159 1987</t>
  </si>
  <si>
    <t>0                      QT 0034000B  6159        1987</t>
  </si>
  <si>
    <t>Biotechnology in clinical medicine / editors, Alberto Albertini, Claude Lenfant, Rodolfo Paoletti.</t>
  </si>
  <si>
    <t>New York : Raven Press, c1987.</t>
  </si>
  <si>
    <t>1995-06-20</t>
  </si>
  <si>
    <t>1988-04-30</t>
  </si>
  <si>
    <t>13424526:eng</t>
  </si>
  <si>
    <t>16714854</t>
  </si>
  <si>
    <t>991000990109702656</t>
  </si>
  <si>
    <t>2259589130002656</t>
  </si>
  <si>
    <t>9780881673753</t>
  </si>
  <si>
    <t>30001000889230</t>
  </si>
  <si>
    <t>893161603</t>
  </si>
  <si>
    <t>QT 34  B967i 1929</t>
  </si>
  <si>
    <t>0                      QT 0034000B  967i        1929</t>
  </si>
  <si>
    <t>An introduction to biophysics / With a foreword by Prof. D. Noël Paton.</t>
  </si>
  <si>
    <t>Burns, David.</t>
  </si>
  <si>
    <t>New York : Macmillan, 1929.</t>
  </si>
  <si>
    <t>1929</t>
  </si>
  <si>
    <t>2nd ed. With 116 illustrations.</t>
  </si>
  <si>
    <t xml:space="preserve">xx </t>
  </si>
  <si>
    <t>1995-09-25</t>
  </si>
  <si>
    <t>1988-02-29</t>
  </si>
  <si>
    <t>1923073:eng</t>
  </si>
  <si>
    <t>1014513</t>
  </si>
  <si>
    <t>991000799479702656</t>
  </si>
  <si>
    <t>2256752500002656</t>
  </si>
  <si>
    <t>30001000073348</t>
  </si>
  <si>
    <t>893273249</t>
  </si>
  <si>
    <t>QT 34 E38 1985</t>
  </si>
  <si>
    <t>0                      QT 0034000E  38          1985</t>
  </si>
  <si>
    <t>Electronic devices for rehabilitation / edited by John G. Webster ... [et al.].</t>
  </si>
  <si>
    <t>New York : Wiley, c1985.</t>
  </si>
  <si>
    <t>1985</t>
  </si>
  <si>
    <t>A Wiley medical publication</t>
  </si>
  <si>
    <t>1992-07-17</t>
  </si>
  <si>
    <t>1988-01-18</t>
  </si>
  <si>
    <t>54651053:eng</t>
  </si>
  <si>
    <t>10948236</t>
  </si>
  <si>
    <t>991000799749702656</t>
  </si>
  <si>
    <t>2272664400002656</t>
  </si>
  <si>
    <t>9780471808985</t>
  </si>
  <si>
    <t>30001000073462</t>
  </si>
  <si>
    <t>893120448</t>
  </si>
  <si>
    <t>QT 34 G295p 1989</t>
  </si>
  <si>
    <t>0                      QT 0034000G  295p        1989</t>
  </si>
  <si>
    <t>Principles of applied biomedical instrumentation / L.A. Geddes, L.E. Baker.</t>
  </si>
  <si>
    <t>Geddes, L. A. (Leslie Alexander), 1921-</t>
  </si>
  <si>
    <t>New York : Wiley, c1989.</t>
  </si>
  <si>
    <t>1997-11-04</t>
  </si>
  <si>
    <t>1992-04-27</t>
  </si>
  <si>
    <t>1367151:eng</t>
  </si>
  <si>
    <t>18557129</t>
  </si>
  <si>
    <t>991001299679702656</t>
  </si>
  <si>
    <t>2264052060002656</t>
  </si>
  <si>
    <t>9780471608998</t>
  </si>
  <si>
    <t>30001002411363</t>
  </si>
  <si>
    <t>893149069</t>
  </si>
  <si>
    <t>QT 34 H236 1986</t>
  </si>
  <si>
    <t>0                      QT 0034000H  236         1986</t>
  </si>
  <si>
    <t>Handbook of biomaterials evaluation : scientific, technical, and clinical testing of implant materials / editor, Andreas F. von Recum ; section editors, Robert E. Baier ... [et al.].</t>
  </si>
  <si>
    <t>New York : Macmillan, c1986.</t>
  </si>
  <si>
    <t>2001-06-19</t>
  </si>
  <si>
    <t>836623312:eng</t>
  </si>
  <si>
    <t>13268890</t>
  </si>
  <si>
    <t>991001268219702656</t>
  </si>
  <si>
    <t>2258835940002656</t>
  </si>
  <si>
    <t>9780024231109</t>
  </si>
  <si>
    <t>30001000353930</t>
  </si>
  <si>
    <t>893546498</t>
  </si>
  <si>
    <t>QT 34 H456u 1995</t>
  </si>
  <si>
    <t>0                      QT 0034000H  456u        1995</t>
  </si>
  <si>
    <t>Ultrasound physics and instrumentation / Wayne R. Hedrick, David L. Hykes, Dale E. Starchman.</t>
  </si>
  <si>
    <t>Hedrick, Wayne R.</t>
  </si>
  <si>
    <t>St. Louis : Mosby, c1995.</t>
  </si>
  <si>
    <t>2003-12-08</t>
  </si>
  <si>
    <t>1995-02-20</t>
  </si>
  <si>
    <t>2637497:eng</t>
  </si>
  <si>
    <t>30700472</t>
  </si>
  <si>
    <t>991001395489702656</t>
  </si>
  <si>
    <t>2263465170002656</t>
  </si>
  <si>
    <t>9780815142461</t>
  </si>
  <si>
    <t>30001003145903</t>
  </si>
  <si>
    <t>893467945</t>
  </si>
  <si>
    <t>QT 34 I348 1994</t>
  </si>
  <si>
    <t>0                      QT 0034000I  348         1994</t>
  </si>
  <si>
    <t>Implantation biology : the host response and biomedical devices / edited by Ralph S. Greco.</t>
  </si>
  <si>
    <t>Boca Raton : CRC Press, c1994.</t>
  </si>
  <si>
    <t>1998-11-09</t>
  </si>
  <si>
    <t>836867468:eng</t>
  </si>
  <si>
    <t>28584214</t>
  </si>
  <si>
    <t>991001396059702656</t>
  </si>
  <si>
    <t>2262487030002656</t>
  </si>
  <si>
    <t>9780849344329</t>
  </si>
  <si>
    <t>30001003146075</t>
  </si>
  <si>
    <t>893727533</t>
  </si>
  <si>
    <t>QT 34 J54i 1976</t>
  </si>
  <si>
    <t>0                      QT 0034000J  54i         1976</t>
  </si>
  <si>
    <t>Physics for the health professions / J. Trygve Jensen.</t>
  </si>
  <si>
    <t>Jensen, J. Trygve (Jens Trygve)</t>
  </si>
  <si>
    <t>Philadelphia : Lippincott, c1976.</t>
  </si>
  <si>
    <t>1976</t>
  </si>
  <si>
    <t>2d ed.</t>
  </si>
  <si>
    <t>1996-03-23</t>
  </si>
  <si>
    <t>2392779:eng</t>
  </si>
  <si>
    <t>1529478</t>
  </si>
  <si>
    <t>991000799789702656</t>
  </si>
  <si>
    <t>2256854550002656</t>
  </si>
  <si>
    <t>9780397541706</t>
  </si>
  <si>
    <t>30001000073512</t>
  </si>
  <si>
    <t>893459870</t>
  </si>
  <si>
    <t>QT 34 W446b 1992</t>
  </si>
  <si>
    <t>0                      QT 0034000W  446b        1992</t>
  </si>
  <si>
    <t>Biomedical instruments : theory and design / Walter Welkowitz, Sid Deutsch, Metin Akay.</t>
  </si>
  <si>
    <t>Welkowitz, Walter, 1926-2012.</t>
  </si>
  <si>
    <t>San Diego : Academic Press, c1992.</t>
  </si>
  <si>
    <t>1996-03-05</t>
  </si>
  <si>
    <t>1992-02-18</t>
  </si>
  <si>
    <t>5010833:eng</t>
  </si>
  <si>
    <t>23941675</t>
  </si>
  <si>
    <t>991001036149702656</t>
  </si>
  <si>
    <t>2270432700002656</t>
  </si>
  <si>
    <t>9780127441511</t>
  </si>
  <si>
    <t>30001002244772</t>
  </si>
  <si>
    <t>893643159</t>
  </si>
  <si>
    <t>QT 35 M4265 1984</t>
  </si>
  <si>
    <t>0                      QT 0035000M  4265        1984</t>
  </si>
  <si>
    <t>Mathematical methods in medicine / edited by D. Ingram, R.F. Bloch.</t>
  </si>
  <si>
    <t>Chichester ; New York : Wiley, c1984.</t>
  </si>
  <si>
    <t>Handbook of applicable mathematics. Guidebook ; 3, etc.</t>
  </si>
  <si>
    <t>2005-10-26</t>
  </si>
  <si>
    <t>1988-04-19</t>
  </si>
  <si>
    <t>353494923:eng</t>
  </si>
  <si>
    <t>9830013</t>
  </si>
  <si>
    <t>991000800029702656</t>
  </si>
  <si>
    <t>2255262670002656</t>
  </si>
  <si>
    <t>9780471900450</t>
  </si>
  <si>
    <t>30001000073652</t>
  </si>
  <si>
    <t>893464750</t>
  </si>
  <si>
    <t>QT 36 E61 1998</t>
  </si>
  <si>
    <t>0                      QT 0036000E  61          1998</t>
  </si>
  <si>
    <t>Enzyme and microbial biosensors : techniques and protocols / edited by Ashok Mulchandani and Kim R. Rogers.</t>
  </si>
  <si>
    <t>Totowa, N.J. : Humana Press, c1998.</t>
  </si>
  <si>
    <t>1998</t>
  </si>
  <si>
    <t>nju</t>
  </si>
  <si>
    <t>Methods in biotechnology ; 6</t>
  </si>
  <si>
    <t>2001-07-02</t>
  </si>
  <si>
    <t>1999-11-23</t>
  </si>
  <si>
    <t>806800475:eng</t>
  </si>
  <si>
    <t>39369680</t>
  </si>
  <si>
    <t>991001409179702656</t>
  </si>
  <si>
    <t>2255131360002656</t>
  </si>
  <si>
    <t>9780896034105</t>
  </si>
  <si>
    <t>30001003830314</t>
  </si>
  <si>
    <t>893161947</t>
  </si>
  <si>
    <t>QT 36 M592 2009</t>
  </si>
  <si>
    <t>0                      QT 0036000M  592         2009</t>
  </si>
  <si>
    <t>Methods in bioengineering : nanoscale bioengineering and nanomedicine / Kaushal Rege, Igor L. Medintz, editors.</t>
  </si>
  <si>
    <t>Boston : Artech House, c2009.</t>
  </si>
  <si>
    <t>2009</t>
  </si>
  <si>
    <t>The Artech House methods in bioengineering series</t>
  </si>
  <si>
    <t>2010-09-17</t>
  </si>
  <si>
    <t>803353851:eng</t>
  </si>
  <si>
    <t>326517099</t>
  </si>
  <si>
    <t>991000034349702656</t>
  </si>
  <si>
    <t>2262794600002656</t>
  </si>
  <si>
    <t>9781596934108</t>
  </si>
  <si>
    <t>30001005429305</t>
  </si>
  <si>
    <t>893732523</t>
  </si>
  <si>
    <t>QT36 U84 2005</t>
  </si>
  <si>
    <t>0                      QT 0036000U  84          2005</t>
  </si>
  <si>
    <t>Using human factors engineering to improve patient safety / editor, John W. Gosbee ; contributing editor, Laura Lin Gosbee.</t>
  </si>
  <si>
    <t>Oakbrook Terrace, Ill. : Joint Commission Resources, c2005.</t>
  </si>
  <si>
    <t>ilu</t>
  </si>
  <si>
    <t>2009-03-26</t>
  </si>
  <si>
    <t>2005-05-05</t>
  </si>
  <si>
    <t>364641469:eng</t>
  </si>
  <si>
    <t>60211843</t>
  </si>
  <si>
    <t>991000438289702656</t>
  </si>
  <si>
    <t>2271832560002656</t>
  </si>
  <si>
    <t>9780866889124</t>
  </si>
  <si>
    <t>30001004929644</t>
  </si>
  <si>
    <t>893723564</t>
  </si>
  <si>
    <t>QT37 B6146 2004</t>
  </si>
  <si>
    <t>0                      QT 0037000B  6146        2004</t>
  </si>
  <si>
    <t>Biomechanics and biomaterials in orthopedics / Dominique G. Poitout, ed. ; with forewords by Reinat Kotz and Karl-Göran Thorngren.</t>
  </si>
  <si>
    <t>London ; New York : Springer, c2004.</t>
  </si>
  <si>
    <t>2004-12-21</t>
  </si>
  <si>
    <t>2004-12-10</t>
  </si>
  <si>
    <t>5615124583:eng</t>
  </si>
  <si>
    <t>52127755</t>
  </si>
  <si>
    <t>991000419029702656</t>
  </si>
  <si>
    <t>2262615030002656</t>
  </si>
  <si>
    <t>9781852334819</t>
  </si>
  <si>
    <t>30001004925873</t>
  </si>
  <si>
    <t>893275045</t>
  </si>
  <si>
    <t>QT 39 H236 1993</t>
  </si>
  <si>
    <t>0                      QT 0039000H  236         1993</t>
  </si>
  <si>
    <t>Handbook of sports medicine : a symptom-oriented approach / editors, Wade A. Lillegard, Karen S. Rucker ; foreword by John Lombardo ; with 37 contributors.</t>
  </si>
  <si>
    <t>Boston : Andover Medical Publishers, c1993.</t>
  </si>
  <si>
    <t>1993</t>
  </si>
  <si>
    <t>2000-11-25</t>
  </si>
  <si>
    <t>1995-09-21</t>
  </si>
  <si>
    <t>836915725:eng</t>
  </si>
  <si>
    <t>27385039</t>
  </si>
  <si>
    <t>991001492519702656</t>
  </si>
  <si>
    <t>2260479540002656</t>
  </si>
  <si>
    <t>9781563720529</t>
  </si>
  <si>
    <t>30001003260744</t>
  </si>
  <si>
    <t>893268561</t>
  </si>
  <si>
    <t>QT 104 B561p 1991</t>
  </si>
  <si>
    <t>0                      QT 0104000B  561p        1991</t>
  </si>
  <si>
    <t>Best and Taylor's physiological basis of medical practice.</t>
  </si>
  <si>
    <t>Baltimore : Williams &amp; Wilkins, c1991 [1990 printing].</t>
  </si>
  <si>
    <t>1991</t>
  </si>
  <si>
    <t>12th ed. / edited by John B. West.</t>
  </si>
  <si>
    <t>2004-07-13</t>
  </si>
  <si>
    <t>1991-01-14</t>
  </si>
  <si>
    <t>4494963854:eng</t>
  </si>
  <si>
    <t>20013215</t>
  </si>
  <si>
    <t>991000762249702656</t>
  </si>
  <si>
    <t>2259732230002656</t>
  </si>
  <si>
    <t>9780683089479</t>
  </si>
  <si>
    <t>30001002060368</t>
  </si>
  <si>
    <t>893731175</t>
  </si>
  <si>
    <t>QT 104 C891i 1938</t>
  </si>
  <si>
    <t>0                      QT 0104000C  891i        1938</t>
  </si>
  <si>
    <t>An introduction to human physiology / by Lathan A. Crandall, Jr.</t>
  </si>
  <si>
    <t>Crandall, Lathan A. (Lathan Augustus), 1903-</t>
  </si>
  <si>
    <t>Philadelphia : Saunders, c1938.</t>
  </si>
  <si>
    <t>1938</t>
  </si>
  <si>
    <t>2nd ed., rev.</t>
  </si>
  <si>
    <t>1995-11-07</t>
  </si>
  <si>
    <t>1988-01-20</t>
  </si>
  <si>
    <t>2402191:eng</t>
  </si>
  <si>
    <t>2396966</t>
  </si>
  <si>
    <t>991000860019702656</t>
  </si>
  <si>
    <t>2270979710002656</t>
  </si>
  <si>
    <t>30001000137887</t>
  </si>
  <si>
    <t>893731479</t>
  </si>
  <si>
    <t>QT 104 G688p 1984</t>
  </si>
  <si>
    <t>0                      QT 0104000G  688p        1984</t>
  </si>
  <si>
    <t>Physiology for the anesthesiologist / Nishan G. Goudsouzian, Agop Karamanian.</t>
  </si>
  <si>
    <t>Goudsouzian, Nishan G.</t>
  </si>
  <si>
    <t>Norwalk, Conn. : Appleton-Century-Crofts, c1984.</t>
  </si>
  <si>
    <t>1995-04-26</t>
  </si>
  <si>
    <t>3782026:eng</t>
  </si>
  <si>
    <t>10046227</t>
  </si>
  <si>
    <t>991000860059702656</t>
  </si>
  <si>
    <t>2269512790002656</t>
  </si>
  <si>
    <t>9780838578575</t>
  </si>
  <si>
    <t>30001000137903</t>
  </si>
  <si>
    <t>893273414</t>
  </si>
  <si>
    <t>QT 104 G992b 1992</t>
  </si>
  <si>
    <t>0                      QT 0104000G  992b        1992</t>
  </si>
  <si>
    <t>Human physiology and mechanisms of disease / Arthur C. Guyton.</t>
  </si>
  <si>
    <t>Guyton, Arthur C.</t>
  </si>
  <si>
    <t>Philadelphia : W.B. Saunders, c1992.</t>
  </si>
  <si>
    <t>2006-01-30</t>
  </si>
  <si>
    <t>1991-11-25</t>
  </si>
  <si>
    <t>894431:eng</t>
  </si>
  <si>
    <t>24501695</t>
  </si>
  <si>
    <t>991000948729702656</t>
  </si>
  <si>
    <t>2268601090002656</t>
  </si>
  <si>
    <t>9780721639611</t>
  </si>
  <si>
    <t>30001002194571</t>
  </si>
  <si>
    <t>893637857</t>
  </si>
  <si>
    <t>QT 104 G992b 1997</t>
  </si>
  <si>
    <t>0                      QT 0104000G  992b        1997</t>
  </si>
  <si>
    <t>Human physiology and mechanisms of disease / Arthur C. Guyton and John E. Hall.</t>
  </si>
  <si>
    <t>Philadelphia : Saunders, c1997.</t>
  </si>
  <si>
    <t>1997</t>
  </si>
  <si>
    <t>6th ed.</t>
  </si>
  <si>
    <t>2010-01-15</t>
  </si>
  <si>
    <t>1997-01-17</t>
  </si>
  <si>
    <t>33821149</t>
  </si>
  <si>
    <t>991001552239702656</t>
  </si>
  <si>
    <t>2256758330002656</t>
  </si>
  <si>
    <t>9780721632995</t>
  </si>
  <si>
    <t>30001003474147</t>
  </si>
  <si>
    <t>893821336</t>
  </si>
  <si>
    <t>QT 104 G992f 1974</t>
  </si>
  <si>
    <t>0                      QT 0104000G  992f        1974</t>
  </si>
  <si>
    <t>Function of the human body / [by] Arthur C. Guyton.</t>
  </si>
  <si>
    <t>Philadelphia : Saunders, 1974.</t>
  </si>
  <si>
    <t>1974</t>
  </si>
  <si>
    <t>4th ed.</t>
  </si>
  <si>
    <t>2000-11-13</t>
  </si>
  <si>
    <t>4820429099:eng</t>
  </si>
  <si>
    <t>783352</t>
  </si>
  <si>
    <t>991000860089702656</t>
  </si>
  <si>
    <t>2263925370002656</t>
  </si>
  <si>
    <t>9780721643779</t>
  </si>
  <si>
    <t>30001000138026</t>
  </si>
  <si>
    <t>893278367</t>
  </si>
  <si>
    <t>QT 104 H236 sect.1 1977</t>
  </si>
  <si>
    <t>0                      QT 0104000H  236                                                     sect.1 1977</t>
  </si>
  <si>
    <t>Handbook of physiology : a critical, comprehensive presentation of physiological knowledge and concepts: Section 1 : The nervous system. Volume 1. Cellular Biology of Neurons, Part 1 and 2 / John M. Brookhart, Vernon B. Mountcastle, section editors.</t>
  </si>
  <si>
    <t>V. 1 PT. 2</t>
  </si>
  <si>
    <t>Bethesda, Md. : American Physiological Society, 1977.</t>
  </si>
  <si>
    <t>1977</t>
  </si>
  <si>
    <t>[Rev. ed.]</t>
  </si>
  <si>
    <t>mdu</t>
  </si>
  <si>
    <t>1995-12-06</t>
  </si>
  <si>
    <t>1987-11-06</t>
  </si>
  <si>
    <t>3902690824:eng</t>
  </si>
  <si>
    <t>4171915</t>
  </si>
  <si>
    <t>991001280619702656</t>
  </si>
  <si>
    <t>2264374190002656</t>
  </si>
  <si>
    <t>9780683045055</t>
  </si>
  <si>
    <t>30001000367641</t>
  </si>
  <si>
    <t>893740930</t>
  </si>
  <si>
    <t>V. 1 PT. 1</t>
  </si>
  <si>
    <t>30001000367633</t>
  </si>
  <si>
    <t>893740931</t>
  </si>
  <si>
    <t>QT 104 H236 Sect.2</t>
  </si>
  <si>
    <t>0                      QT 0104000H  236                                                     Sect.2</t>
  </si>
  <si>
    <t>The Cardiovascular system : section 2 / volume editor, Robert M. Berne, associate editor, Nick Sperelakis, executive editor, Stephen R. Geiger.</t>
  </si>
  <si>
    <t>Bethesda, Md. : American Physiological Society ; Baltimore, Md. : distributed by Williams and Wilkins Co., 1979-1980.</t>
  </si>
  <si>
    <t>1979</t>
  </si>
  <si>
    <t>Handbook of physiology ; section 2</t>
  </si>
  <si>
    <t>1992-06-18</t>
  </si>
  <si>
    <t>1988-10-01</t>
  </si>
  <si>
    <t>4575210833:eng</t>
  </si>
  <si>
    <t>4775901</t>
  </si>
  <si>
    <t>991001280839702656</t>
  </si>
  <si>
    <t>2255427380002656</t>
  </si>
  <si>
    <t>9780683006056</t>
  </si>
  <si>
    <t>30001000367724</t>
  </si>
  <si>
    <t>893649041</t>
  </si>
  <si>
    <t>1988-04-13</t>
  </si>
  <si>
    <t>30001000367716</t>
  </si>
  <si>
    <t>893649042</t>
  </si>
  <si>
    <t>QT 104 H236 1964-65 sect.3</t>
  </si>
  <si>
    <t>0                      QT 0104000H  236         1964                                        -65 sect.3</t>
  </si>
  <si>
    <t>Handbook of physiology : a critical, comprehensive presentation of physiological knowledge and concepts : section 3, respiration / section editors Wallace O. Fenn, Hermann Rahn.</t>
  </si>
  <si>
    <t>Washington : American Physiological Society ; Baltimore : distributed by Williams &amp; Wilkins, c1964-1965</t>
  </si>
  <si>
    <t>1965</t>
  </si>
  <si>
    <t>Handbook of physiology ; sect. 3</t>
  </si>
  <si>
    <t>1997-07-17</t>
  </si>
  <si>
    <t>1989-02-17</t>
  </si>
  <si>
    <t>1707243:eng</t>
  </si>
  <si>
    <t>3367388</t>
  </si>
  <si>
    <t>991000860359702656</t>
  </si>
  <si>
    <t>2261264530002656</t>
  </si>
  <si>
    <t>30001000138109</t>
  </si>
  <si>
    <t>893651794</t>
  </si>
  <si>
    <t>1987-10-16</t>
  </si>
  <si>
    <t>30001000354904</t>
  </si>
  <si>
    <t>893632406</t>
  </si>
  <si>
    <t>QT 104 H236 1981 S1V2</t>
  </si>
  <si>
    <t>0                      QT 0104000H  236         1981   S  1                  V  2</t>
  </si>
  <si>
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</si>
  <si>
    <t>V. 2 PT. 1</t>
  </si>
  <si>
    <t>Bethesda, Md. : American Physiological Society ; Baltimore, Md. : Distributed by the Williams &amp; Wilkins Co., c1981.</t>
  </si>
  <si>
    <t>1981</t>
  </si>
  <si>
    <t>Handbook of physiology ; sect. 1, v. 2</t>
  </si>
  <si>
    <t>2001-12-03</t>
  </si>
  <si>
    <t>5619042305:eng</t>
  </si>
  <si>
    <t>8096346</t>
  </si>
  <si>
    <t>991001280649702656</t>
  </si>
  <si>
    <t>2267028350002656</t>
  </si>
  <si>
    <t>9780683011050</t>
  </si>
  <si>
    <t>30001000367658</t>
  </si>
  <si>
    <t>893643395</t>
  </si>
  <si>
    <t>V. 2 PT. 2</t>
  </si>
  <si>
    <t>30001000367666</t>
  </si>
  <si>
    <t>893638178</t>
  </si>
  <si>
    <t>QT 104 H236 1983 Section10</t>
  </si>
  <si>
    <t>0                      QT 0104000H  236         1983                                        Section10</t>
  </si>
  <si>
    <t>Handbook of physiology : a critical, comprehensive presentation of physiological knowledge and concepts : Section 10 : skeletal muscle / section editor, Lee D. Peachey, associate editor, Richard H. Adrian, executive editor, Stephen R. Geiger.</t>
  </si>
  <si>
    <t>Bethesda, Md. : American Physiological Society ; Baltimore : Distributed by William &amp; Wilkins, c1983.</t>
  </si>
  <si>
    <t>1983</t>
  </si>
  <si>
    <t>Handbook of physiology ; section 10</t>
  </si>
  <si>
    <t>2003-02-12</t>
  </si>
  <si>
    <t>4095618221:eng</t>
  </si>
  <si>
    <t>4134347</t>
  </si>
  <si>
    <t>991000764479702656</t>
  </si>
  <si>
    <t>2257370860002656</t>
  </si>
  <si>
    <t>9780683068054</t>
  </si>
  <si>
    <t>30001000056822</t>
  </si>
  <si>
    <t>893454837</t>
  </si>
  <si>
    <t>QT 104 H236 1984 S1V3</t>
  </si>
  <si>
    <t>0                      QT 0104000H  236         1984   S  1                  V  3</t>
  </si>
  <si>
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</si>
  <si>
    <t>V. 3 PT. 2</t>
  </si>
  <si>
    <t>Bethesda, Md. : American Physiological Society ; Baltimore, Md. : Distributed by Williams &amp; Wilkins, c1984.</t>
  </si>
  <si>
    <t>Handbook of physiology ; sect. 1, v. 3</t>
  </si>
  <si>
    <t>1997-01-27</t>
  </si>
  <si>
    <t>2017-02-28</t>
  </si>
  <si>
    <t>2863458548:eng</t>
  </si>
  <si>
    <t>10631459</t>
  </si>
  <si>
    <t>991001280709702656</t>
  </si>
  <si>
    <t>2272792610002656</t>
  </si>
  <si>
    <t>9780683011081</t>
  </si>
  <si>
    <t>30001000367682</t>
  </si>
  <si>
    <t>893816268</t>
  </si>
  <si>
    <t>V. 3 PT. 1</t>
  </si>
  <si>
    <t>30001000367674</t>
  </si>
  <si>
    <t>893832065</t>
  </si>
  <si>
    <t>QT 104 H236 1984 S2,v.4</t>
  </si>
  <si>
    <t>0                      QT 0104000H  236         1984   S  2                                 v.4</t>
  </si>
  <si>
    <t>Handbook of physiology : a critical, comprehensive presentation of physiological knowledge and concepts : section 2: the cardiovascular system ; Volume IV: Microcirculation / volume editors, Eugene M. Renkin, C. Charles Michel ; executive editor, Stephen R. Geiger.</t>
  </si>
  <si>
    <t>V. 4 PT. 1</t>
  </si>
  <si>
    <t>Bethesda, Md. : American Physiological Society, c1984.</t>
  </si>
  <si>
    <t>Handbook of physiology ; sect. 2, v. 4</t>
  </si>
  <si>
    <t>1990-07-17</t>
  </si>
  <si>
    <t>1990-06-15</t>
  </si>
  <si>
    <t>8907041753:eng</t>
  </si>
  <si>
    <t>11377550</t>
  </si>
  <si>
    <t>991001374779702656</t>
  </si>
  <si>
    <t>2256051600002656</t>
  </si>
  <si>
    <t>9780683072020</t>
  </si>
  <si>
    <t>30001001798067</t>
  </si>
  <si>
    <t>893736528</t>
  </si>
  <si>
    <t>V. 4 PT. 2</t>
  </si>
  <si>
    <t>30001001798075</t>
  </si>
  <si>
    <t>893741080</t>
  </si>
  <si>
    <t>QT 104 H236 1985-86 Section 3</t>
  </si>
  <si>
    <t>0                      QT 0104000H  236         1985                                        -86 Section 3</t>
  </si>
  <si>
    <t>Handbook of physiology : a critical, comprehensive presentation of physiological knowledge and concepts : the respiratory system / section editor, Alfred P. Fishman ; executive editor, Stephen R. Geiger.</t>
  </si>
  <si>
    <t>2</t>
  </si>
  <si>
    <t>Bethesda, Md. : American Physiological Society ; Baltimore, Md. : Distributed by Williams &amp; Wilkins, c1985-1986. &gt;</t>
  </si>
  <si>
    <t>Handbook of physiology ; section 3</t>
  </si>
  <si>
    <t>1988-12-30</t>
  </si>
  <si>
    <t>3769295401:eng</t>
  </si>
  <si>
    <t>11468311</t>
  </si>
  <si>
    <t>991000860519702656</t>
  </si>
  <si>
    <t>2264970400002656</t>
  </si>
  <si>
    <t>9780683032444</t>
  </si>
  <si>
    <t>30001000367732</t>
  </si>
  <si>
    <t>893740508</t>
  </si>
  <si>
    <t>1990-07-16</t>
  </si>
  <si>
    <t>30001000367708</t>
  </si>
  <si>
    <t>893735953</t>
  </si>
  <si>
    <t>1993-04-18</t>
  </si>
  <si>
    <t>30001000138174</t>
  </si>
  <si>
    <t>893740509</t>
  </si>
  <si>
    <t>QT 104 H236 1986 s1v4</t>
  </si>
  <si>
    <t>0                      QT 0104000H  236         1986                                        s1v4</t>
  </si>
  <si>
    <t>Handbook of physiology : a critical, comprehensive presentation of physiological knowledge and concepts : Section 1: the nervous system : volume IV: intrinsic regulatory systems of the brain / section editor, Vernon B. Mountcastle ; volume editor, FLoyd E. Bloom ; executive editor, Steven R. Geiger.</t>
  </si>
  <si>
    <t>V. 4</t>
  </si>
  <si>
    <t>Bethesda, Md. : American Physiological Society ; Baltimore, Md. : Distributed by the Williams &amp; Wilkins Co., c1986.</t>
  </si>
  <si>
    <t>Handbook of physiology ; sect. 1, v. 4</t>
  </si>
  <si>
    <t>1995-03-05</t>
  </si>
  <si>
    <t>5395389585:eng</t>
  </si>
  <si>
    <t>14286669</t>
  </si>
  <si>
    <t>991001280769702656</t>
  </si>
  <si>
    <t>2262852280002656</t>
  </si>
  <si>
    <t>9780683008562</t>
  </si>
  <si>
    <t>30001000367690</t>
  </si>
  <si>
    <t>893465368</t>
  </si>
  <si>
    <t>QT 104 H236 1986 S3v3</t>
  </si>
  <si>
    <t>0                      QT 0104000H  236         1986                                        S3v3</t>
  </si>
  <si>
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</si>
  <si>
    <t>Bethesda, Md. : American Physiological Society, c1986.</t>
  </si>
  <si>
    <t>Handbook of physiology ; section 3, v. 3</t>
  </si>
  <si>
    <t>1997-10-22</t>
  </si>
  <si>
    <t>2000-11-20</t>
  </si>
  <si>
    <t>5090513360:eng</t>
  </si>
  <si>
    <t>13612665</t>
  </si>
  <si>
    <t>991000764439702656</t>
  </si>
  <si>
    <t>2256344800002656</t>
  </si>
  <si>
    <t>9780683053340</t>
  </si>
  <si>
    <t>30001000056814</t>
  </si>
  <si>
    <t>893368467</t>
  </si>
  <si>
    <t>30001000056806</t>
  </si>
  <si>
    <t>893357514</t>
  </si>
  <si>
    <t>QT104 H236 1986 SECT. 3</t>
  </si>
  <si>
    <t>0                      QT 0104000H  236         1986                                        SECT. 3</t>
  </si>
  <si>
    <t>30001000367740</t>
  </si>
  <si>
    <t>893735954</t>
  </si>
  <si>
    <t>30001000138166</t>
  </si>
  <si>
    <t>893735952</t>
  </si>
  <si>
    <t>QT 104 H236 1987 S1V5</t>
  </si>
  <si>
    <t>0                      QT 0104000H  236         1987   S  1                  V  5</t>
  </si>
  <si>
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</si>
  <si>
    <t>V. 5 PT. 2</t>
  </si>
  <si>
    <t>Bethesda, Md. : American Physiological Society ; Baltimore, Md. : distributed by Williams &amp; Wilkins Co., c1987</t>
  </si>
  <si>
    <t>Handbook of physiology ; sect.1, v. 5</t>
  </si>
  <si>
    <t>1987-12-10</t>
  </si>
  <si>
    <t>5609552365:eng</t>
  </si>
  <si>
    <t>16850191</t>
  </si>
  <si>
    <t>991001532419702656</t>
  </si>
  <si>
    <t>2270911890002656</t>
  </si>
  <si>
    <t>9780683069006</t>
  </si>
  <si>
    <t>30001000621955</t>
  </si>
  <si>
    <t>893638415</t>
  </si>
  <si>
    <t>V. 5 PT. 1</t>
  </si>
  <si>
    <t>30001000621948</t>
  </si>
  <si>
    <t>893638416</t>
  </si>
  <si>
    <t>QT 104 H236 1987 S3V4</t>
  </si>
  <si>
    <t>0                      QT 0104000H  236         1987   S  3                  V  4</t>
  </si>
  <si>
    <t>Handbook of physiology : a critical, comprehensive presentation of physiological knowledge and concepts : Section 3: The Respiratory system : Volume IV : Gas exchange / section editor, Alfred P. Fishman ; volume editors, Leon E. Farhi, S. Marsh Tenney ; executive editor, Stephen R. Geiger.</t>
  </si>
  <si>
    <t>Bethesda, Md. : American Physiological Society, c1987.</t>
  </si>
  <si>
    <t>Handbook of physiology ; section 3, v. 4</t>
  </si>
  <si>
    <t>1989-02-11</t>
  </si>
  <si>
    <t>5609207754:eng</t>
  </si>
  <si>
    <t>15788727</t>
  </si>
  <si>
    <t>991001426649702656</t>
  </si>
  <si>
    <t>2260673080002656</t>
  </si>
  <si>
    <t>9780683030396</t>
  </si>
  <si>
    <t>30001001184797</t>
  </si>
  <si>
    <t>893541396</t>
  </si>
  <si>
    <t>QT 104 H236 1989 S6v3</t>
  </si>
  <si>
    <t>0                      QT 0104000H  236         1989                                        S6v3</t>
  </si>
  <si>
    <t>Handbook of physiology : a critical, comprehensive presentation of physiological knowledge and concepts : the gastrointestinal system : salivary, gastric, pancreatic, and hepatobiliary secretion / volume editor, John G. Forte.</t>
  </si>
  <si>
    <t>V. 3</t>
  </si>
  <si>
    <t>Bethesda, Md. : American Physiological Society, c1989.</t>
  </si>
  <si>
    <t>Handbook of physiology [Rev. ed.] ; sect. 6, v. 3.</t>
  </si>
  <si>
    <t>2009-02-19</t>
  </si>
  <si>
    <t>350128771:eng</t>
  </si>
  <si>
    <t>20619403</t>
  </si>
  <si>
    <t>991001448869702656</t>
  </si>
  <si>
    <t>22101749470002656</t>
  </si>
  <si>
    <t>30001001882135</t>
  </si>
  <si>
    <t>893643604</t>
  </si>
  <si>
    <t>QT 104 H236 1989 S6V2</t>
  </si>
  <si>
    <t>0                      QT 0104000H  236         1989   S  6                  V  2</t>
  </si>
  <si>
    <t>Handbook of physiology : a critical, comprehensive presentation of physiological knowledge and concepts : The Gastrointestinal system ; Volume II: Neural and endocrine biology / section editor, Stanley G. Schultz ; volume editor, Gabriel M. Makhlouf ; executive editor, Brenda B. Rauner.</t>
  </si>
  <si>
    <t>Rev. 2nd ed.</t>
  </si>
  <si>
    <t>Handbook of physiology ; section 6,volume 2</t>
  </si>
  <si>
    <t>1989-09-22</t>
  </si>
  <si>
    <t>374626815:eng</t>
  </si>
  <si>
    <t>20507328</t>
  </si>
  <si>
    <t>991001322899702656</t>
  </si>
  <si>
    <t>2258257110002656</t>
  </si>
  <si>
    <t>9780195207958</t>
  </si>
  <si>
    <t>30001001754128</t>
  </si>
  <si>
    <t>893161890</t>
  </si>
  <si>
    <t>QT 104 H236 1991 S6V4</t>
  </si>
  <si>
    <t>0                      QT 0104000H  236         1991   S  6                  V  4</t>
  </si>
  <si>
    <t>Handbook of physiology : a critical, comprehensive presentation of physiological knowledge and concepts : Intestinal absorption and secretion / section editor, Stanley G. Schultz ; volume editors, Michael Field, Raymond A. Frizzell ; executive editor, Brenda B. Rauner.</t>
  </si>
  <si>
    <t>Bethesda, Md. : American Physiological Society, c1991.</t>
  </si>
  <si>
    <t>Handbook of physiology ; section 6, volume IV</t>
  </si>
  <si>
    <t>1991-04-23</t>
  </si>
  <si>
    <t>350128779:eng</t>
  </si>
  <si>
    <t>23246688</t>
  </si>
  <si>
    <t>991000932849702656</t>
  </si>
  <si>
    <t>2268869440002656</t>
  </si>
  <si>
    <t>9780195208177</t>
  </si>
  <si>
    <t>30001002190157</t>
  </si>
  <si>
    <t>893460147</t>
  </si>
  <si>
    <t>QT104 H2361 2001 V. 4</t>
  </si>
  <si>
    <t>0                      QT 0104000H  2361        2001                                        V. 4</t>
  </si>
  <si>
    <t>Coping with the environment : neural and endocrine mechanisms / volume editor, Bruce S. McEwen ; section editor, H. Maurice Goodman.</t>
  </si>
  <si>
    <t>New York : Published for the American Physiological Society by Oxford University Press, 2001.</t>
  </si>
  <si>
    <t>2001</t>
  </si>
  <si>
    <t>Handbook of physiology ; section 7, v.4.</t>
  </si>
  <si>
    <t>2003-07-07</t>
  </si>
  <si>
    <t>2003-06-27</t>
  </si>
  <si>
    <t>481055436:eng</t>
  </si>
  <si>
    <t>45952118</t>
  </si>
  <si>
    <t>991000352189702656</t>
  </si>
  <si>
    <t>2256339670002656</t>
  </si>
  <si>
    <t>9780195112528</t>
  </si>
  <si>
    <t>30001004501732</t>
  </si>
  <si>
    <t>893811427</t>
  </si>
  <si>
    <t>QT 104 L283p 1971</t>
  </si>
  <si>
    <t>0                      QT 0104000L  283p        1971</t>
  </si>
  <si>
    <t>Physiology of man / [by] L. L. Langley.</t>
  </si>
  <si>
    <t>Langley, L. L. (Leroy Lester), 1916-</t>
  </si>
  <si>
    <t>New York : Van Nostrand Reinhold Co., [1971]</t>
  </si>
  <si>
    <t>1971</t>
  </si>
  <si>
    <t>2004-06-14</t>
  </si>
  <si>
    <t>1182142:eng</t>
  </si>
  <si>
    <t>154237</t>
  </si>
  <si>
    <t>991000860229702656</t>
  </si>
  <si>
    <t>2255313020002656</t>
  </si>
  <si>
    <t>30001000138083</t>
  </si>
  <si>
    <t>893831585</t>
  </si>
  <si>
    <t>QT 104 L289i 1984</t>
  </si>
  <si>
    <t>0                      QT 0104000L  289i        1984</t>
  </si>
  <si>
    <t>Integrated science for health students / T. Randall Lankford.</t>
  </si>
  <si>
    <t>Lankford, T. Randall, 1942-</t>
  </si>
  <si>
    <t>Reston, Va. : Reston Pub. Co., c1984.</t>
  </si>
  <si>
    <t>1992-12-01</t>
  </si>
  <si>
    <t>2707219:eng</t>
  </si>
  <si>
    <t>9896323</t>
  </si>
  <si>
    <t>991000860139702656</t>
  </si>
  <si>
    <t>2258488820002656</t>
  </si>
  <si>
    <t>9780835931069</t>
  </si>
  <si>
    <t>30001000138059</t>
  </si>
  <si>
    <t>893148486</t>
  </si>
  <si>
    <t>QT 104 L673e 1946</t>
  </si>
  <si>
    <t>0                      QT 0104000L  673e        1946</t>
  </si>
  <si>
    <t>Exercises in human physiology : (preparatory to clinical work) / by Sir Thomas Lewis.</t>
  </si>
  <si>
    <t>Lewis, Thomas, Sir, 1881-1945.</t>
  </si>
  <si>
    <t>London : Macmillan, 1946, c1945.</t>
  </si>
  <si>
    <t>1945</t>
  </si>
  <si>
    <t>2008-09-02</t>
  </si>
  <si>
    <t>233513579:eng</t>
  </si>
  <si>
    <t>3654443</t>
  </si>
  <si>
    <t>991000860189702656</t>
  </si>
  <si>
    <t>2263230230002656</t>
  </si>
  <si>
    <t>30001000138067</t>
  </si>
  <si>
    <t>893740507</t>
  </si>
  <si>
    <t>QT 104 M398h 1983</t>
  </si>
  <si>
    <t>0                      QT 0104000M  398h        1983</t>
  </si>
  <si>
    <t>Human physiology / Elliott B. Mason.</t>
  </si>
  <si>
    <t>Mason, Elliott B., 1943-</t>
  </si>
  <si>
    <t>Menlo Park, Calif. : Benjamin/Cummings Pub. Co., c1983.</t>
  </si>
  <si>
    <t>Benjamin/Cummings series in the life sciences</t>
  </si>
  <si>
    <t>1993-04-07</t>
  </si>
  <si>
    <t>3381875:eng</t>
  </si>
  <si>
    <t>10724421</t>
  </si>
  <si>
    <t>991000860559702656</t>
  </si>
  <si>
    <t>2263127780002656</t>
  </si>
  <si>
    <t>9780805368857</t>
  </si>
  <si>
    <t>30001000138240</t>
  </si>
  <si>
    <t>893637733</t>
  </si>
  <si>
    <t>QT104 P5776 2004</t>
  </si>
  <si>
    <t>0                      QT 0104000P  5776        2004</t>
  </si>
  <si>
    <t>Physiology for anaesthesiologists / edited by J.P. Howard Fee, James G. Bovill.</t>
  </si>
  <si>
    <t>London ; New York : Taylor &amp; Francis, c2004.</t>
  </si>
  <si>
    <t>2005-10-27</t>
  </si>
  <si>
    <t>2005-10-25</t>
  </si>
  <si>
    <t>766780197:eng</t>
  </si>
  <si>
    <t>57565067</t>
  </si>
  <si>
    <t>991000445849702656</t>
  </si>
  <si>
    <t>2257690850002656</t>
  </si>
  <si>
    <t>9781841842356</t>
  </si>
  <si>
    <t>30001004913598</t>
  </si>
  <si>
    <t>893136904</t>
  </si>
  <si>
    <t>QT 104 P578 1949F</t>
  </si>
  <si>
    <t>0                      QT 0104000P  578         1949F</t>
  </si>
  <si>
    <t>Physiology of heat regulation and the science of clothing / prepared at the request of the Division of Medical Sciences, National Research Council.</t>
  </si>
  <si>
    <t>Philadelphia : Saunders, c1949.</t>
  </si>
  <si>
    <t>1949</t>
  </si>
  <si>
    <t>1992-04-09</t>
  </si>
  <si>
    <t>1567036:eng</t>
  </si>
  <si>
    <t>3233011</t>
  </si>
  <si>
    <t>991000860719702656</t>
  </si>
  <si>
    <t>2260654240002656</t>
  </si>
  <si>
    <t>30001000138463</t>
  </si>
  <si>
    <t>893283969</t>
  </si>
  <si>
    <t>QT 104 P957 1990</t>
  </si>
  <si>
    <t>0                      QT 0104000P  957         1990</t>
  </si>
  <si>
    <t>Principles of physiology / edited by Robert M. Berne, Matthew N. Levy.</t>
  </si>
  <si>
    <t>St. Louis : Mosby, c1990.</t>
  </si>
  <si>
    <t>1999-10-18</t>
  </si>
  <si>
    <t>1990-08-08</t>
  </si>
  <si>
    <t>4202270484:eng</t>
  </si>
  <si>
    <t>20392062</t>
  </si>
  <si>
    <t>991001452129702656</t>
  </si>
  <si>
    <t>2265809760002656</t>
  </si>
  <si>
    <t>9780801605482</t>
  </si>
  <si>
    <t>30001001883471</t>
  </si>
  <si>
    <t>893455824</t>
  </si>
  <si>
    <t>QT 104 S4525ap 1995</t>
  </si>
  <si>
    <t>0                      QT 0104000S  4525ap      1995</t>
  </si>
  <si>
    <t>Art pak to accompany Anatomy &amp; physiology / Rod R. Seeley, Trent D. Stephens, Philip Tate.</t>
  </si>
  <si>
    <t>Seeley, Rod R.</t>
  </si>
  <si>
    <t>2000-03-21</t>
  </si>
  <si>
    <t>1996-01-24</t>
  </si>
  <si>
    <t>5612226600:eng</t>
  </si>
  <si>
    <t>33317278</t>
  </si>
  <si>
    <t>991001503039702656</t>
  </si>
  <si>
    <t>2264655580002656</t>
  </si>
  <si>
    <t>30001003263128</t>
  </si>
  <si>
    <t>893558037</t>
  </si>
  <si>
    <t>QT 104 S452a 1995</t>
  </si>
  <si>
    <t>0                      QT 0104000S  452a        1995</t>
  </si>
  <si>
    <t>Anatomy &amp; physiology / Rod R. Seeley, Trent D. Stephens, Philip Tate.</t>
  </si>
  <si>
    <t>6750364:eng</t>
  </si>
  <si>
    <t>32274141</t>
  </si>
  <si>
    <t>991001503069702656</t>
  </si>
  <si>
    <t>2260326950002656</t>
  </si>
  <si>
    <t>9780815177166</t>
  </si>
  <si>
    <t>30001003263136</t>
  </si>
  <si>
    <t>893638396</t>
  </si>
  <si>
    <t>QT 104 S452a 1998</t>
  </si>
  <si>
    <t>0                      QT 0104000S  452a        1998</t>
  </si>
  <si>
    <t>Boston, Mass. : WCB/McGraw-Hill, c1998.</t>
  </si>
  <si>
    <t>2007-04-16</t>
  </si>
  <si>
    <t>1998-03-02</t>
  </si>
  <si>
    <t>36648277</t>
  </si>
  <si>
    <t>991001563609702656</t>
  </si>
  <si>
    <t>2266023660002656</t>
  </si>
  <si>
    <t>9780697411075</t>
  </si>
  <si>
    <t>30001003629286</t>
  </si>
  <si>
    <t>893821342</t>
  </si>
  <si>
    <t>QT 104 S452ap 1998</t>
  </si>
  <si>
    <t>0                      QT 0104000S  452ap       1998</t>
  </si>
  <si>
    <t>Anatomy &amp; physiology : student study art notebook / Rod R. Seeley, Trent D. Stephens, Philip Tate.</t>
  </si>
  <si>
    <t>Dubuque, Iowa : McGraw-Hill/WCB, c1998.</t>
  </si>
  <si>
    <t>iau</t>
  </si>
  <si>
    <t>2007-04-24</t>
  </si>
  <si>
    <t>10568561037:eng</t>
  </si>
  <si>
    <t>38937369</t>
  </si>
  <si>
    <t>991001139929702656</t>
  </si>
  <si>
    <t>2268142850002656</t>
  </si>
  <si>
    <t>9780697394798</t>
  </si>
  <si>
    <t>30001003629278</t>
  </si>
  <si>
    <t>893541051</t>
  </si>
  <si>
    <t>QT 104 S645b 1973</t>
  </si>
  <si>
    <t>0                      QT 0104000S  645b        1973</t>
  </si>
  <si>
    <t>The biologic ages of man from conception through old age / Edited by David W. Smith [and] Edwin L. Bierman.</t>
  </si>
  <si>
    <t>Smith, David W., 1926-1981.</t>
  </si>
  <si>
    <t>Philadelphia : Saunders, 1973.</t>
  </si>
  <si>
    <t>1973</t>
  </si>
  <si>
    <t>1989-07-08</t>
  </si>
  <si>
    <t>1804812:eng</t>
  </si>
  <si>
    <t>741187</t>
  </si>
  <si>
    <t>991000860679702656</t>
  </si>
  <si>
    <t>2270964110002656</t>
  </si>
  <si>
    <t>9780721684239</t>
  </si>
  <si>
    <t>30001000138422</t>
  </si>
  <si>
    <t>893273415</t>
  </si>
  <si>
    <t>QT 104 T3553 1989</t>
  </si>
  <si>
    <t>0                      QT 0104000T  3553        1989</t>
  </si>
  <si>
    <t>Textbook of physiology / [edited by] Harry D. Patton ... [et al.].</t>
  </si>
  <si>
    <t>Philadelphia : Saunders, c1989.</t>
  </si>
  <si>
    <t>21st ed.</t>
  </si>
  <si>
    <t>2000-03-31</t>
  </si>
  <si>
    <t>2000-04-26</t>
  </si>
  <si>
    <t>1989-07-28</t>
  </si>
  <si>
    <t>9381316261:eng</t>
  </si>
  <si>
    <t>15520585</t>
  </si>
  <si>
    <t>991001312389702656</t>
  </si>
  <si>
    <t>2265278950002656</t>
  </si>
  <si>
    <t>9780030144790</t>
  </si>
  <si>
    <t>30001001751249</t>
  </si>
  <si>
    <t>893467907</t>
  </si>
  <si>
    <t>30001001751264</t>
  </si>
  <si>
    <t>893460462</t>
  </si>
  <si>
    <t>QT 104 T419g 1985</t>
  </si>
  <si>
    <t>0                      QT 0104000T  419g        1985</t>
  </si>
  <si>
    <t>Autonomic functions in human physiology / G. Thews, P. Vaupel ; translated by Marguerite A. Biederman-Thorson.</t>
  </si>
  <si>
    <t>Thews, Gerhard, 1926-2003.</t>
  </si>
  <si>
    <t>Berlin ; New York : Springer-Verlag, c1985.</t>
  </si>
  <si>
    <t>Springer study edition</t>
  </si>
  <si>
    <t>1989-11-30</t>
  </si>
  <si>
    <t>1987-11-17</t>
  </si>
  <si>
    <t>1910302107:eng</t>
  </si>
  <si>
    <t>10823454</t>
  </si>
  <si>
    <t>991001530109702656</t>
  </si>
  <si>
    <t>2262618650002656</t>
  </si>
  <si>
    <t>9780387132174</t>
  </si>
  <si>
    <t>30001000621294</t>
  </si>
  <si>
    <t>893455904</t>
  </si>
  <si>
    <t>QT104 T427h 2002</t>
  </si>
  <si>
    <t>0                      QT 0104000T  427h        2002</t>
  </si>
  <si>
    <t>The human body in health &amp; disease / Gary A. Thibodeau, Kevin T. Patton.</t>
  </si>
  <si>
    <t>Thibodeau, Gary A., 1938-</t>
  </si>
  <si>
    <t>St. Louis, Mo. : Mosby, c2002.</t>
  </si>
  <si>
    <t>2007-04-25</t>
  </si>
  <si>
    <t>2001-12-20</t>
  </si>
  <si>
    <t>42793:eng</t>
  </si>
  <si>
    <t>45172933</t>
  </si>
  <si>
    <t>991000298879702656</t>
  </si>
  <si>
    <t>2258923230002656</t>
  </si>
  <si>
    <t>9780323013383</t>
  </si>
  <si>
    <t>30001004560357</t>
  </si>
  <si>
    <t>893827280</t>
  </si>
  <si>
    <t>QT104 T427h 2005</t>
  </si>
  <si>
    <t>0                      QT 0104000T  427h        2005</t>
  </si>
  <si>
    <t>St. Louis, Mo. : Elsevier Mosby, c2005.</t>
  </si>
  <si>
    <t>2006-02-09</t>
  </si>
  <si>
    <t>60792522</t>
  </si>
  <si>
    <t>991000463959702656</t>
  </si>
  <si>
    <t>2257688260002656</t>
  </si>
  <si>
    <t>9780323031615</t>
  </si>
  <si>
    <t>30001004912731</t>
  </si>
  <si>
    <t>893452148</t>
  </si>
  <si>
    <t>QT 104 V228h 1994</t>
  </si>
  <si>
    <t>0                      QT 0104000V  228h        1994</t>
  </si>
  <si>
    <t>Human physiology : the mechanisms of body function / Arthur J. Vander, James H. Sherman, Dorothy S. Luciano.</t>
  </si>
  <si>
    <t>Vander, Arthur J., 1933-</t>
  </si>
  <si>
    <t>New York : McGraw-Hill, c1994.</t>
  </si>
  <si>
    <t>2004-04-19</t>
  </si>
  <si>
    <t>1995-01-05</t>
  </si>
  <si>
    <t>1233610:eng</t>
  </si>
  <si>
    <t>28063971</t>
  </si>
  <si>
    <t>991000684179702656</t>
  </si>
  <si>
    <t>2255302710002656</t>
  </si>
  <si>
    <t>9780070669925</t>
  </si>
  <si>
    <t>30001002698498</t>
  </si>
  <si>
    <t>893739975</t>
  </si>
  <si>
    <t>QT104 W641v 2004</t>
  </si>
  <si>
    <t>0                      QT 0104000W  641v        2004</t>
  </si>
  <si>
    <t>Vander, Sherman, &amp; Luciano's human physiology : the mechanisms of body function.</t>
  </si>
  <si>
    <t>Widmaier, Eric P.</t>
  </si>
  <si>
    <t>Boston : McGraw-Hill Higher Education, c2004.</t>
  </si>
  <si>
    <t>9th ed. / Eric P. Widmaier, Hershel Raff, Kevin T. Strang ; contributions by Mary Erskine.</t>
  </si>
  <si>
    <t>2008-05-14</t>
  </si>
  <si>
    <t>2003-08-22</t>
  </si>
  <si>
    <t>3798713733:eng</t>
  </si>
  <si>
    <t>50447675</t>
  </si>
  <si>
    <t>991001723949702656</t>
  </si>
  <si>
    <t>2271447740002656</t>
  </si>
  <si>
    <t>9780072437935</t>
  </si>
  <si>
    <t>30001004505675</t>
  </si>
  <si>
    <t>893377524</t>
  </si>
  <si>
    <t>QT 120 H377p 1988</t>
  </si>
  <si>
    <t>0                      QT 0120000H  377p        1988</t>
  </si>
  <si>
    <t>pH homeostasis : mechanisms and control / Dieter Häussinger.</t>
  </si>
  <si>
    <t>Häussinger, D. (Dieter), 1951-</t>
  </si>
  <si>
    <t>London : Academic, c1988.</t>
  </si>
  <si>
    <t>1988</t>
  </si>
  <si>
    <t>1988-05-17</t>
  </si>
  <si>
    <t>836839984:eng</t>
  </si>
  <si>
    <t>21041118</t>
  </si>
  <si>
    <t>991001191789702656</t>
  </si>
  <si>
    <t>2259309790002656</t>
  </si>
  <si>
    <t>9780123330659</t>
  </si>
  <si>
    <t>30001000979478</t>
  </si>
  <si>
    <t>893727327</t>
  </si>
  <si>
    <t>QT 120 H7655 1984</t>
  </si>
  <si>
    <t>0                      QT 0120000H  7655        1984</t>
  </si>
  <si>
    <t>Homeostatic function and aging / editors, Bernard B. Davis, W. Gibson Wood.</t>
  </si>
  <si>
    <t>New York : Raven Press, c1985.</t>
  </si>
  <si>
    <t>Aging ; v. 30</t>
  </si>
  <si>
    <t>1994-10-02</t>
  </si>
  <si>
    <t>356081178:eng</t>
  </si>
  <si>
    <t>12419580</t>
  </si>
  <si>
    <t>991000860759702656</t>
  </si>
  <si>
    <t>2261351730002656</t>
  </si>
  <si>
    <t>9780881671391</t>
  </si>
  <si>
    <t>30001000138505</t>
  </si>
  <si>
    <t>893637734</t>
  </si>
  <si>
    <t>QT 150 A239p 1947</t>
  </si>
  <si>
    <t>0                      QT 0150000A  239p        1947</t>
  </si>
  <si>
    <t>Physiology of man in the desert / by E.F. Adolph and associates.</t>
  </si>
  <si>
    <t>Adolph, Edward F. (Edward Frederick), 1895-1986.</t>
  </si>
  <si>
    <t>New York : Interscience Pub., c1947.</t>
  </si>
  <si>
    <t>1947</t>
  </si>
  <si>
    <t>1992-04-06</t>
  </si>
  <si>
    <t>1142351:eng</t>
  </si>
  <si>
    <t>14553759</t>
  </si>
  <si>
    <t>991000860849702656</t>
  </si>
  <si>
    <t>2262727830002656</t>
  </si>
  <si>
    <t>30001000138554</t>
  </si>
  <si>
    <t>893648619</t>
  </si>
  <si>
    <t>QT 160 L793h 1986</t>
  </si>
  <si>
    <t>0                      QT 0160000L  793h        1986</t>
  </si>
  <si>
    <t>Hypothermia and cold stress / Evan H. Lloyd.</t>
  </si>
  <si>
    <t>Lloyd, Evan H., 1937-</t>
  </si>
  <si>
    <t>Rockville, Md. : Aspen Systems Corp., c1986.</t>
  </si>
  <si>
    <t>1994-03-12</t>
  </si>
  <si>
    <t>5623551:eng</t>
  </si>
  <si>
    <t>12974052</t>
  </si>
  <si>
    <t>991000860909702656</t>
  </si>
  <si>
    <t>2260859160002656</t>
  </si>
  <si>
    <t>9780871893017</t>
  </si>
  <si>
    <t>30001000138588</t>
  </si>
  <si>
    <t>893735955</t>
  </si>
  <si>
    <t>QT 160 S795k 1960</t>
  </si>
  <si>
    <t>0                      QT 0160000S  795k        1960</t>
  </si>
  <si>
    <t>The problem of acute hypothermia / Translated from the Russian by R.E. Hammond. Edited by E. Neil.</t>
  </si>
  <si>
    <t>Starkov, P. M., editor.</t>
  </si>
  <si>
    <t>London : New York : Pergamon Press, 1960.</t>
  </si>
  <si>
    <t>1960</t>
  </si>
  <si>
    <t>1988-03-03</t>
  </si>
  <si>
    <t>1457164:eng</t>
  </si>
  <si>
    <t>336527</t>
  </si>
  <si>
    <t>991000860949702656</t>
  </si>
  <si>
    <t>2254980040002656</t>
  </si>
  <si>
    <t>30001000138596</t>
  </si>
  <si>
    <t>893133902</t>
  </si>
  <si>
    <t>QT 162.S8 S914 1999</t>
  </si>
  <si>
    <t>0                      QT 0162000S  8                  S  914         1999</t>
  </si>
  <si>
    <t>Stress adaptation, prophylaxis, and treatment / edited by Dipak K. Das.</t>
  </si>
  <si>
    <t>Dordrecht ; Boston : Kluwer Academic Publishers, c1999.</t>
  </si>
  <si>
    <t>1999</t>
  </si>
  <si>
    <t xml:space="preserve">ne </t>
  </si>
  <si>
    <t>Developments in molecular and cellular biochemistry ; 32</t>
  </si>
  <si>
    <t>1999-09-30</t>
  </si>
  <si>
    <t>9657378239:eng</t>
  </si>
  <si>
    <t>40543492</t>
  </si>
  <si>
    <t>991001574139702656</t>
  </si>
  <si>
    <t>2266645010002656</t>
  </si>
  <si>
    <t>9780792384069</t>
  </si>
  <si>
    <t>30001004015022</t>
  </si>
  <si>
    <t>893168279</t>
  </si>
  <si>
    <t>QT 165 I62t 1991</t>
  </si>
  <si>
    <t>0                      QT 0165000I  62t         1991</t>
  </si>
  <si>
    <t>Thermoregulation : the pathophysiological basis of clinical disorders / 8th International Symposium on the Pharmacology of Thermoregulation, Kananaskis, Alta., August 26-30, 1991 ; editors, P. Lomax, E. Schönbaum.</t>
  </si>
  <si>
    <t>International Symposium on the Pharmacology of Thermoregulation (8th : 1991 : Kananaskis, Alta.)</t>
  </si>
  <si>
    <t>Basel ; New York : Karger, c1992.</t>
  </si>
  <si>
    <t>1993-02-09</t>
  </si>
  <si>
    <t>1992-05-08</t>
  </si>
  <si>
    <t>3856669208:eng</t>
  </si>
  <si>
    <t>24630521</t>
  </si>
  <si>
    <t>991001304769702656</t>
  </si>
  <si>
    <t>2263220810002656</t>
  </si>
  <si>
    <t>9783805555135</t>
  </si>
  <si>
    <t>30001002413237</t>
  </si>
  <si>
    <t>893451066</t>
  </si>
  <si>
    <t>QT 167 B6148 1994</t>
  </si>
  <si>
    <t>0                      QT 0167000B  6148        1994</t>
  </si>
  <si>
    <t>Biologic rhythms in clinical and laboratory medicine / Y. Touitou, E. Haus (eds.).</t>
  </si>
  <si>
    <t>Berlin ; New York ; Paris : Springer-Verlag, second printing 1994, c1992.</t>
  </si>
  <si>
    <t>Second printing 1994.</t>
  </si>
  <si>
    <t>1999-09-10</t>
  </si>
  <si>
    <t>1994-11-29</t>
  </si>
  <si>
    <t>353930801:eng</t>
  </si>
  <si>
    <t>31313362</t>
  </si>
  <si>
    <t>991001335189702656</t>
  </si>
  <si>
    <t>2254958090002656</t>
  </si>
  <si>
    <t>9780387575926</t>
  </si>
  <si>
    <t>30001003110717</t>
  </si>
  <si>
    <t>893284704</t>
  </si>
  <si>
    <t>QT 180 A67h 1986</t>
  </si>
  <si>
    <t>0                      QT 0180000A  67h         1986</t>
  </si>
  <si>
    <t>High level wellness : an alternative to doctors, drugs, and disease / Donald B. Ardell.</t>
  </si>
  <si>
    <t>Ardell, Donald B.</t>
  </si>
  <si>
    <t>Berkeley, CA : Ten Speed Press, c1986.</t>
  </si>
  <si>
    <t>Tenth anniversary edition.</t>
  </si>
  <si>
    <t>1997-09-23</t>
  </si>
  <si>
    <t>2808097:eng</t>
  </si>
  <si>
    <t>13726240</t>
  </si>
  <si>
    <t>991001267379702656</t>
  </si>
  <si>
    <t>2272673380002656</t>
  </si>
  <si>
    <t>9780898151626</t>
  </si>
  <si>
    <t>30001000353799</t>
  </si>
  <si>
    <t>893643377</t>
  </si>
  <si>
    <t>QT 180 E23h 1988</t>
  </si>
  <si>
    <t>0                      QT 0180000E  23h         1988</t>
  </si>
  <si>
    <t>Health &amp; wellness : a holistic approach / Gordon Edlin and Eric Golanty.</t>
  </si>
  <si>
    <t>Edlin, Gordon, 1932-</t>
  </si>
  <si>
    <t>Boston : Jones and Bartlett Publishers, c1988.</t>
  </si>
  <si>
    <t>1990-11-21</t>
  </si>
  <si>
    <t>1988-08-09</t>
  </si>
  <si>
    <t>5090530420:eng</t>
  </si>
  <si>
    <t>16983077</t>
  </si>
  <si>
    <t>991001419739702656</t>
  </si>
  <si>
    <t>2257239090002656</t>
  </si>
  <si>
    <t>9780867200911</t>
  </si>
  <si>
    <t>30001001181868</t>
  </si>
  <si>
    <t>893161974</t>
  </si>
  <si>
    <t>QT 180 G812c 1984</t>
  </si>
  <si>
    <t>0                      QT 0180000G  812c        1984</t>
  </si>
  <si>
    <t>Cleanliness and the health revolution / V.W. Greene.</t>
  </si>
  <si>
    <t>Greene, V. W.</t>
  </si>
  <si>
    <t>New York, N.Y. : Soap and Detergent Association, c1984.</t>
  </si>
  <si>
    <t>1995-11-22</t>
  </si>
  <si>
    <t>4159845357:eng</t>
  </si>
  <si>
    <t>10881980</t>
  </si>
  <si>
    <t>991000861049702656</t>
  </si>
  <si>
    <t>2256232990002656</t>
  </si>
  <si>
    <t>30001000138703</t>
  </si>
  <si>
    <t>893120607</t>
  </si>
  <si>
    <t>QT 180 H167i 1992</t>
  </si>
  <si>
    <t>0                      QT 0180000H  167i        1992</t>
  </si>
  <si>
    <t>An invitation to health : taking charge of your life / Dianne Hales.</t>
  </si>
  <si>
    <t>Hales, Dianne, 1950-</t>
  </si>
  <si>
    <t>Redwood City, Calif. : Benjamin/Cummings Pub. Co., c1992.</t>
  </si>
  <si>
    <t>1999-11-06</t>
  </si>
  <si>
    <t>1992-08-31</t>
  </si>
  <si>
    <t>3901215931:eng</t>
  </si>
  <si>
    <t>24501696</t>
  </si>
  <si>
    <t>991001341729702656</t>
  </si>
  <si>
    <t>2268602120002656</t>
  </si>
  <si>
    <t>9780805328011</t>
  </si>
  <si>
    <t>30001002456012</t>
  </si>
  <si>
    <t>893560982</t>
  </si>
  <si>
    <t>QT 180 S965h 1986</t>
  </si>
  <si>
    <t>0                      QT 0180000S  965h        1986</t>
  </si>
  <si>
    <t>Health psychophysiology : mind-body interactions in wellness and illness / Steve Suter.</t>
  </si>
  <si>
    <t>Suter, Steve.</t>
  </si>
  <si>
    <t>Hillsdale, N.J. : L. Erlbaum Associates, c1986.</t>
  </si>
  <si>
    <t>2003-04-16</t>
  </si>
  <si>
    <t>4920422:eng</t>
  </si>
  <si>
    <t>12263224</t>
  </si>
  <si>
    <t>991000759769702656</t>
  </si>
  <si>
    <t>2268920770002656</t>
  </si>
  <si>
    <t>9780898596724</t>
  </si>
  <si>
    <t>30001000056079</t>
  </si>
  <si>
    <t>893560562</t>
  </si>
  <si>
    <t>QT 180 X5w 1993</t>
  </si>
  <si>
    <t>0                      QT 0180000X  5w          1993</t>
  </si>
  <si>
    <t>Why doesn't my funny bone make me laugh? : sneezes, hiccups, butterflies, and other funny feelings explained / Alan P. Xenakis.</t>
  </si>
  <si>
    <t>Xenakis, Alan Perry.</t>
  </si>
  <si>
    <t>New York : Villard Books, c1993.</t>
  </si>
  <si>
    <t>1995-02-14</t>
  </si>
  <si>
    <t>1994-12-05</t>
  </si>
  <si>
    <t>34348434:eng</t>
  </si>
  <si>
    <t>27144249</t>
  </si>
  <si>
    <t>991000682739702656</t>
  </si>
  <si>
    <t>2255041460002656</t>
  </si>
  <si>
    <t>9780394587158</t>
  </si>
  <si>
    <t>30001002698035</t>
  </si>
  <si>
    <t>893637225</t>
  </si>
  <si>
    <t>QT 200 L786 1988</t>
  </si>
  <si>
    <t>0                      QT 0200000L  786         1988</t>
  </si>
  <si>
    <t>Living fit / Henry J. Montoye ... [et al.].</t>
  </si>
  <si>
    <t>Menlo Park, Calif. : Benjamin/Cummings Pub. Co., c1988.</t>
  </si>
  <si>
    <t>2000-10-07</t>
  </si>
  <si>
    <t>1988-10-08</t>
  </si>
  <si>
    <t>55014241:eng</t>
  </si>
  <si>
    <t>16801319</t>
  </si>
  <si>
    <t>991001425069702656</t>
  </si>
  <si>
    <t>2269180820002656</t>
  </si>
  <si>
    <t>9780805381801</t>
  </si>
  <si>
    <t>30001001183930</t>
  </si>
  <si>
    <t>893546708</t>
  </si>
  <si>
    <t>QT 200 M533h 1996</t>
  </si>
  <si>
    <t>0                      QT 0200000M  533h        1996</t>
  </si>
  <si>
    <t>The human body in health &amp; disease / Ruth L. Memmler, Barbara Janson Cohen, Dena Lin Wood, illustrated by Janice A. Schwegler and Anthony Ravielli.</t>
  </si>
  <si>
    <t>Memmler, Ruth Lundeen.</t>
  </si>
  <si>
    <t>Philadelphia : Lippincott, c1996.</t>
  </si>
  <si>
    <t>1997-04-18</t>
  </si>
  <si>
    <t>1996-06-24</t>
  </si>
  <si>
    <t>3334543512:eng</t>
  </si>
  <si>
    <t>32397553</t>
  </si>
  <si>
    <t>991000832989702656</t>
  </si>
  <si>
    <t>2255134410002656</t>
  </si>
  <si>
    <t>9780397551743</t>
  </si>
  <si>
    <t>30001003440114</t>
  </si>
  <si>
    <t>893551803</t>
  </si>
  <si>
    <t>QT 235 D565 1981</t>
  </si>
  <si>
    <t>0                      QT 0235000D  565         1981</t>
  </si>
  <si>
    <t>Diet and exercise--synergism in health maintenance / editors, Philip L. White and Therese Mondeika.</t>
  </si>
  <si>
    <t>Chicago, Ill. : American Medical Association, c1982.</t>
  </si>
  <si>
    <t>1982</t>
  </si>
  <si>
    <t>2001-02-22</t>
  </si>
  <si>
    <t>43867328:eng</t>
  </si>
  <si>
    <t>9971947</t>
  </si>
  <si>
    <t>991000861119702656</t>
  </si>
  <si>
    <t>2266691680002656</t>
  </si>
  <si>
    <t>9780899701530</t>
  </si>
  <si>
    <t>30001000138786</t>
  </si>
  <si>
    <t>893637735</t>
  </si>
  <si>
    <t>QT 235 M879L 1958</t>
  </si>
  <si>
    <t>0                      QT 0235000M  879L        1958</t>
  </si>
  <si>
    <t>The low-fat way to health and longer life : the complete guide to better health through automatic weight control, modern nutritional supplements, and low-fat diet / [by] Lester M. Morrison.</t>
  </si>
  <si>
    <t>Morrison, Lester M.</t>
  </si>
  <si>
    <t>Englewood Cliffs, N.J. : Prentic-Hall, 1958.</t>
  </si>
  <si>
    <t>1958</t>
  </si>
  <si>
    <t>1992-05-29</t>
  </si>
  <si>
    <t>9621958920:eng</t>
  </si>
  <si>
    <t>7885509</t>
  </si>
  <si>
    <t>991001159889702656</t>
  </si>
  <si>
    <t>2265027820002656</t>
  </si>
  <si>
    <t>30001000969842</t>
  </si>
  <si>
    <t>893727302</t>
  </si>
  <si>
    <t>QT250 J79t 2004</t>
  </si>
  <si>
    <t>0                      QT 0250000J  79t         2004</t>
  </si>
  <si>
    <t>Travelers' vaccines / Elaine C. Jong, Jane N. Zuckerman.</t>
  </si>
  <si>
    <t>Jong, Elaine C.</t>
  </si>
  <si>
    <t>Hamilton, Ont. ; Lewiston, NY : BC Decker, 2004.</t>
  </si>
  <si>
    <t>onc</t>
  </si>
  <si>
    <t>2004-10-26</t>
  </si>
  <si>
    <t>2004-10-25</t>
  </si>
  <si>
    <t>992739:eng</t>
  </si>
  <si>
    <t>56527175</t>
  </si>
  <si>
    <t>991000404169702656</t>
  </si>
  <si>
    <t>2257593260002656</t>
  </si>
  <si>
    <t>9781550092257</t>
  </si>
  <si>
    <t>30001004924108</t>
  </si>
  <si>
    <t>893547798</t>
  </si>
  <si>
    <t>QT 250 W673 2007</t>
  </si>
  <si>
    <t>0                      QT 0250000W  673         2007</t>
  </si>
  <si>
    <t>Wilderness medicine / [edited by] Paul S. Auerbach.</t>
  </si>
  <si>
    <t>Philadelphia : Mosby Elsevier, c2007.</t>
  </si>
  <si>
    <t>2008-04-16</t>
  </si>
  <si>
    <t>2007-09-12</t>
  </si>
  <si>
    <t>3769337231:eng</t>
  </si>
  <si>
    <t>65360961</t>
  </si>
  <si>
    <t>991000647879702656</t>
  </si>
  <si>
    <t>2268416180002656</t>
  </si>
  <si>
    <t>9780323032285</t>
  </si>
  <si>
    <t>30001005230422</t>
  </si>
  <si>
    <t>893730838</t>
  </si>
  <si>
    <t>QT255 A187 2005</t>
  </si>
  <si>
    <t>0                      QT 0255000A  187         2005</t>
  </si>
  <si>
    <t>ACSM's health-related physical fitness assessment manual / American College of Sports Medicine ; editors, Gregory B. Dwyer and Shala E. Davis.</t>
  </si>
  <si>
    <t>Philadelphia : Lippincott Williams &amp; Wilkins, c2005 [i.e. 2004]</t>
  </si>
  <si>
    <t>2005-11-17</t>
  </si>
  <si>
    <t>2005-11-15</t>
  </si>
  <si>
    <t>5615092005:eng</t>
  </si>
  <si>
    <t>52970751</t>
  </si>
  <si>
    <t>991000449269702656</t>
  </si>
  <si>
    <t>2262805470002656</t>
  </si>
  <si>
    <t>9780781734714</t>
  </si>
  <si>
    <t>30001004911238</t>
  </si>
  <si>
    <t>893822185</t>
  </si>
  <si>
    <t>QT 255 A188 1999</t>
  </si>
  <si>
    <t>0                      QT 0255000A  188         1999</t>
  </si>
  <si>
    <t>Active older adults : ideas for action / Lynn Allen, editor ; with support from the Sporting Goods Manufacturers Association (SGMA).</t>
  </si>
  <si>
    <t>Champaign, IL : Human Kinetics, c1999.</t>
  </si>
  <si>
    <t>2002-02-26</t>
  </si>
  <si>
    <t>2000-04-13</t>
  </si>
  <si>
    <t>796417230:eng</t>
  </si>
  <si>
    <t>40510445</t>
  </si>
  <si>
    <t>991001407429702656</t>
  </si>
  <si>
    <t>2272649060002656</t>
  </si>
  <si>
    <t>9780736001281</t>
  </si>
  <si>
    <t>30001003824325</t>
  </si>
  <si>
    <t>893736547</t>
  </si>
  <si>
    <t>QT255 A871 2008</t>
  </si>
  <si>
    <t>0                      QT 0255000A  871         2008</t>
  </si>
  <si>
    <t>The athletic trainer's guide to psychosocial intervention and referral / [edited by] James Mensch, Gary M. Miller.</t>
  </si>
  <si>
    <t>Thorofare, NJ : SLACK, c2008.</t>
  </si>
  <si>
    <t>2008</t>
  </si>
  <si>
    <t>2008-05-16</t>
  </si>
  <si>
    <t>2008-04-15</t>
  </si>
  <si>
    <t>350220414:eng</t>
  </si>
  <si>
    <t>157002745</t>
  </si>
  <si>
    <t>991000690769702656</t>
  </si>
  <si>
    <t>2264660650002656</t>
  </si>
  <si>
    <t>9781556427336</t>
  </si>
  <si>
    <t>30001005292083</t>
  </si>
  <si>
    <t>893726573</t>
  </si>
  <si>
    <t>QT 255 B282w 1988</t>
  </si>
  <si>
    <t>0                      QT 0255000B  282w        1988</t>
  </si>
  <si>
    <t>Worried sick : our troubled quest for wellness / Arthur J. Barsky.</t>
  </si>
  <si>
    <t>Barsky, Arthur J.</t>
  </si>
  <si>
    <t>Boston : Little, Brown, c1988.</t>
  </si>
  <si>
    <t>1991-03-09</t>
  </si>
  <si>
    <t>1989-02-03</t>
  </si>
  <si>
    <t>15853784:eng</t>
  </si>
  <si>
    <t>17227372</t>
  </si>
  <si>
    <t>991001116739702656</t>
  </si>
  <si>
    <t>2257669600002656</t>
  </si>
  <si>
    <t>9780316082556</t>
  </si>
  <si>
    <t>30001001613480</t>
  </si>
  <si>
    <t>893121175</t>
  </si>
  <si>
    <t>QT 255 B9245e 1999</t>
  </si>
  <si>
    <t>0                      QT 0255000B  9245e       1999</t>
  </si>
  <si>
    <t>Exercise on prescription : cardiovascular activity for health / John Buckley, Jane Holmes, Gareth Mapp.</t>
  </si>
  <si>
    <t>Buckley, John (Exercise physiologist)</t>
  </si>
  <si>
    <t>Oxford [England] ; Boston : Butterworth-Heinemann, c1999.</t>
  </si>
  <si>
    <t>2002-04-09</t>
  </si>
  <si>
    <t>2000-03-22</t>
  </si>
  <si>
    <t>364719863:eng</t>
  </si>
  <si>
    <t>39275860</t>
  </si>
  <si>
    <t>991001442699702656</t>
  </si>
  <si>
    <t>2264519880002656</t>
  </si>
  <si>
    <t>9780750632881</t>
  </si>
  <si>
    <t>30001003883198</t>
  </si>
  <si>
    <t>893832196</t>
  </si>
  <si>
    <t>QT 255 C244t 1979</t>
  </si>
  <si>
    <t>0                      QT 0255000C  244t        1979</t>
  </si>
  <si>
    <t>Therapeutic dance/movement : expressive activities for older adults / Erna Caplow-Lindner, Leah Harpaz, Sonya Samberg.</t>
  </si>
  <si>
    <t>Caplow-Lindner, Erna.</t>
  </si>
  <si>
    <t>New York : Human Sciences Press, c1979.</t>
  </si>
  <si>
    <t>2000-10-27</t>
  </si>
  <si>
    <t>197878560:eng</t>
  </si>
  <si>
    <t>4495557</t>
  </si>
  <si>
    <t>991000861199702656</t>
  </si>
  <si>
    <t>2267548420002656</t>
  </si>
  <si>
    <t>9780877053408</t>
  </si>
  <si>
    <t>30001000138851</t>
  </si>
  <si>
    <t>893735956</t>
  </si>
  <si>
    <t>QT255 C791F 2005</t>
  </si>
  <si>
    <t>0                      QT 0255000C  791F        2005</t>
  </si>
  <si>
    <t>Fitness for life / Charles B. Corbin, Ruth Lindsey.</t>
  </si>
  <si>
    <t>Corbin, Charles B.</t>
  </si>
  <si>
    <t>Champaign, IL : Human Kinetics, c2005.</t>
  </si>
  <si>
    <t>2009-02-14</t>
  </si>
  <si>
    <t>2004-11-03</t>
  </si>
  <si>
    <t>492502:eng</t>
  </si>
  <si>
    <t>53331624</t>
  </si>
  <si>
    <t>991001730939702656</t>
  </si>
  <si>
    <t>2255053480002656</t>
  </si>
  <si>
    <t>9780736046626</t>
  </si>
  <si>
    <t>30001004924744</t>
  </si>
  <si>
    <t>893649401</t>
  </si>
  <si>
    <t>QT 255 G192 1982</t>
  </si>
  <si>
    <t>0                      QT 0255000G  192         1982</t>
  </si>
  <si>
    <t>Games, sports, and exercises for the physically handicapped.</t>
  </si>
  <si>
    <t>Philadelphia : Lea &amp; Febiger, c1982.</t>
  </si>
  <si>
    <t>3rd ed. / Ronald C. Adams ... [et al.].</t>
  </si>
  <si>
    <t>1996-08-23</t>
  </si>
  <si>
    <t>1420930:eng</t>
  </si>
  <si>
    <t>7464690</t>
  </si>
  <si>
    <t>991000861239702656</t>
  </si>
  <si>
    <t>2256378340002656</t>
  </si>
  <si>
    <t>9780812107852</t>
  </si>
  <si>
    <t>30001000138869</t>
  </si>
  <si>
    <t>893642910</t>
  </si>
  <si>
    <t>QT255 H622a 2006</t>
  </si>
  <si>
    <t>0                      QT 0255000H  622a        2006</t>
  </si>
  <si>
    <t>Advanced fitness assessment and exercise prescription / Vivian H. Heyward.</t>
  </si>
  <si>
    <t>Heyward, Vivian H.</t>
  </si>
  <si>
    <t>Champaign, IL : Human Kinetics, c2006.</t>
  </si>
  <si>
    <t>2006</t>
  </si>
  <si>
    <t>2008-01-06</t>
  </si>
  <si>
    <t>2007-04-11</t>
  </si>
  <si>
    <t>38193291:eng</t>
  </si>
  <si>
    <t>66527051</t>
  </si>
  <si>
    <t>991000608309702656</t>
  </si>
  <si>
    <t>2269696730002656</t>
  </si>
  <si>
    <t>9780736057325</t>
  </si>
  <si>
    <t>30001005212578</t>
  </si>
  <si>
    <t>893539799</t>
  </si>
  <si>
    <t>QT 255 K186n 1988</t>
  </si>
  <si>
    <t>0                      QT 0255000K  186n        1988</t>
  </si>
  <si>
    <t>Nutrition, weight control, and exercise / Frank I. Katch, William D. McArdle.</t>
  </si>
  <si>
    <t>Katch, Frank I.</t>
  </si>
  <si>
    <t>Philadelphia : Lea &amp; Febiger, c1988.</t>
  </si>
  <si>
    <t>1998-08-16</t>
  </si>
  <si>
    <t>1988-02-17</t>
  </si>
  <si>
    <t>6190478:eng</t>
  </si>
  <si>
    <t>15630303</t>
  </si>
  <si>
    <t>991001539899702656</t>
  </si>
  <si>
    <t>2256664540002656</t>
  </si>
  <si>
    <t>9780812111149</t>
  </si>
  <si>
    <t>30001000624660</t>
  </si>
  <si>
    <t>893374699</t>
  </si>
  <si>
    <t>QT 255 L764b 1954</t>
  </si>
  <si>
    <t>0                      QT 0255000L  764b        1954</t>
  </si>
  <si>
    <t>Basic physiology of exercise.</t>
  </si>
  <si>
    <t>Lipovetz, Ferdinand John.</t>
  </si>
  <si>
    <t>Minneapolis : Burgess Pub. Co., [1954]</t>
  </si>
  <si>
    <t>1954</t>
  </si>
  <si>
    <t>mnu</t>
  </si>
  <si>
    <t>1992-03-30</t>
  </si>
  <si>
    <t>2962762:eng</t>
  </si>
  <si>
    <t>1843251</t>
  </si>
  <si>
    <t>991000861269702656</t>
  </si>
  <si>
    <t>2263589110002656</t>
  </si>
  <si>
    <t>30001000138893</t>
  </si>
  <si>
    <t>893167782</t>
  </si>
  <si>
    <t>QT 255 P372 1998</t>
  </si>
  <si>
    <t>0                      QT 0255000P  372         1998</t>
  </si>
  <si>
    <t>Pediatric anaerobic performance / Emmanuel Van Praagh, editor.</t>
  </si>
  <si>
    <t>Champaign, IL : Human Kinetics, c1998.</t>
  </si>
  <si>
    <t>2003-12-04</t>
  </si>
  <si>
    <t>1998-12-18</t>
  </si>
  <si>
    <t>181287770:eng</t>
  </si>
  <si>
    <t>37712926</t>
  </si>
  <si>
    <t>991001557409702656</t>
  </si>
  <si>
    <t>2256772690002656</t>
  </si>
  <si>
    <t>9780873229814</t>
  </si>
  <si>
    <t>30001004037828</t>
  </si>
  <si>
    <t>893121632</t>
  </si>
  <si>
    <t>QT 255 S451h 1986</t>
  </si>
  <si>
    <t>0                      QT 0255000S  451h        1986</t>
  </si>
  <si>
    <t>Health : the foundations for achievement / David Seedhouse.</t>
  </si>
  <si>
    <t>Seedhouse, David.</t>
  </si>
  <si>
    <t>Chichester ; New York : Wiley, c1986.</t>
  </si>
  <si>
    <t>1989-09-19</t>
  </si>
  <si>
    <t>1989-06-29</t>
  </si>
  <si>
    <t>293419542:eng</t>
  </si>
  <si>
    <t>13330498</t>
  </si>
  <si>
    <t>991001252209702656</t>
  </si>
  <si>
    <t>2256676890002656</t>
  </si>
  <si>
    <t>9780471910350</t>
  </si>
  <si>
    <t>30001001679242</t>
  </si>
  <si>
    <t>893731780</t>
  </si>
  <si>
    <t>QT 255 S678p 1992</t>
  </si>
  <si>
    <t>0                      QT 0255000S  678p        1992</t>
  </si>
  <si>
    <t>Physical activity and health : 34th Symposium volume of the Society for the Study of Human Biology / edited by N.G. Norgan.</t>
  </si>
  <si>
    <t>Society for the Study of Human Biology. Symposium (34th : 1992 : Oxford University)</t>
  </si>
  <si>
    <t>Cambridge ; New York, NY : Cambridge University Press, c1992.</t>
  </si>
  <si>
    <t>Society for the Study of Human Biology symposium series ; 34</t>
  </si>
  <si>
    <t>1998-11-04</t>
  </si>
  <si>
    <t>1994-01-07</t>
  </si>
  <si>
    <t>5091513933:eng</t>
  </si>
  <si>
    <t>25510699</t>
  </si>
  <si>
    <t>991000653639702656</t>
  </si>
  <si>
    <t>2268347340002656</t>
  </si>
  <si>
    <t>30001002691428</t>
  </si>
  <si>
    <t>893133173</t>
  </si>
  <si>
    <t>QT 260 B319b 1988</t>
  </si>
  <si>
    <t>0                      QT 0260000B  319b        1988</t>
  </si>
  <si>
    <t>Basketball injuries and treatment / Frank H. Bassett III, H. Max Crowder.</t>
  </si>
  <si>
    <t>Bassett, Frank H.</t>
  </si>
  <si>
    <t>Baltimore : Williams &amp; Wilkins, c1988.</t>
  </si>
  <si>
    <t>Sports injury management ; v. 1, no. 4 (Dec. 1988)</t>
  </si>
  <si>
    <t>2000-04-09</t>
  </si>
  <si>
    <t>1992-04-07</t>
  </si>
  <si>
    <t>19404975:eng</t>
  </si>
  <si>
    <t>18947903</t>
  </si>
  <si>
    <t>991001300249702656</t>
  </si>
  <si>
    <t>2272244050002656</t>
  </si>
  <si>
    <t>9780683078633</t>
  </si>
  <si>
    <t>30001002411512</t>
  </si>
  <si>
    <t>893821104</t>
  </si>
  <si>
    <t>QT 260 B724a 1994</t>
  </si>
  <si>
    <t>0                      QT 0260000B  724a        1994</t>
  </si>
  <si>
    <t>Athletic injury assessment / James M. Booher, Gary A. Thibodeau.</t>
  </si>
  <si>
    <t>Booher, James M.</t>
  </si>
  <si>
    <t>St. Louis : Times Mirror/Mosby College Pub., c1994.</t>
  </si>
  <si>
    <t>1999-12-05</t>
  </si>
  <si>
    <t>1994-01-25</t>
  </si>
  <si>
    <t>3470959:eng</t>
  </si>
  <si>
    <t>28748882</t>
  </si>
  <si>
    <t>991000649939702656</t>
  </si>
  <si>
    <t>2268996700002656</t>
  </si>
  <si>
    <t>9780801676741</t>
  </si>
  <si>
    <t>30001002690933</t>
  </si>
  <si>
    <t>893540117</t>
  </si>
  <si>
    <t>QT 260 B89p  2007</t>
  </si>
  <si>
    <t>0                      QT 0260000B  89p         2007</t>
  </si>
  <si>
    <t>Practical sports nutrition / Louise Burke.</t>
  </si>
  <si>
    <t>Burke, Louise.</t>
  </si>
  <si>
    <t>Champaign, IL : Human Kinetics, c2007.</t>
  </si>
  <si>
    <t>2008-08-20</t>
  </si>
  <si>
    <t>2008-08-18</t>
  </si>
  <si>
    <t>62140291:eng</t>
  </si>
  <si>
    <t>76262158</t>
  </si>
  <si>
    <t>991000909799702656</t>
  </si>
  <si>
    <t>2265011240002656</t>
  </si>
  <si>
    <t>9780736046954</t>
  </si>
  <si>
    <t>30001005302155</t>
  </si>
  <si>
    <t>893727085</t>
  </si>
  <si>
    <t>QT260 D346 2003 V.1-2</t>
  </si>
  <si>
    <t>0                      QT 0260000D  346         2003                                        V.1-2</t>
  </si>
  <si>
    <t>DeLee &amp; Drez's orthopaedic sports medicine : principles and practice / [edited by] Jesse C. DeLee, David Drez, Jr. ; associate editor, Mark D. Miller.</t>
  </si>
  <si>
    <t>V.2</t>
  </si>
  <si>
    <t>Philadelphia, PA : Saunders, c2003.</t>
  </si>
  <si>
    <t>2005-07-18</t>
  </si>
  <si>
    <t>2005-02-16</t>
  </si>
  <si>
    <t>836142191:eng</t>
  </si>
  <si>
    <t>46829377</t>
  </si>
  <si>
    <t>991000428409702656</t>
  </si>
  <si>
    <t>2256683640002656</t>
  </si>
  <si>
    <t>9780721688459</t>
  </si>
  <si>
    <t>30001004927705</t>
  </si>
  <si>
    <t>893264225</t>
  </si>
  <si>
    <t>V.1</t>
  </si>
  <si>
    <t>2005-05-02</t>
  </si>
  <si>
    <t>30001004927697</t>
  </si>
  <si>
    <t>893269453</t>
  </si>
  <si>
    <t>QT 260 F329 1997</t>
  </si>
  <si>
    <t>0                      QT 0260000F  329         1997</t>
  </si>
  <si>
    <t>The female athlete / edited by Carol C. Teitz ; contributors, Elizabeth K. Arendt ... [et al.].</t>
  </si>
  <si>
    <t>Rosemont, Ill. : American Academy of Orthopaedic Surgeons, c1997.</t>
  </si>
  <si>
    <t>American Academy of Orthopaedic Surgeons monograph series</t>
  </si>
  <si>
    <t>1997-12-18</t>
  </si>
  <si>
    <t>56278322:eng</t>
  </si>
  <si>
    <t>38862806</t>
  </si>
  <si>
    <t>991001267459702656</t>
  </si>
  <si>
    <t>2262846680002656</t>
  </si>
  <si>
    <t>9780892031528</t>
  </si>
  <si>
    <t>30001003693787</t>
  </si>
  <si>
    <t>893363921</t>
  </si>
  <si>
    <t>QT 260 F751f 1998</t>
  </si>
  <si>
    <t>0                      QT 0260000F  751f        1998</t>
  </si>
  <si>
    <t>Fox's physiological basis for exercise and sport.</t>
  </si>
  <si>
    <t>Foss, Merle L., 1936-</t>
  </si>
  <si>
    <t>6th ed. / Merle L. Foss, Steven J. Keteyian.</t>
  </si>
  <si>
    <t>2008-01-03</t>
  </si>
  <si>
    <t>1998-10-29</t>
  </si>
  <si>
    <t>40489633:eng</t>
  </si>
  <si>
    <t>36807704</t>
  </si>
  <si>
    <t>991001569469702656</t>
  </si>
  <si>
    <t>2261187630002656</t>
  </si>
  <si>
    <t>9780697259042</t>
  </si>
  <si>
    <t>30001004092252</t>
  </si>
  <si>
    <t>893732163</t>
  </si>
  <si>
    <t>QT 260 G241s 1999</t>
  </si>
  <si>
    <t>0                      QT 0260000G  241s        1999</t>
  </si>
  <si>
    <t>Sports injuries : diagnosis and management / James G. Garrick, David R. Webb.</t>
  </si>
  <si>
    <t>Garrick, James G.</t>
  </si>
  <si>
    <t>Philadelphia : W.B. Saunders, c1999.</t>
  </si>
  <si>
    <t>2007-07-03</t>
  </si>
  <si>
    <t>2000-04-25</t>
  </si>
  <si>
    <t>21461722:eng</t>
  </si>
  <si>
    <t>39298986</t>
  </si>
  <si>
    <t>991001445059702656</t>
  </si>
  <si>
    <t>2264831860002656</t>
  </si>
  <si>
    <t>9780721644349</t>
  </si>
  <si>
    <t>30001003884238</t>
  </si>
  <si>
    <t>893736594</t>
  </si>
  <si>
    <t>QT 260 H8945 1995</t>
  </si>
  <si>
    <t>0                      QT 0260000H  8945        1995</t>
  </si>
  <si>
    <t>The Hughston Clinic sports medicine book / Champ L. Baker, editor-in-chief ; Fred Flandry, section editor, John M. Henderson, section editor.</t>
  </si>
  <si>
    <t>Baltimore : Williams &amp; Wilkins, c1995.</t>
  </si>
  <si>
    <t>2004-10-09</t>
  </si>
  <si>
    <t>1996-01-23</t>
  </si>
  <si>
    <t>502229646:eng</t>
  </si>
  <si>
    <t>31077239</t>
  </si>
  <si>
    <t>991001503319702656</t>
  </si>
  <si>
    <t>2272151840002656</t>
  </si>
  <si>
    <t>9780683003970</t>
  </si>
  <si>
    <t>30001003263235</t>
  </si>
  <si>
    <t>893638397</t>
  </si>
  <si>
    <t>QT 260 L138s 1988</t>
  </si>
  <si>
    <t>0                      QT 0260000L  138s        1988</t>
  </si>
  <si>
    <t>Soft tissue injuries in sport / Sylvia Lachmann.</t>
  </si>
  <si>
    <t>Lachmann, Sylvia.</t>
  </si>
  <si>
    <t>Oxford ; London ; Blackwell Scientific, c1988.</t>
  </si>
  <si>
    <t>1993-05-17</t>
  </si>
  <si>
    <t>1989-02-18</t>
  </si>
  <si>
    <t>21981743:eng</t>
  </si>
  <si>
    <t>19399147</t>
  </si>
  <si>
    <t>991001121089702656</t>
  </si>
  <si>
    <t>2269488020002656</t>
  </si>
  <si>
    <t>9780632019649</t>
  </si>
  <si>
    <t>30001001614504</t>
  </si>
  <si>
    <t>893736228</t>
  </si>
  <si>
    <t>QT 260 M115e 1994</t>
  </si>
  <si>
    <t>0                      QT 0260000M  115e        1994</t>
  </si>
  <si>
    <t>Essentials of exercise physiology / William D. McArdle, Frank I. Katch, Victor L. Katch.</t>
  </si>
  <si>
    <t>McArdle, William D.</t>
  </si>
  <si>
    <t>Philadelphia : Lea &amp; Febiger, c1994.</t>
  </si>
  <si>
    <t>2003-11-19</t>
  </si>
  <si>
    <t>1995-08-16</t>
  </si>
  <si>
    <t>4923507575:eng</t>
  </si>
  <si>
    <t>29549095</t>
  </si>
  <si>
    <t>991001404309702656</t>
  </si>
  <si>
    <t>2270573320002656</t>
  </si>
  <si>
    <t>9780812117240</t>
  </si>
  <si>
    <t>30001003149459</t>
  </si>
  <si>
    <t>893268462</t>
  </si>
  <si>
    <t>QT 260 M294 1987</t>
  </si>
  <si>
    <t>0                      QT 0260000M  294         1987</t>
  </si>
  <si>
    <t>Manual of sports surgery / edited by Clarence L. Shields, Jr. ; with contributions by Clive Brewster ... [et al.] ; illustrated by Robin Markovits Jensen.</t>
  </si>
  <si>
    <t>New York : Springer-Verlag, c1987.</t>
  </si>
  <si>
    <t>Comprehensive manuals of surgical specialties</t>
  </si>
  <si>
    <t>1996-04-16</t>
  </si>
  <si>
    <t>8207898:eng</t>
  </si>
  <si>
    <t>14213506</t>
  </si>
  <si>
    <t>991000861349702656</t>
  </si>
  <si>
    <t>2267207960002656</t>
  </si>
  <si>
    <t>9780387964157</t>
  </si>
  <si>
    <t>30001000138992</t>
  </si>
  <si>
    <t>893546146</t>
  </si>
  <si>
    <t>QT260 M478e 2001</t>
  </si>
  <si>
    <t>0                      QT 0260000M  478e        2001</t>
  </si>
  <si>
    <t>Exercise physiology : energy, nutrition, and human performance / William D. McArdle, Frank I. Katch, Victor L. Katch.</t>
  </si>
  <si>
    <t>Philadelphia : Lippincott Williams &amp; Wilkins, c2001.</t>
  </si>
  <si>
    <t>2002-06-10</t>
  </si>
  <si>
    <t>2001-12-13</t>
  </si>
  <si>
    <t>951478:eng</t>
  </si>
  <si>
    <t>46566007</t>
  </si>
  <si>
    <t>991000295319702656</t>
  </si>
  <si>
    <t>2261964210002656</t>
  </si>
  <si>
    <t>9780781725446</t>
  </si>
  <si>
    <t>30001004236099</t>
  </si>
  <si>
    <t>893269331</t>
  </si>
  <si>
    <t>QT 260 N854s 1993</t>
  </si>
  <si>
    <t>0                      QT 0260000N  854s        1993</t>
  </si>
  <si>
    <t>Sports injuries : diagnosis and management for physiotherapists / Christopher M. Norris.</t>
  </si>
  <si>
    <t>Norris, Christopher M.</t>
  </si>
  <si>
    <t>Oxford ; Boston : Butterworth-Heinemann, c1993.</t>
  </si>
  <si>
    <t>2001-06-30</t>
  </si>
  <si>
    <t>1993-09-02</t>
  </si>
  <si>
    <t>746444:eng</t>
  </si>
  <si>
    <t>26096378</t>
  </si>
  <si>
    <t>991001513069702656</t>
  </si>
  <si>
    <t>2268203560002656</t>
  </si>
  <si>
    <t>9780750601566</t>
  </si>
  <si>
    <t>30001002601203</t>
  </si>
  <si>
    <t>893649287</t>
  </si>
  <si>
    <t>QT 260 O77 1994</t>
  </si>
  <si>
    <t>0                      QT 0260000O  77          1994</t>
  </si>
  <si>
    <t>Orthopaedic sports medicine : principles and practice / [edited by] Jesse C. DeLee, David Drez, Jr.</t>
  </si>
  <si>
    <t>Philadelphia : W.B. Saunders, c1994.</t>
  </si>
  <si>
    <t>2000-11-10</t>
  </si>
  <si>
    <t>1995-08-21</t>
  </si>
  <si>
    <t>4417525309:eng</t>
  </si>
  <si>
    <t>28548818</t>
  </si>
  <si>
    <t>991001404519702656</t>
  </si>
  <si>
    <t>2259359600002656</t>
  </si>
  <si>
    <t>9780721628349</t>
  </si>
  <si>
    <t>30001003149533</t>
  </si>
  <si>
    <t>893832140</t>
  </si>
  <si>
    <t>1998-06-17</t>
  </si>
  <si>
    <t>30001003149541</t>
  </si>
  <si>
    <t>893826714</t>
  </si>
  <si>
    <t>1995-09-12</t>
  </si>
  <si>
    <t>30001003149558</t>
  </si>
  <si>
    <t>893826713</t>
  </si>
  <si>
    <t>QT 260 P467 1999 v.11</t>
  </si>
  <si>
    <t>0                      QT 0260000P  467         1999                                        v.11</t>
  </si>
  <si>
    <t>Exercise, nutrition, and weight control / edited by David R. Lamb, Robert Murray.</t>
  </si>
  <si>
    <t>V.11</t>
  </si>
  <si>
    <t>Carmel, IN : Cooper Pub. Group, c1998.</t>
  </si>
  <si>
    <t>Perspectives in exercise science and sports medicine ; v. 11</t>
  </si>
  <si>
    <t>2006-04-18</t>
  </si>
  <si>
    <t>1999-10-28</t>
  </si>
  <si>
    <t>476662532:eng</t>
  </si>
  <si>
    <t>39297302</t>
  </si>
  <si>
    <t>991000797939702656</t>
  </si>
  <si>
    <t>2262741940002656</t>
  </si>
  <si>
    <t>30001004080265</t>
  </si>
  <si>
    <t>893632172</t>
  </si>
  <si>
    <t>QT 260 P5786 1991</t>
  </si>
  <si>
    <t>0                      QT 0260000P  5786        1991</t>
  </si>
  <si>
    <t>Physical rehabilitation of the injured athlete / [edited by] James R. Andrews, Gary L. Harrelson.</t>
  </si>
  <si>
    <t>Philadelphia : Saunders, c1991.</t>
  </si>
  <si>
    <t>2004-06-28</t>
  </si>
  <si>
    <t>1993-08-05</t>
  </si>
  <si>
    <t>502628655:eng</t>
  </si>
  <si>
    <t>22859483</t>
  </si>
  <si>
    <t>991001348909702656</t>
  </si>
  <si>
    <t>2259249960002656</t>
  </si>
  <si>
    <t>9780721626895</t>
  </si>
  <si>
    <t>30001002458547</t>
  </si>
  <si>
    <t>893546606</t>
  </si>
  <si>
    <t>QT 260 P957 1984</t>
  </si>
  <si>
    <t>0                      QT 0260000P  957         1984</t>
  </si>
  <si>
    <t>Principles of sports medicine / edited by W. Norman Scott, Barton Nisonson, James A. Nicholas.</t>
  </si>
  <si>
    <t>Baltimore : Williams &amp; Wilkins, c1984.</t>
  </si>
  <si>
    <t>2008-02-21</t>
  </si>
  <si>
    <t>356147237:eng</t>
  </si>
  <si>
    <t>9370965</t>
  </si>
  <si>
    <t>991000861429702656</t>
  </si>
  <si>
    <t>2267607250002656</t>
  </si>
  <si>
    <t>9780683076158</t>
  </si>
  <si>
    <t>30001000139040</t>
  </si>
  <si>
    <t>893287076</t>
  </si>
  <si>
    <t>QT 260 S681 1993</t>
  </si>
  <si>
    <t>0                      QT 0260000S  681         1993</t>
  </si>
  <si>
    <t>The Soft tissues : trauma and sports injuries / edited by G.R. McLatchie, C.M.E. Lennox ; assistant editors, E.C. Percy and J. Davies.</t>
  </si>
  <si>
    <t>Oxford ; Boston : Butterworth Heinemann, c1993.</t>
  </si>
  <si>
    <t>2002-08-10</t>
  </si>
  <si>
    <t>1994-01-11</t>
  </si>
  <si>
    <t>836952250:eng</t>
  </si>
  <si>
    <t>29320531</t>
  </si>
  <si>
    <t>991000652119702656</t>
  </si>
  <si>
    <t>2263334520002656</t>
  </si>
  <si>
    <t>9780750601702</t>
  </si>
  <si>
    <t>30001002691246</t>
  </si>
  <si>
    <t>893133170</t>
  </si>
  <si>
    <t>QT 260 S763 1991</t>
  </si>
  <si>
    <t>0                      QT 0260000S  763         1991</t>
  </si>
  <si>
    <t>Sports medicine / Richard H. Strauss, editor.</t>
  </si>
  <si>
    <t>1993-03-16</t>
  </si>
  <si>
    <t>1993-02-23</t>
  </si>
  <si>
    <t>54561753:eng</t>
  </si>
  <si>
    <t>23583056</t>
  </si>
  <si>
    <t>991001431049702656</t>
  </si>
  <si>
    <t>2257062200002656</t>
  </si>
  <si>
    <t>9780721637341</t>
  </si>
  <si>
    <t>30001002529123</t>
  </si>
  <si>
    <t>893149198</t>
  </si>
  <si>
    <t>QT 260 S764 1986</t>
  </si>
  <si>
    <t>0                      QT 0260000S  764         1986</t>
  </si>
  <si>
    <t>Sports injuries and their treatment / edited by Basil Helal, John King and William Grange.</t>
  </si>
  <si>
    <t>London : Chapman and Hall, c1986.</t>
  </si>
  <si>
    <t>1996-07-27</t>
  </si>
  <si>
    <t>1988-05-13</t>
  </si>
  <si>
    <t>355437640:eng</t>
  </si>
  <si>
    <t>20897267</t>
  </si>
  <si>
    <t>991001326519702656</t>
  </si>
  <si>
    <t>2254783090002656</t>
  </si>
  <si>
    <t>9780412239502</t>
  </si>
  <si>
    <t>30001001087263</t>
  </si>
  <si>
    <t>893274022</t>
  </si>
  <si>
    <t>QT 260 S77017 1985</t>
  </si>
  <si>
    <t>0                      QT 0260000S  77017       1985</t>
  </si>
  <si>
    <t>Sports injuries : mechanisms, prevention, and treatment / editors, Richard C. Schneider, John C. Kennedy, Marcus L. Plant ; associate editors, Peter J. Fowler, Julian T. Hoff, Larry S. Matthews.</t>
  </si>
  <si>
    <t>Baltimore : Williams &amp; Wilkins, c1985.</t>
  </si>
  <si>
    <t>1998-04-26</t>
  </si>
  <si>
    <t>987514040:eng</t>
  </si>
  <si>
    <t>10779683</t>
  </si>
  <si>
    <t>991000861509702656</t>
  </si>
  <si>
    <t>2255186590002656</t>
  </si>
  <si>
    <t>9780683076097</t>
  </si>
  <si>
    <t>30001000139099</t>
  </si>
  <si>
    <t>893740510</t>
  </si>
  <si>
    <t>QT 260 S7702 1981</t>
  </si>
  <si>
    <t>0                      QT 0260000S  7702        1981</t>
  </si>
  <si>
    <t>Sports injuries : the unthwarted epidemic / edited by Paul F. Vinger and Earl F. Hoerner.</t>
  </si>
  <si>
    <t>Littleton, Mass. : PSG Pub. Co., c1981.</t>
  </si>
  <si>
    <t>2000-12-12</t>
  </si>
  <si>
    <t>950254713:eng</t>
  </si>
  <si>
    <t>5494116</t>
  </si>
  <si>
    <t>991000861469702656</t>
  </si>
  <si>
    <t>2270674790002656</t>
  </si>
  <si>
    <t>9780884162605</t>
  </si>
  <si>
    <t>30001000139073</t>
  </si>
  <si>
    <t>893731480</t>
  </si>
  <si>
    <t>QT 260 S7703 1988</t>
  </si>
  <si>
    <t>0                      QT 0260000S  7703        1988</t>
  </si>
  <si>
    <t>Sports medicine : fitness, training, injuries / edited by Otto Appenzeller.</t>
  </si>
  <si>
    <t>Baltimore : Urban &amp; Schwarzenberg, c1988.</t>
  </si>
  <si>
    <t>1998-01-20</t>
  </si>
  <si>
    <t>1989-02-08</t>
  </si>
  <si>
    <t>889964939:eng</t>
  </si>
  <si>
    <t>17806126</t>
  </si>
  <si>
    <t>991001118379702656</t>
  </si>
  <si>
    <t>2265045460002656</t>
  </si>
  <si>
    <t>9780806701332</t>
  </si>
  <si>
    <t>30001001613902</t>
  </si>
  <si>
    <t>893546386</t>
  </si>
  <si>
    <t>QT 260 S77045 1984</t>
  </si>
  <si>
    <t>0                      QT 0260000S  77045       1984</t>
  </si>
  <si>
    <t>Sports medicine for the primary care physician / editor, Richard B. Birrer.</t>
  </si>
  <si>
    <t>766869421:eng</t>
  </si>
  <si>
    <t>9622343</t>
  </si>
  <si>
    <t>991000861569702656</t>
  </si>
  <si>
    <t>2269433430002656</t>
  </si>
  <si>
    <t>9780838586518</t>
  </si>
  <si>
    <t>30001000139107</t>
  </si>
  <si>
    <t>893450559</t>
  </si>
  <si>
    <t>QT 260 S78576 1987</t>
  </si>
  <si>
    <t>0                      QT 0260000S  78576       1987</t>
  </si>
  <si>
    <t>Sports ophthalmology / edited by Louis D. Pizzarello and Barrett G. Haik.</t>
  </si>
  <si>
    <t>Springfield, Ill. Thomas, c1987.</t>
  </si>
  <si>
    <t>1988-06-14</t>
  </si>
  <si>
    <t>1988-05-24</t>
  </si>
  <si>
    <t>1910238248:eng</t>
  </si>
  <si>
    <t>14819509</t>
  </si>
  <si>
    <t>991001192499702656</t>
  </si>
  <si>
    <t>2265430740002656</t>
  </si>
  <si>
    <t>9780398053093</t>
  </si>
  <si>
    <t>30001000979700</t>
  </si>
  <si>
    <t>893358316</t>
  </si>
  <si>
    <t>QT 260 S7857651 1990</t>
  </si>
  <si>
    <t>0                      QT 0260000S  7857651     1990</t>
  </si>
  <si>
    <t>Sports physical therapy / [edited by] Barbara Sanders.</t>
  </si>
  <si>
    <t>Norwalk, Conn. : Appleton &amp; Lange, c1990.</t>
  </si>
  <si>
    <t>1998-12-03</t>
  </si>
  <si>
    <t>1990-11-30</t>
  </si>
  <si>
    <t>9463465330:eng</t>
  </si>
  <si>
    <t>20934293</t>
  </si>
  <si>
    <t>991000781469702656</t>
  </si>
  <si>
    <t>2268311450002656</t>
  </si>
  <si>
    <t>9780838586525</t>
  </si>
  <si>
    <t>30001002064857</t>
  </si>
  <si>
    <t>893454855</t>
  </si>
  <si>
    <t>QT 260 T398 1999</t>
  </si>
  <si>
    <t>0                      QT 0260000T  398         1999</t>
  </si>
  <si>
    <t>Therapeutic modalities in sports medicine / [edited by] William E. Prentice.</t>
  </si>
  <si>
    <t>Boston : WCB/McGraw-Hill, c1999.</t>
  </si>
  <si>
    <t>2003-03-31</t>
  </si>
  <si>
    <t>1998-09-10</t>
  </si>
  <si>
    <t>55221641:eng</t>
  </si>
  <si>
    <t>38311519</t>
  </si>
  <si>
    <t>991001569039702656</t>
  </si>
  <si>
    <t>2271092380002656</t>
  </si>
  <si>
    <t>9780070920668</t>
  </si>
  <si>
    <t>30001004092567</t>
  </si>
  <si>
    <t>893162159</t>
  </si>
  <si>
    <t>QT 260 V782h 1999</t>
  </si>
  <si>
    <t>0                      QT 0260000V  782h        1999</t>
  </si>
  <si>
    <t>High angle rescue techniques / Tom Vines, Steve Hudson.</t>
  </si>
  <si>
    <t>Vines, Tom.</t>
  </si>
  <si>
    <t>St. Louis : Mosby, c1999.</t>
  </si>
  <si>
    <t>1999-05-03</t>
  </si>
  <si>
    <t>1999-03-18</t>
  </si>
  <si>
    <t>679539:eng</t>
  </si>
  <si>
    <t>40043501</t>
  </si>
  <si>
    <t>991001560079702656</t>
  </si>
  <si>
    <t>2268068750002656</t>
  </si>
  <si>
    <t>30001004159903</t>
  </si>
  <si>
    <t>893451331</t>
  </si>
  <si>
    <t>QT260 W744p 2004</t>
  </si>
  <si>
    <t>0                      QT 0260000W  744p        2004</t>
  </si>
  <si>
    <t>Physiology of sport and exercise / Jack H. Wilmore, David L. Costill.</t>
  </si>
  <si>
    <t>Wilmore, Jack H., 1938-2014.</t>
  </si>
  <si>
    <t>Champaign, IL : Human Kinetics, c2004.</t>
  </si>
  <si>
    <t>2009-10-26</t>
  </si>
  <si>
    <t>2007-01-26</t>
  </si>
  <si>
    <t>733557:eng</t>
  </si>
  <si>
    <t>52334699</t>
  </si>
  <si>
    <t>991000588069702656</t>
  </si>
  <si>
    <t>2256874360002656</t>
  </si>
  <si>
    <t>9780736044899</t>
  </si>
  <si>
    <t>30001005193307</t>
  </si>
  <si>
    <t>893830340</t>
  </si>
  <si>
    <t>QT 260 W787 1990</t>
  </si>
  <si>
    <t>0                      QT 0260000W  787         1990</t>
  </si>
  <si>
    <t>Winter sports medicine / Murray Joseph Casey, editor-in-chief ; Carl Foster, associate editor, Edward G. Hixson, associate editor.</t>
  </si>
  <si>
    <t>Philadelphia : F.A. Davis, c1990.</t>
  </si>
  <si>
    <t>Contemporary exercise and sports medicine series</t>
  </si>
  <si>
    <t>2003-03-04</t>
  </si>
  <si>
    <t>1990-09-12</t>
  </si>
  <si>
    <t>350112531:eng</t>
  </si>
  <si>
    <t>19741975</t>
  </si>
  <si>
    <t>991001454099702656</t>
  </si>
  <si>
    <t>2259842270002656</t>
  </si>
  <si>
    <t>9780803616837</t>
  </si>
  <si>
    <t>30001001884313</t>
  </si>
  <si>
    <t>893134585</t>
  </si>
  <si>
    <t>QT260 W787 2004</t>
  </si>
  <si>
    <t>0                      QT 0260000W  787         2004</t>
  </si>
  <si>
    <t>Winter sports medicine : handbook / [edited by] James L. Moeller, Sami F. Rifat.</t>
  </si>
  <si>
    <t>2005-10-28</t>
  </si>
  <si>
    <t>2004-08-27</t>
  </si>
  <si>
    <t>1218433812:eng</t>
  </si>
  <si>
    <t>53083898</t>
  </si>
  <si>
    <t>991000380639702656</t>
  </si>
  <si>
    <t>2271473890002656</t>
  </si>
  <si>
    <t>9780071412094</t>
  </si>
  <si>
    <t>30001004921963</t>
  </si>
  <si>
    <t>893269417</t>
  </si>
  <si>
    <t>QT260.5.S7 F687 2003</t>
  </si>
  <si>
    <t>0                      QT 0260500S  7                  F  687         2003</t>
  </si>
  <si>
    <t>Football medicine / edited by Jan Ekstrand, Jon Karlsson, Alan Hodson.</t>
  </si>
  <si>
    <t>London : Martin Dunitz ; Independence, KY : Distributed by Fulfillment Center, Taylor &amp; Francis, 2003.</t>
  </si>
  <si>
    <t>Rev. ed.</t>
  </si>
  <si>
    <t>2005-11-11</t>
  </si>
  <si>
    <t>2005-11-04</t>
  </si>
  <si>
    <t>351103049:eng</t>
  </si>
  <si>
    <t>52896048</t>
  </si>
  <si>
    <t>991000447489702656</t>
  </si>
  <si>
    <t>2257697180002656</t>
  </si>
  <si>
    <t>9781841841649</t>
  </si>
  <si>
    <t>30001004913200</t>
  </si>
  <si>
    <t>893639230</t>
  </si>
  <si>
    <t>QT260.5.W4 2005</t>
  </si>
  <si>
    <t>0                      QT 0260500W  4           2005</t>
  </si>
  <si>
    <t>Fitness weight training / Thomas R. Baechle, Roger W. Earle.</t>
  </si>
  <si>
    <t>Baechle, Thomas R., 1943-</t>
  </si>
  <si>
    <t>2005-07-08</t>
  </si>
  <si>
    <t>2005-04-20</t>
  </si>
  <si>
    <t>3855281704:eng</t>
  </si>
  <si>
    <t>56840520</t>
  </si>
  <si>
    <t>991000437029702656</t>
  </si>
  <si>
    <t>2256243060002656</t>
  </si>
  <si>
    <t>9780736052559</t>
  </si>
  <si>
    <t>30001004929511</t>
  </si>
  <si>
    <t>893447300</t>
  </si>
  <si>
    <t>QT261 A8718 2006</t>
  </si>
  <si>
    <t>0                      QT 0261000A  8718        2006</t>
  </si>
  <si>
    <t>Athletic training and sports medicine / Chad Starkey, Glen Johnson, editors ; American Academy of Orthopedic Surgeons.</t>
  </si>
  <si>
    <t>Sudbury, Mass. : Jones and Bartlett Publishers, c2006.</t>
  </si>
  <si>
    <t>2009-03-07</t>
  </si>
  <si>
    <t>2007-04-26</t>
  </si>
  <si>
    <t>350394944:eng</t>
  </si>
  <si>
    <t>58431689</t>
  </si>
  <si>
    <t>991000616659702656</t>
  </si>
  <si>
    <t>2258309700002656</t>
  </si>
  <si>
    <t>9780763705367</t>
  </si>
  <si>
    <t>30001005212750</t>
  </si>
  <si>
    <t>893277746</t>
  </si>
  <si>
    <t>QT261 F3291 2002</t>
  </si>
  <si>
    <t>0                      QT 0261000F  3291        2002</t>
  </si>
  <si>
    <t>The female athlete / [edited by] Mary Lloyd Ireland, Aurelia Nattiv.</t>
  </si>
  <si>
    <t>Philadelphia : W.B. Saunders, c2002.</t>
  </si>
  <si>
    <t>2006-02-17</t>
  </si>
  <si>
    <t>2005-12-14</t>
  </si>
  <si>
    <t>364507264:eng</t>
  </si>
  <si>
    <t>50002716</t>
  </si>
  <si>
    <t>991000453969702656</t>
  </si>
  <si>
    <t>2270741370002656</t>
  </si>
  <si>
    <t>9780721680293</t>
  </si>
  <si>
    <t>30001004910719</t>
  </si>
  <si>
    <t>893280011</t>
  </si>
  <si>
    <t>QT 261 H236 1999</t>
  </si>
  <si>
    <t>0                      QT 0261000H  236         1999</t>
  </si>
  <si>
    <t>Handbook of sports injuries / editor, R. Charles Bull.</t>
  </si>
  <si>
    <t>New York : McGraw-Hill, Health Professions Division, c1999.</t>
  </si>
  <si>
    <t>2007-10-11</t>
  </si>
  <si>
    <t>1999-07-09</t>
  </si>
  <si>
    <t>56307349:eng</t>
  </si>
  <si>
    <t>39533443</t>
  </si>
  <si>
    <t>991001567819702656</t>
  </si>
  <si>
    <t>2258807160002656</t>
  </si>
  <si>
    <t>9780070089938</t>
  </si>
  <si>
    <t>30001004077840</t>
  </si>
  <si>
    <t>893558099</t>
  </si>
  <si>
    <t>QT 261 I21 2004a</t>
  </si>
  <si>
    <t>0                      QT 0261000I  21          2004a</t>
  </si>
  <si>
    <t>Clinical guide to sports injuries / Roald Bahr, Sverre Mæhlum, editors ; Tommy Bolic, medical illustrator.</t>
  </si>
  <si>
    <t>Idrettsskader. English.</t>
  </si>
  <si>
    <t>2004-09-22</t>
  </si>
  <si>
    <t>364539833:eng</t>
  </si>
  <si>
    <t>52424637</t>
  </si>
  <si>
    <t>991000395059702656</t>
  </si>
  <si>
    <t>2265296460002656</t>
  </si>
  <si>
    <t>9780736041171</t>
  </si>
  <si>
    <t>30001004978575</t>
  </si>
  <si>
    <t>893269433</t>
  </si>
  <si>
    <t>QT261 K18p 2005</t>
  </si>
  <si>
    <t>0                      QT 0261000K  18p         2005</t>
  </si>
  <si>
    <t>Principles of manual sports medicine / Steven J. Karageanes.</t>
  </si>
  <si>
    <t>Karageanes, Steven J.</t>
  </si>
  <si>
    <t>Philadelphia : Lippincott Williams &amp; Wilkins, c2005.</t>
  </si>
  <si>
    <t>2008-02-20</t>
  </si>
  <si>
    <t>2006-02-02</t>
  </si>
  <si>
    <t>16220:eng</t>
  </si>
  <si>
    <t>56324214</t>
  </si>
  <si>
    <t>991000462169702656</t>
  </si>
  <si>
    <t>2272806450002656</t>
  </si>
  <si>
    <t>9780781741897</t>
  </si>
  <si>
    <t>30001004911865</t>
  </si>
  <si>
    <t>893461512</t>
  </si>
  <si>
    <t>QT 261 M596s 2008</t>
  </si>
  <si>
    <t>0                      QT 0261000M  596s        2008</t>
  </si>
  <si>
    <t>Sports medicine in the pediatric office : a multimedia case-based text with video / Jordan D. Metzl with David Bernhardt ... [et al.] ; with foreword by Lewis R. First.</t>
  </si>
  <si>
    <t>Metzl, Jordan D., 1966-</t>
  </si>
  <si>
    <t>Elk Grove Village, IL : American Academy of Pediatrics, c2008.</t>
  </si>
  <si>
    <t>2009-10-08</t>
  </si>
  <si>
    <t>907083407:eng</t>
  </si>
  <si>
    <t>275856893</t>
  </si>
  <si>
    <t>991001497919702656</t>
  </si>
  <si>
    <t>2256432160002656</t>
  </si>
  <si>
    <t>9781581102468</t>
  </si>
  <si>
    <t>30001005414349</t>
  </si>
  <si>
    <t>893736659</t>
  </si>
  <si>
    <t>QT261 O77 2004</t>
  </si>
  <si>
    <t>0                      QT 0261000O  77          2004</t>
  </si>
  <si>
    <t>OKU orthopaedic knowledge update. Sports medicine 3 / edited by James G. Garrick.</t>
  </si>
  <si>
    <t>Rosemont, IL : American Academy of Orthopaedic Surgeons, 2004.</t>
  </si>
  <si>
    <t>2007-08-15</t>
  </si>
  <si>
    <t>2866121121:eng</t>
  </si>
  <si>
    <t>56672473</t>
  </si>
  <si>
    <t>991000616699702656</t>
  </si>
  <si>
    <t>2269182300002656</t>
  </si>
  <si>
    <t>9780892033324</t>
  </si>
  <si>
    <t>30001005212818</t>
  </si>
  <si>
    <t>893373204</t>
  </si>
  <si>
    <t>QT 261 P528c 2008</t>
  </si>
  <si>
    <t>0                      QT 0261000P  528c        2008</t>
  </si>
  <si>
    <t>Concepts of athletic training / Ronald P. Pfeiffer, Brent C. Mangus.</t>
  </si>
  <si>
    <t>Pfeiffer, Ronald P.</t>
  </si>
  <si>
    <t>Sudbury, Mass. : Jones and Bartlett Publishers, c2008.</t>
  </si>
  <si>
    <t>12507872:eng</t>
  </si>
  <si>
    <t>86109933</t>
  </si>
  <si>
    <t>991000911139702656</t>
  </si>
  <si>
    <t>2269111960002656</t>
  </si>
  <si>
    <t>9780763749491</t>
  </si>
  <si>
    <t>30001005302791</t>
  </si>
  <si>
    <t>893368890</t>
  </si>
  <si>
    <t>QT261 P578 2004</t>
  </si>
  <si>
    <t>0                      QT 0261000P  578         2004</t>
  </si>
  <si>
    <t>Physical rehabilitation of the injured athlete / [edited by] James R. Andrews, Gary L. Harrelson, Kevin E. Wilk.</t>
  </si>
  <si>
    <t>Philadelphia, PA : Saunders, c2004.</t>
  </si>
  <si>
    <t>2008-11-12</t>
  </si>
  <si>
    <t>52301796</t>
  </si>
  <si>
    <t>991000404209702656</t>
  </si>
  <si>
    <t>2264148080002656</t>
  </si>
  <si>
    <t>9780721600147</t>
  </si>
  <si>
    <t>30001004924090</t>
  </si>
  <si>
    <t>893269439</t>
  </si>
  <si>
    <t>QT 261 R3445 1998</t>
  </si>
  <si>
    <t>0                      QT 0261000R  3445        1998</t>
  </si>
  <si>
    <t>Rehabilitation in sports medicine : a comprehensive guide / [edited by] Paul K. Canavan.</t>
  </si>
  <si>
    <t>Stamford, Conn. : Appleton &amp; Lange, c1998.</t>
  </si>
  <si>
    <t>ctu</t>
  </si>
  <si>
    <t>2006-02-01</t>
  </si>
  <si>
    <t>2000-02-10</t>
  </si>
  <si>
    <t>632533:eng</t>
  </si>
  <si>
    <t>36877397</t>
  </si>
  <si>
    <t>991001411659702656</t>
  </si>
  <si>
    <t>2256816110002656</t>
  </si>
  <si>
    <t>9780838583135</t>
  </si>
  <si>
    <t>30001003832146</t>
  </si>
  <si>
    <t>893552475</t>
  </si>
  <si>
    <t>QT 261 R345 1999</t>
  </si>
  <si>
    <t>0                      QT 0261000R  345         1999</t>
  </si>
  <si>
    <t>Rehabilitation techniques in sports medicine / [edited by] William E. Prentice.</t>
  </si>
  <si>
    <t>Boston, Mass. : WCB/McGraw-Hill, c1999.</t>
  </si>
  <si>
    <t>2004-10-27</t>
  </si>
  <si>
    <t>1999-09-03</t>
  </si>
  <si>
    <t>55279860:eng</t>
  </si>
  <si>
    <t>38603040</t>
  </si>
  <si>
    <t>991000797349702656</t>
  </si>
  <si>
    <t>2270310600002656</t>
  </si>
  <si>
    <t>9780072894707</t>
  </si>
  <si>
    <t>30001004080026</t>
  </si>
  <si>
    <t>893373742</t>
  </si>
  <si>
    <t>QT 261 S763 1995</t>
  </si>
  <si>
    <t>0                      QT 0261000S  763         1995</t>
  </si>
  <si>
    <t>Physical therapy for sports / [edited by] Werner Kuprian, with the collaboration of Doris Eitner, Lutz Meissner, Helmut Ork ; translated by Todd Konjte and Lynn Braunsdorf.</t>
  </si>
  <si>
    <t>Sport-Physiotherapie. English.</t>
  </si>
  <si>
    <t>Philadelphia : W.B. Saunders, c1995.</t>
  </si>
  <si>
    <t>1996-11-15</t>
  </si>
  <si>
    <t>1995-06-22</t>
  </si>
  <si>
    <t>4020096258:eng</t>
  </si>
  <si>
    <t>29954970</t>
  </si>
  <si>
    <t>991001401549702656</t>
  </si>
  <si>
    <t>2262037660002656</t>
  </si>
  <si>
    <t>9780721637587</t>
  </si>
  <si>
    <t>30001003148428</t>
  </si>
  <si>
    <t>893287393</t>
  </si>
  <si>
    <t>QT261 S7655 2005</t>
  </si>
  <si>
    <t>0                      QT 0261000S  7655        2005</t>
  </si>
  <si>
    <t>Sports medicine : a comprehensive approach / [edited by] Giles R. Scuderi, Peter D. McCann.</t>
  </si>
  <si>
    <t>Philadelphia : Mosby-Elsevier, c2005.</t>
  </si>
  <si>
    <t>2006-01-19</t>
  </si>
  <si>
    <t>1010539120:eng</t>
  </si>
  <si>
    <t>54914260</t>
  </si>
  <si>
    <t>991000455929702656</t>
  </si>
  <si>
    <t>2271744250002656</t>
  </si>
  <si>
    <t>9780323023450</t>
  </si>
  <si>
    <t>30001004910750</t>
  </si>
  <si>
    <t>893447354</t>
  </si>
  <si>
    <t>QT261 S768 2007</t>
  </si>
  <si>
    <t>0                      QT 0261000S  768         2007</t>
  </si>
  <si>
    <t>Sports-specific rehabilitation / [edited by] Robert Donatelli.</t>
  </si>
  <si>
    <t>St. Louis, Mo. : Churchill Livingstone/Elsevier, c2007.</t>
  </si>
  <si>
    <t>2007-12-13</t>
  </si>
  <si>
    <t>1013665133:eng</t>
  </si>
  <si>
    <t>76805471</t>
  </si>
  <si>
    <t>991000666259702656</t>
  </si>
  <si>
    <t>2272050170002656</t>
  </si>
  <si>
    <t>9780443066429</t>
  </si>
  <si>
    <t>30001005269727</t>
  </si>
  <si>
    <t>893726414</t>
  </si>
  <si>
    <t>QT261 S795e 2002</t>
  </si>
  <si>
    <t>0                      QT 0261000S  795e        2002</t>
  </si>
  <si>
    <t>Evaluation of orthopedic and athletic injuries / Chad Starkey, Jeffrey L. Ryan.</t>
  </si>
  <si>
    <t>Starkey, Chad, 1959-</t>
  </si>
  <si>
    <t>Philadelphia, PA : F.A. Davis Co., c2002.</t>
  </si>
  <si>
    <t>2004-11-01</t>
  </si>
  <si>
    <t>2002-02-22</t>
  </si>
  <si>
    <t>2004-10-16</t>
  </si>
  <si>
    <t>3855911718:eng</t>
  </si>
  <si>
    <t>46713179</t>
  </si>
  <si>
    <t>991001712129702656</t>
  </si>
  <si>
    <t>2255222310002656</t>
  </si>
  <si>
    <t>9780803607910</t>
  </si>
  <si>
    <t>30001004236834</t>
  </si>
  <si>
    <t>893826913</t>
  </si>
  <si>
    <t>QT 261 S795t 1999</t>
  </si>
  <si>
    <t>0                      QT 0261000S  795t        1999</t>
  </si>
  <si>
    <t>Therapeutic modalities / Chad Starkey.</t>
  </si>
  <si>
    <t>Philadelphia : F.A. Davis, c1999.</t>
  </si>
  <si>
    <t>2004-06-25</t>
  </si>
  <si>
    <t>1998-10-09</t>
  </si>
  <si>
    <t>782791:eng</t>
  </si>
  <si>
    <t>38603038</t>
  </si>
  <si>
    <t>991001570489702656</t>
  </si>
  <si>
    <t>2270310210002656</t>
  </si>
  <si>
    <t>9780803603547</t>
  </si>
  <si>
    <t>30001004091643</t>
  </si>
  <si>
    <t>893552648</t>
  </si>
  <si>
    <t>QT 261 T398 2003</t>
  </si>
  <si>
    <t>0                      QT 0261000T  398         2003</t>
  </si>
  <si>
    <t>Therapeutic modalities : for sports medicine and athletic training / [edited by] William E. Prentice.</t>
  </si>
  <si>
    <t>Boston : McGraw-Hill, c2003.</t>
  </si>
  <si>
    <t>2004-09-08</t>
  </si>
  <si>
    <t>48957905</t>
  </si>
  <si>
    <t>991000384359702656</t>
  </si>
  <si>
    <t>2269752920002656</t>
  </si>
  <si>
    <t>9780072462111</t>
  </si>
  <si>
    <t>30001004507184</t>
  </si>
  <si>
    <t>893123063</t>
  </si>
  <si>
    <t>QT 261 T3983L 2003</t>
  </si>
  <si>
    <t>0                      QT 0261000T  3983L       2003</t>
  </si>
  <si>
    <t>Laboratory manual to accompany Therapeutic modalities in sports medicine, Fifth edition / William E. Prentice ; prepared by William S. Quillen, Frank B. Underwood.</t>
  </si>
  <si>
    <t>Quillen, William S.</t>
  </si>
  <si>
    <t>2004-09-09</t>
  </si>
  <si>
    <t>8303190:eng</t>
  </si>
  <si>
    <t>50997558</t>
  </si>
  <si>
    <t>991000384389702656</t>
  </si>
  <si>
    <t>2269664060002656</t>
  </si>
  <si>
    <t>9780072462128</t>
  </si>
  <si>
    <t>30001004507192</t>
  </si>
  <si>
    <t>893832787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</si>
</sst>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19050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755E7A4-0991-40FB-B504-3F72CB92E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19050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4F7712E-B9AC-4294-9C4E-F58937F48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19050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4433DCC-3046-4556-AFFC-7C791F001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19050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ABD1D58-101A-4C28-9275-2D7802804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19050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6E3C571-B6E8-46CF-9BA7-BCD12156C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19050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02CB28F-DFC0-42A6-B623-E48348B80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19050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AF7CA7E-236C-4460-8DDB-21018526E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19050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1EC6434-02BD-4AC1-A2BE-8BAC404D9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19050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EDFF5CB-7D61-4713-AE40-45BAC1609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19050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1FBE795-3AA7-4DC7-B813-B70255216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19050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52FDEE1-415F-4B0C-9FA9-B1608F901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19050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5457A2A-1902-4E36-98E6-63E2813DD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19050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8F73B42-681E-451A-A6BB-643788454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19050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61BD195-F112-4CD0-91F0-5BFE14B67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19050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DBE17FD-7AF0-461C-97DC-E4A257141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19050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F4FCC82C-7E2A-4883-A11A-F724C1DDB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19050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E7B0FA2-D5EF-4957-9237-83ED5AAC6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19050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E58CC7-0435-4291-9E35-5A2B4FE33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19050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78DA4C5-C4E3-4DB0-AD79-FBD31EB0B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19050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FFF45FB-7778-4DA5-A302-B9634374F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19050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AAB14968-23FF-4C17-B18A-2E1518873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19050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187462B-1653-4A67-9DB0-26EB52D45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19050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CCB0ACF-3FA7-4B2B-997D-0FA6FE017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19050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29C071A-C872-492E-92F9-E2D08503B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19050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F4BA789D-B86A-49CE-A3A9-CAF37D527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19050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E49178B-DAAD-4D44-8110-4D11E7426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19050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DA8FAB3-4088-4571-B0C6-1238149D9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19050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DD1C7F1-BCAC-4447-B930-7BEB8DCD5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19050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1B7C7F16-471C-4059-AF02-A7D7FBFA8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19050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99CBF127-A3E1-4746-889D-517D9ED59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19050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86A6919-A0B4-4C65-80B1-88BDAEE2B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19050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964B4A8D-24BA-4320-B943-C9DEFA9F6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19050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A9D9D4D-4E26-4856-9D8B-0EBB9CF79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19050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47CB6EAE-55D5-4A42-BA9A-C6C857175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19050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03C8996-1EFD-429D-B823-96C3C310D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19050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604BCC8-6964-47CA-8406-8241A6BB5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19050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F75DF3B-B4AC-4D7C-9B6C-4908D2845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19050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5FBFCE3-A150-451D-9B53-EC99233A0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19050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7F50A3C7-DF1D-4ABE-ADC3-F93386091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19050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257CF6F-9C0E-4570-828C-A8450E39E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19050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635739F-B468-47C1-8B7C-0C948A340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19050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85605DB3-9AC2-4212-8585-78E75FDC8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19050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F39AB090-E60D-430E-8F98-478A9AB52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19050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2F311CFA-7B3E-4E6E-A656-DF0DDDC7E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19050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57FE4100-8444-4ABF-B605-693CBAF81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19050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6C2A48D6-7C07-4863-B4A0-EEE277F81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19050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23B54A21-019B-413B-9D73-FF0E3FD85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19050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79FE58EA-C1D4-4476-8594-C84468FEC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19050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64AFBECC-3598-40E6-B637-3A15419C4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19050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ACD1869-BDA8-4AE2-B112-D519F0B63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19050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604CDA3-BB1B-42D0-997E-8AC894556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19050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7138170-6B55-4795-9814-BC6E359E2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19050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BF392FE2-E986-4F8F-AFC6-CFE869478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19050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3E23135-465A-499D-81A8-D5A85F81A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19050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479AFF6-D9F5-4AFC-B050-B00C7558E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19050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F3AFE21C-FD99-4A6F-8355-31FF958B3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19050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7E63184A-E42C-4BC9-8B62-C00BA816B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19050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5692CEC5-74DE-4BDD-80CA-7194E25D4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19050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32A2566-75A0-42BF-8EC7-1491C71EF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19050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436F76E9-9E3A-4B08-BC78-67907F045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19050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E1F42E31-2F22-46A0-AB51-56BA82BC5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19050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DBA680D-DA94-40D6-89A1-C628ABD44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19050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746E627-1236-465B-AA7F-91BD89CB1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19050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371DBEE9-760B-4FC6-B76F-11F4E7E72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19050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5FE1BD0B-2A7E-4463-98D2-2210A0C72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3</xdr:col>
          <xdr:colOff>19050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5D0233F8-51EC-47BE-8E39-524CC08F4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3</xdr:col>
          <xdr:colOff>19050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9AC9D571-AD28-429E-89B5-4EA53E4F3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3</xdr:col>
          <xdr:colOff>19050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F66A358-572D-44F2-850D-1B319E82F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3</xdr:col>
          <xdr:colOff>19050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817FE53B-6B2F-4DE4-A54A-31EB84337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3</xdr:col>
          <xdr:colOff>19050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E4C85988-9891-4592-9048-97C32CDD3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3</xdr:col>
          <xdr:colOff>19050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1F9DE980-0A3C-436C-8163-7DCFA95EB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3</xdr:col>
          <xdr:colOff>19050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2442EBB3-6AE1-4FCB-98A9-6A31548DE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3</xdr:col>
          <xdr:colOff>19050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6858A7F-9942-4D0D-BD50-92D241D3D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3</xdr:col>
          <xdr:colOff>19050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1FC6AF39-4E38-4304-9544-84569CB16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3</xdr:col>
          <xdr:colOff>19050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499F258C-D858-412F-962A-D40AA431D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3</xdr:col>
          <xdr:colOff>19050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F82430B9-8098-4F26-94EB-2C2ADB896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3</xdr:col>
          <xdr:colOff>19050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401F5A30-3BDF-49DF-A914-A23A31FCE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3</xdr:col>
          <xdr:colOff>19050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C953CAB2-1387-41D0-AC77-265387B85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3</xdr:col>
          <xdr:colOff>19050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D0922B23-0AD3-4237-A534-3ED795270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3</xdr:col>
          <xdr:colOff>19050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8E3C4B71-71D5-459C-A8C5-C7CA58E22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3</xdr:col>
          <xdr:colOff>19050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19A38238-97C3-4BE1-8CF3-669845E3B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3</xdr:col>
          <xdr:colOff>19050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2E0F548F-3BF0-4AD2-9AA7-76FC0008C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3</xdr:col>
          <xdr:colOff>19050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413DE72C-EF0A-4099-919C-79B2B97DC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3</xdr:col>
          <xdr:colOff>19050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E67342E-B66D-457E-ABFC-034C84CC5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3</xdr:col>
          <xdr:colOff>19050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8DD30EAE-BCF0-4B7E-8B98-39FBDD22A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3</xdr:col>
          <xdr:colOff>19050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452804B-1AFA-4076-8C44-5407537DD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3</xdr:col>
          <xdr:colOff>19050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6E903787-9F9F-4766-B802-022F95AC5C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3</xdr:col>
          <xdr:colOff>19050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D39D905D-559E-4828-A642-C4051F214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3</xdr:col>
          <xdr:colOff>19050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2B8DF357-0A1E-4B23-B40E-3F62F235B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3</xdr:col>
          <xdr:colOff>19050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B30BE786-54AC-4C34-94DC-E44297E13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3</xdr:col>
          <xdr:colOff>19050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49474C31-34F4-4E03-A5EA-6A43A293B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3</xdr:col>
          <xdr:colOff>19050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A7715E91-513A-41AC-88F5-AC0E1BBD4C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3</xdr:col>
          <xdr:colOff>19050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B0C49855-9569-47E2-A4DC-78F5CAD5E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3</xdr:col>
          <xdr:colOff>19050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C8E17FD2-097A-45EF-82E8-F4A972196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3</xdr:col>
          <xdr:colOff>19050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4A6E4F83-0C89-489B-A3C9-715A3E43F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3</xdr:col>
          <xdr:colOff>19050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7C782FB-C8BA-4F49-8B41-0B0D13C1B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3</xdr:col>
          <xdr:colOff>19050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BC878364-5D08-4C95-A5C3-36650D6AF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3</xdr:col>
          <xdr:colOff>19050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F827D509-2EE3-4845-9B31-373C96548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3</xdr:col>
          <xdr:colOff>19050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CEFC5BAC-E670-477F-8ABA-A71888FA1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3</xdr:col>
          <xdr:colOff>19050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F9811013-5B16-4BCF-9F48-041D87903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3</xdr:col>
          <xdr:colOff>19050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8885B16-DD97-461F-93BC-E76FF494D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3</xdr:col>
          <xdr:colOff>19050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AA4A270F-20F2-4B07-910E-6EC5D0084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3</xdr:col>
          <xdr:colOff>19050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485D9C1D-4B1C-4518-93E1-99520617B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3</xdr:col>
          <xdr:colOff>19050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2D2606CD-8F04-4DB4-BADA-6CB8B07A8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3</xdr:col>
          <xdr:colOff>19050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FB55A0B3-12C0-4300-B4CC-E5481D355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3</xdr:col>
          <xdr:colOff>19050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346FD83D-6446-44CB-9C93-B0C483C57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3</xdr:col>
          <xdr:colOff>19050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ECA5F3DD-6A6A-4D69-8562-64FDF577C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3</xdr:col>
          <xdr:colOff>19050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A68BABAF-2E7F-4211-B416-31305EBF1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3</xdr:col>
          <xdr:colOff>19050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415BBF92-F519-44A7-AAA7-58F4588BA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3</xdr:col>
          <xdr:colOff>19050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79474ED5-C22E-4168-8313-FB0F5AA65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3</xdr:col>
          <xdr:colOff>19050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783428F3-DA4E-4DBD-BC78-AA357EBBD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3</xdr:col>
          <xdr:colOff>19050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B0C7DED0-9F2C-4CCE-B7B3-A4D2FE8AB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3</xdr:col>
          <xdr:colOff>19050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49C469CD-35B4-4E72-8A0B-E33631E25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3</xdr:col>
          <xdr:colOff>19050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1A312146-0152-43DA-8385-4CB7AE4BD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3</xdr:col>
          <xdr:colOff>19050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F49460A2-B3CD-4C06-B15A-6E2A0461A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3</xdr:col>
          <xdr:colOff>19050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EFFE5F69-CE21-406A-A0C1-077FFA98C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3</xdr:col>
          <xdr:colOff>19050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92C2358-8815-46F5-83C3-2586A9641B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3</xdr:col>
          <xdr:colOff>19050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F128B155-8677-4F6A-9F6F-BE8FA83B0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3</xdr:col>
          <xdr:colOff>19050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E9B547A7-43CE-44E1-A164-D194F57B0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3</xdr:col>
          <xdr:colOff>19050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5FFAC57A-200B-476B-9974-AEE0F7521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3</xdr:col>
          <xdr:colOff>19050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201C5E3F-E3CE-48A9-87B0-5C292E588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3</xdr:col>
          <xdr:colOff>19050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9AD477-7B7E-49A4-8D69-11A264E90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3</xdr:col>
          <xdr:colOff>19050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B7893DAD-A596-4E69-8FA9-577E02588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3</xdr:col>
          <xdr:colOff>19050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ECBB3C66-AE6D-442D-9CA1-65166D367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3</xdr:col>
          <xdr:colOff>19050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F87677FB-6A5A-4DA7-8025-7E65CFE0E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3</xdr:col>
          <xdr:colOff>19050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973E460F-EEC6-4D71-A5CC-69D1718DC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3</xdr:col>
          <xdr:colOff>19050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9E0483DC-B6CC-4A40-8608-7870A58CC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3</xdr:col>
          <xdr:colOff>19050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602B767F-DE93-4EB6-9490-3D98EF284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3</xdr:col>
          <xdr:colOff>19050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6CF6C3DB-D140-41B9-A4DF-EC455111D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3</xdr:col>
          <xdr:colOff>19050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167BEBBD-4864-4395-B0F6-7C653DBAA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3</xdr:col>
          <xdr:colOff>19050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F3864FCC-317C-4007-994E-64FD36251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3</xdr:col>
          <xdr:colOff>19050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B4977046-3254-488E-AA0B-AF4D0C085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3</xdr:col>
          <xdr:colOff>19050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2C9E7058-7315-43FA-98BD-7241BF7D0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3</xdr:col>
          <xdr:colOff>19050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17EE05C-49C4-4EBD-8CE6-61D78222F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3</xdr:col>
          <xdr:colOff>19050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F482A3F5-A401-4F3E-AAAF-F799DBFA8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3</xdr:col>
          <xdr:colOff>19050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8908CC2C-F13F-44FF-A111-7018A0E76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3</xdr:col>
          <xdr:colOff>19050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B4A0DB89-4BA7-42F6-AA3D-EEBC630ED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3</xdr:col>
          <xdr:colOff>19050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74485571-4D6F-45BF-B782-B3CE39B94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3</xdr:col>
          <xdr:colOff>19050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BF23A0E8-9096-4FD5-AEAA-BCB4E2466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3</xdr:col>
          <xdr:colOff>19050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35686D1B-8642-4268-9DE0-19564978E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141</xdr:row>
          <xdr:rowOff>9525</xdr:rowOff>
        </xdr:from>
        <xdr:to>
          <xdr:col>3</xdr:col>
          <xdr:colOff>19050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57A36862-8272-403E-AFFB-FC8A6C749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142</xdr:row>
          <xdr:rowOff>9525</xdr:rowOff>
        </xdr:from>
        <xdr:to>
          <xdr:col>3</xdr:col>
          <xdr:colOff>19050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A394FEE2-ABBF-4E42-A539-D28DF55C3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143</xdr:row>
          <xdr:rowOff>9525</xdr:rowOff>
        </xdr:from>
        <xdr:to>
          <xdr:col>3</xdr:col>
          <xdr:colOff>19050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8C31062E-1A9E-4127-AD91-AAAFF461C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144</xdr:row>
          <xdr:rowOff>9525</xdr:rowOff>
        </xdr:from>
        <xdr:to>
          <xdr:col>3</xdr:col>
          <xdr:colOff>19050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30B0DA3-2FC9-40EA-B795-55C714C30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145</xdr:row>
          <xdr:rowOff>9525</xdr:rowOff>
        </xdr:from>
        <xdr:to>
          <xdr:col>3</xdr:col>
          <xdr:colOff>19050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D2216163-73B1-483B-8D48-00A09DA0D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146</xdr:row>
          <xdr:rowOff>9525</xdr:rowOff>
        </xdr:from>
        <xdr:to>
          <xdr:col>3</xdr:col>
          <xdr:colOff>19050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6C743473-075B-4F86-AF49-CFA165BBD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147</xdr:row>
          <xdr:rowOff>9525</xdr:rowOff>
        </xdr:from>
        <xdr:to>
          <xdr:col>3</xdr:col>
          <xdr:colOff>19050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AEE83DCD-3EDF-464E-BF02-2FCB9EC39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148</xdr:row>
          <xdr:rowOff>9525</xdr:rowOff>
        </xdr:from>
        <xdr:to>
          <xdr:col>3</xdr:col>
          <xdr:colOff>19050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69B4A914-1E53-4642-BB06-883D0065D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149</xdr:row>
          <xdr:rowOff>9525</xdr:rowOff>
        </xdr:from>
        <xdr:to>
          <xdr:col>3</xdr:col>
          <xdr:colOff>19050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A5200AB6-13AE-46DF-AB23-D65B7A6A7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150</xdr:row>
          <xdr:rowOff>9525</xdr:rowOff>
        </xdr:from>
        <xdr:to>
          <xdr:col>3</xdr:col>
          <xdr:colOff>19050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34FF92F9-98A4-4BFA-B602-6818E800F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151</xdr:row>
          <xdr:rowOff>9525</xdr:rowOff>
        </xdr:from>
        <xdr:to>
          <xdr:col>3</xdr:col>
          <xdr:colOff>19050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D55ECC11-C028-4D97-B970-EF65B439B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152</xdr:row>
          <xdr:rowOff>9525</xdr:rowOff>
        </xdr:from>
        <xdr:to>
          <xdr:col>3</xdr:col>
          <xdr:colOff>19050</xdr:colOff>
          <xdr:row>152</xdr:row>
          <xdr:rowOff>485775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1C2DAC1B-F471-4867-A8C5-4C620E709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153</xdr:row>
          <xdr:rowOff>9525</xdr:rowOff>
        </xdr:from>
        <xdr:to>
          <xdr:col>3</xdr:col>
          <xdr:colOff>19050</xdr:colOff>
          <xdr:row>153</xdr:row>
          <xdr:rowOff>485775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AB1C55FE-4518-48FE-BE61-B66E06117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154</xdr:row>
          <xdr:rowOff>9525</xdr:rowOff>
        </xdr:from>
        <xdr:to>
          <xdr:col>3</xdr:col>
          <xdr:colOff>19050</xdr:colOff>
          <xdr:row>154</xdr:row>
          <xdr:rowOff>485775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CEF40D4-6D8F-4BD4-8B14-A9605258F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155</xdr:row>
          <xdr:rowOff>9525</xdr:rowOff>
        </xdr:from>
        <xdr:to>
          <xdr:col>3</xdr:col>
          <xdr:colOff>19050</xdr:colOff>
          <xdr:row>155</xdr:row>
          <xdr:rowOff>485775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4D3389B0-D810-4110-A39C-245856AB1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156</xdr:row>
          <xdr:rowOff>9525</xdr:rowOff>
        </xdr:from>
        <xdr:to>
          <xdr:col>3</xdr:col>
          <xdr:colOff>19050</xdr:colOff>
          <xdr:row>156</xdr:row>
          <xdr:rowOff>485775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AA80560A-0ADE-4EDA-9860-C3B05209A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157</xdr:row>
          <xdr:rowOff>9525</xdr:rowOff>
        </xdr:from>
        <xdr:to>
          <xdr:col>3</xdr:col>
          <xdr:colOff>19050</xdr:colOff>
          <xdr:row>157</xdr:row>
          <xdr:rowOff>485775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8032A492-B59E-4599-93AD-87F0C45BC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158</xdr:row>
          <xdr:rowOff>9525</xdr:rowOff>
        </xdr:from>
        <xdr:to>
          <xdr:col>3</xdr:col>
          <xdr:colOff>19050</xdr:colOff>
          <xdr:row>158</xdr:row>
          <xdr:rowOff>485775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4C3083F1-CCF3-4726-A17C-0521BF726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159</xdr:row>
          <xdr:rowOff>9525</xdr:rowOff>
        </xdr:from>
        <xdr:to>
          <xdr:col>3</xdr:col>
          <xdr:colOff>19050</xdr:colOff>
          <xdr:row>159</xdr:row>
          <xdr:rowOff>485775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52B4D730-4ADF-4EDC-A089-ECC10BB9A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160</xdr:row>
          <xdr:rowOff>9525</xdr:rowOff>
        </xdr:from>
        <xdr:to>
          <xdr:col>3</xdr:col>
          <xdr:colOff>19050</xdr:colOff>
          <xdr:row>160</xdr:row>
          <xdr:rowOff>485775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4F3B7B35-D971-49BC-8381-B33CC9328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161</xdr:row>
          <xdr:rowOff>9525</xdr:rowOff>
        </xdr:from>
        <xdr:to>
          <xdr:col>3</xdr:col>
          <xdr:colOff>19050</xdr:colOff>
          <xdr:row>161</xdr:row>
          <xdr:rowOff>485775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E23079FD-E45C-4383-BF3F-908E7F4F6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162</xdr:row>
          <xdr:rowOff>9525</xdr:rowOff>
        </xdr:from>
        <xdr:to>
          <xdr:col>3</xdr:col>
          <xdr:colOff>19050</xdr:colOff>
          <xdr:row>162</xdr:row>
          <xdr:rowOff>485775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C2AD2780-F362-4BD2-9BD2-C0C1975E8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163</xdr:row>
          <xdr:rowOff>9525</xdr:rowOff>
        </xdr:from>
        <xdr:to>
          <xdr:col>3</xdr:col>
          <xdr:colOff>19050</xdr:colOff>
          <xdr:row>163</xdr:row>
          <xdr:rowOff>485775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E05FFEC8-B2EF-4B54-947D-D61031916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164</xdr:row>
          <xdr:rowOff>9525</xdr:rowOff>
        </xdr:from>
        <xdr:to>
          <xdr:col>3</xdr:col>
          <xdr:colOff>19050</xdr:colOff>
          <xdr:row>164</xdr:row>
          <xdr:rowOff>485775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9DDBA3BD-263D-4E61-9DB6-31A4D5C58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165</xdr:row>
          <xdr:rowOff>9525</xdr:rowOff>
        </xdr:from>
        <xdr:to>
          <xdr:col>3</xdr:col>
          <xdr:colOff>19050</xdr:colOff>
          <xdr:row>165</xdr:row>
          <xdr:rowOff>485775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BD54740F-80BE-4AE4-8ED5-CE7151D99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9525</xdr:rowOff>
        </xdr:from>
        <xdr:to>
          <xdr:col>3</xdr:col>
          <xdr:colOff>19050</xdr:colOff>
          <xdr:row>166</xdr:row>
          <xdr:rowOff>485775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2FFBEAB4-4AB2-472B-8279-F789FF4BE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167</xdr:row>
          <xdr:rowOff>9525</xdr:rowOff>
        </xdr:from>
        <xdr:to>
          <xdr:col>3</xdr:col>
          <xdr:colOff>19050</xdr:colOff>
          <xdr:row>167</xdr:row>
          <xdr:rowOff>485775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C986693E-D1EB-4583-ADEA-30B2F1DD2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168</xdr:row>
          <xdr:rowOff>9525</xdr:rowOff>
        </xdr:from>
        <xdr:to>
          <xdr:col>3</xdr:col>
          <xdr:colOff>19050</xdr:colOff>
          <xdr:row>168</xdr:row>
          <xdr:rowOff>485775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5CED9588-6C45-48A9-B5D3-AB01986E4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169</xdr:row>
          <xdr:rowOff>9525</xdr:rowOff>
        </xdr:from>
        <xdr:to>
          <xdr:col>3</xdr:col>
          <xdr:colOff>19050</xdr:colOff>
          <xdr:row>169</xdr:row>
          <xdr:rowOff>485775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FAD6B6F9-7A06-4B0E-BAEC-E7E37CFE3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170</xdr:row>
          <xdr:rowOff>9525</xdr:rowOff>
        </xdr:from>
        <xdr:to>
          <xdr:col>3</xdr:col>
          <xdr:colOff>19050</xdr:colOff>
          <xdr:row>170</xdr:row>
          <xdr:rowOff>485775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BBDD9684-E24C-43CE-9CFA-DC3EF2EE6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171</xdr:row>
          <xdr:rowOff>9525</xdr:rowOff>
        </xdr:from>
        <xdr:to>
          <xdr:col>3</xdr:col>
          <xdr:colOff>19050</xdr:colOff>
          <xdr:row>171</xdr:row>
          <xdr:rowOff>485775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933EE019-6C56-4E87-B24D-73F3FB8EF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172</xdr:row>
          <xdr:rowOff>9525</xdr:rowOff>
        </xdr:from>
        <xdr:to>
          <xdr:col>3</xdr:col>
          <xdr:colOff>19050</xdr:colOff>
          <xdr:row>172</xdr:row>
          <xdr:rowOff>485775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E1ACB0ED-2683-4A55-A964-E52205445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173</xdr:row>
          <xdr:rowOff>9525</xdr:rowOff>
        </xdr:from>
        <xdr:to>
          <xdr:col>3</xdr:col>
          <xdr:colOff>19050</xdr:colOff>
          <xdr:row>173</xdr:row>
          <xdr:rowOff>485775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4720D916-3F41-45B4-8E35-6F498BAB4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174</xdr:row>
          <xdr:rowOff>9525</xdr:rowOff>
        </xdr:from>
        <xdr:to>
          <xdr:col>3</xdr:col>
          <xdr:colOff>19050</xdr:colOff>
          <xdr:row>174</xdr:row>
          <xdr:rowOff>485775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8A4C9024-F7F6-4027-BBA0-1B93B8A4D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175</xdr:row>
          <xdr:rowOff>9525</xdr:rowOff>
        </xdr:from>
        <xdr:to>
          <xdr:col>3</xdr:col>
          <xdr:colOff>19050</xdr:colOff>
          <xdr:row>175</xdr:row>
          <xdr:rowOff>485775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2765932D-BE10-43D0-AF7F-2BE3BE676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176</xdr:row>
          <xdr:rowOff>9525</xdr:rowOff>
        </xdr:from>
        <xdr:to>
          <xdr:col>3</xdr:col>
          <xdr:colOff>19050</xdr:colOff>
          <xdr:row>176</xdr:row>
          <xdr:rowOff>485775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F801251C-1CCF-42A3-9588-2DB9DA907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177</xdr:row>
          <xdr:rowOff>9525</xdr:rowOff>
        </xdr:from>
        <xdr:to>
          <xdr:col>3</xdr:col>
          <xdr:colOff>19050</xdr:colOff>
          <xdr:row>177</xdr:row>
          <xdr:rowOff>485775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E125ACD4-003E-4522-AEBB-CD5389711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178</xdr:row>
          <xdr:rowOff>9525</xdr:rowOff>
        </xdr:from>
        <xdr:to>
          <xdr:col>3</xdr:col>
          <xdr:colOff>19050</xdr:colOff>
          <xdr:row>178</xdr:row>
          <xdr:rowOff>485775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A415CB29-4C10-45F8-B1A7-25E83A392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179</xdr:row>
          <xdr:rowOff>9525</xdr:rowOff>
        </xdr:from>
        <xdr:to>
          <xdr:col>3</xdr:col>
          <xdr:colOff>19050</xdr:colOff>
          <xdr:row>179</xdr:row>
          <xdr:rowOff>485775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BBA02843-DA61-40EB-A666-366A4EE08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72" Type="http://schemas.openxmlformats.org/officeDocument/2006/relationships/ctrlProp" Target="../ctrlProps/ctrlProp170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79" Type="http://schemas.openxmlformats.org/officeDocument/2006/relationships/ctrlProp" Target="../ctrlProps/ctrlProp177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6" Type="http://schemas.openxmlformats.org/officeDocument/2006/relationships/ctrlProp" Target="../ctrlProps/ctrlProp14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" Type="http://schemas.openxmlformats.org/officeDocument/2006/relationships/drawing" Target="../drawings/drawing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6BEA-243B-4DBE-B4DF-D7911A8D61FE}">
  <dimension ref="A1:BF180"/>
  <sheetViews>
    <sheetView tabSelected="1" workbookViewId="0">
      <pane ySplit="1" topLeftCell="A2" activePane="bottomLeft" state="frozen"/>
      <selection pane="bottomLeft" activeCell="M2" sqref="M2"/>
    </sheetView>
  </sheetViews>
  <sheetFormatPr defaultColWidth="13.5703125" defaultRowHeight="53.25" customHeight="1"/>
  <cols>
    <col min="1" max="1" width="15.85546875" customWidth="1"/>
    <col min="2" max="3" width="0" hidden="1" customWidth="1"/>
    <col min="4" max="4" width="18" customWidth="1"/>
    <col min="5" max="5" width="0" hidden="1" customWidth="1"/>
    <col min="6" max="6" width="34.7109375" customWidth="1"/>
    <col min="8" max="12" width="0" hidden="1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.85546875" customWidth="1"/>
    <col min="34" max="43" width="0" hidden="1" customWidth="1"/>
    <col min="49" max="58" width="0" hidden="1" customWidth="1"/>
  </cols>
  <sheetData>
    <row r="1" spans="1:58" ht="39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53.2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66</v>
      </c>
      <c r="L2" s="2" t="s">
        <v>67</v>
      </c>
      <c r="N2" s="1" t="s">
        <v>68</v>
      </c>
      <c r="O2" s="2" t="s">
        <v>69</v>
      </c>
      <c r="Q2" s="2" t="s">
        <v>70</v>
      </c>
      <c r="R2" s="2" t="s">
        <v>71</v>
      </c>
      <c r="T2" s="2" t="s">
        <v>72</v>
      </c>
      <c r="U2" s="3">
        <v>2</v>
      </c>
      <c r="V2" s="3">
        <v>3</v>
      </c>
      <c r="W2" s="4" t="s">
        <v>73</v>
      </c>
      <c r="X2" s="4" t="s">
        <v>73</v>
      </c>
      <c r="Y2" s="4" t="s">
        <v>74</v>
      </c>
      <c r="Z2" s="4" t="s">
        <v>74</v>
      </c>
      <c r="AA2" s="3">
        <v>228</v>
      </c>
      <c r="AB2" s="3">
        <v>162</v>
      </c>
      <c r="AC2" s="3">
        <v>195</v>
      </c>
      <c r="AD2" s="3">
        <v>1</v>
      </c>
      <c r="AE2" s="3">
        <v>1</v>
      </c>
      <c r="AF2" s="3">
        <v>5</v>
      </c>
      <c r="AG2" s="3">
        <v>5</v>
      </c>
      <c r="AH2" s="3">
        <v>1</v>
      </c>
      <c r="AI2" s="3">
        <v>1</v>
      </c>
      <c r="AJ2" s="3">
        <v>3</v>
      </c>
      <c r="AK2" s="3">
        <v>3</v>
      </c>
      <c r="AL2" s="3">
        <v>3</v>
      </c>
      <c r="AM2" s="3">
        <v>3</v>
      </c>
      <c r="AN2" s="3">
        <v>0</v>
      </c>
      <c r="AO2" s="3">
        <v>0</v>
      </c>
      <c r="AP2" s="3">
        <v>0</v>
      </c>
      <c r="AQ2" s="3">
        <v>0</v>
      </c>
      <c r="AR2" s="2" t="s">
        <v>66</v>
      </c>
      <c r="AS2" s="2" t="s">
        <v>66</v>
      </c>
      <c r="AU2" s="5" t="str">
        <f>HYPERLINK("https://creighton-primo.hosted.exlibrisgroup.com/primo-explore/search?tab=default_tab&amp;search_scope=EVERYTHING&amp;vid=01CRU&amp;lang=en_US&amp;offset=0&amp;query=any,contains,991000851499702656","Catalog Record")</f>
        <v>Catalog Record</v>
      </c>
      <c r="AV2" s="5" t="str">
        <f>HYPERLINK("http://www.worldcat.org/oclc/32853499","WorldCat Record")</f>
        <v>WorldCat Record</v>
      </c>
      <c r="AW2" s="2" t="s">
        <v>75</v>
      </c>
      <c r="AX2" s="2" t="s">
        <v>76</v>
      </c>
      <c r="AY2" s="2" t="s">
        <v>77</v>
      </c>
      <c r="AZ2" s="2" t="s">
        <v>77</v>
      </c>
      <c r="BA2" s="2" t="s">
        <v>78</v>
      </c>
      <c r="BB2" s="2" t="s">
        <v>79</v>
      </c>
      <c r="BD2" s="2" t="s">
        <v>80</v>
      </c>
      <c r="BE2" s="2" t="s">
        <v>81</v>
      </c>
      <c r="BF2" s="2" t="s">
        <v>82</v>
      </c>
    </row>
    <row r="3" spans="1:58" ht="53.25" customHeight="1">
      <c r="A3" s="1"/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  <c r="G3" s="2" t="s">
        <v>83</v>
      </c>
      <c r="H3" s="2" t="s">
        <v>64</v>
      </c>
      <c r="I3" s="2" t="s">
        <v>65</v>
      </c>
      <c r="J3" s="2" t="s">
        <v>66</v>
      </c>
      <c r="K3" s="2" t="s">
        <v>66</v>
      </c>
      <c r="L3" s="2" t="s">
        <v>67</v>
      </c>
      <c r="N3" s="1" t="s">
        <v>68</v>
      </c>
      <c r="O3" s="2" t="s">
        <v>69</v>
      </c>
      <c r="Q3" s="2" t="s">
        <v>70</v>
      </c>
      <c r="R3" s="2" t="s">
        <v>71</v>
      </c>
      <c r="T3" s="2" t="s">
        <v>72</v>
      </c>
      <c r="U3" s="3">
        <v>1</v>
      </c>
      <c r="V3" s="3">
        <v>3</v>
      </c>
      <c r="W3" s="4" t="s">
        <v>84</v>
      </c>
      <c r="X3" s="4" t="s">
        <v>73</v>
      </c>
      <c r="Y3" s="4" t="s">
        <v>74</v>
      </c>
      <c r="Z3" s="4" t="s">
        <v>74</v>
      </c>
      <c r="AA3" s="3">
        <v>228</v>
      </c>
      <c r="AB3" s="3">
        <v>162</v>
      </c>
      <c r="AC3" s="3">
        <v>195</v>
      </c>
      <c r="AD3" s="3">
        <v>1</v>
      </c>
      <c r="AE3" s="3">
        <v>1</v>
      </c>
      <c r="AF3" s="3">
        <v>5</v>
      </c>
      <c r="AG3" s="3">
        <v>5</v>
      </c>
      <c r="AH3" s="3">
        <v>1</v>
      </c>
      <c r="AI3" s="3">
        <v>1</v>
      </c>
      <c r="AJ3" s="3">
        <v>3</v>
      </c>
      <c r="AK3" s="3">
        <v>3</v>
      </c>
      <c r="AL3" s="3">
        <v>3</v>
      </c>
      <c r="AM3" s="3">
        <v>3</v>
      </c>
      <c r="AN3" s="3">
        <v>0</v>
      </c>
      <c r="AO3" s="3">
        <v>0</v>
      </c>
      <c r="AP3" s="3">
        <v>0</v>
      </c>
      <c r="AQ3" s="3">
        <v>0</v>
      </c>
      <c r="AR3" s="2" t="s">
        <v>66</v>
      </c>
      <c r="AS3" s="2" t="s">
        <v>66</v>
      </c>
      <c r="AU3" s="5" t="str">
        <f>HYPERLINK("https://creighton-primo.hosted.exlibrisgroup.com/primo-explore/search?tab=default_tab&amp;search_scope=EVERYTHING&amp;vid=01CRU&amp;lang=en_US&amp;offset=0&amp;query=any,contains,991000851499702656","Catalog Record")</f>
        <v>Catalog Record</v>
      </c>
      <c r="AV3" s="5" t="str">
        <f>HYPERLINK("http://www.worldcat.org/oclc/32853499","WorldCat Record")</f>
        <v>WorldCat Record</v>
      </c>
      <c r="AW3" s="2" t="s">
        <v>75</v>
      </c>
      <c r="AX3" s="2" t="s">
        <v>76</v>
      </c>
      <c r="AY3" s="2" t="s">
        <v>77</v>
      </c>
      <c r="AZ3" s="2" t="s">
        <v>77</v>
      </c>
      <c r="BA3" s="2" t="s">
        <v>78</v>
      </c>
      <c r="BB3" s="2" t="s">
        <v>79</v>
      </c>
      <c r="BD3" s="2" t="s">
        <v>80</v>
      </c>
      <c r="BE3" s="2" t="s">
        <v>85</v>
      </c>
      <c r="BF3" s="2" t="s">
        <v>86</v>
      </c>
    </row>
    <row r="4" spans="1:58" ht="53.25" customHeight="1">
      <c r="A4" s="1"/>
      <c r="B4" s="1" t="s">
        <v>58</v>
      </c>
      <c r="C4" s="1" t="s">
        <v>59</v>
      </c>
      <c r="D4" s="1" t="s">
        <v>87</v>
      </c>
      <c r="E4" s="1" t="s">
        <v>88</v>
      </c>
      <c r="F4" s="1" t="s">
        <v>89</v>
      </c>
      <c r="G4" s="2" t="s">
        <v>90</v>
      </c>
      <c r="H4" s="2" t="s">
        <v>66</v>
      </c>
      <c r="I4" s="2" t="s">
        <v>65</v>
      </c>
      <c r="J4" s="2" t="s">
        <v>66</v>
      </c>
      <c r="K4" s="2" t="s">
        <v>66</v>
      </c>
      <c r="L4" s="2" t="s">
        <v>67</v>
      </c>
      <c r="N4" s="1" t="s">
        <v>91</v>
      </c>
      <c r="O4" s="2" t="s">
        <v>92</v>
      </c>
      <c r="Q4" s="2" t="s">
        <v>70</v>
      </c>
      <c r="R4" s="2" t="s">
        <v>93</v>
      </c>
      <c r="S4" s="1" t="s">
        <v>94</v>
      </c>
      <c r="T4" s="2" t="s">
        <v>72</v>
      </c>
      <c r="U4" s="3">
        <v>9</v>
      </c>
      <c r="V4" s="3">
        <v>9</v>
      </c>
      <c r="W4" s="4" t="s">
        <v>95</v>
      </c>
      <c r="X4" s="4" t="s">
        <v>95</v>
      </c>
      <c r="Y4" s="4" t="s">
        <v>96</v>
      </c>
      <c r="Z4" s="4" t="s">
        <v>96</v>
      </c>
      <c r="AA4" s="3">
        <v>79</v>
      </c>
      <c r="AB4" s="3">
        <v>61</v>
      </c>
      <c r="AC4" s="3">
        <v>61</v>
      </c>
      <c r="AD4" s="3">
        <v>1</v>
      </c>
      <c r="AE4" s="3">
        <v>1</v>
      </c>
      <c r="AF4" s="3">
        <v>2</v>
      </c>
      <c r="AG4" s="3">
        <v>2</v>
      </c>
      <c r="AH4" s="3">
        <v>2</v>
      </c>
      <c r="AI4" s="3">
        <v>2</v>
      </c>
      <c r="AJ4" s="3">
        <v>0</v>
      </c>
      <c r="AK4" s="3">
        <v>0</v>
      </c>
      <c r="AL4" s="3">
        <v>1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2" t="s">
        <v>66</v>
      </c>
      <c r="AS4" s="2" t="s">
        <v>66</v>
      </c>
      <c r="AU4" s="5" t="str">
        <f>HYPERLINK("https://creighton-primo.hosted.exlibrisgroup.com/primo-explore/search?tab=default_tab&amp;search_scope=EVERYTHING&amp;vid=01CRU&amp;lang=en_US&amp;offset=0&amp;query=any,contains,991000489899702656","Catalog Record")</f>
        <v>Catalog Record</v>
      </c>
      <c r="AV4" s="5" t="str">
        <f>HYPERLINK("http://www.worldcat.org/oclc/31181044","WorldCat Record")</f>
        <v>WorldCat Record</v>
      </c>
      <c r="AW4" s="2" t="s">
        <v>97</v>
      </c>
      <c r="AX4" s="2" t="s">
        <v>98</v>
      </c>
      <c r="AY4" s="2" t="s">
        <v>99</v>
      </c>
      <c r="AZ4" s="2" t="s">
        <v>99</v>
      </c>
      <c r="BA4" s="2" t="s">
        <v>100</v>
      </c>
      <c r="BB4" s="2" t="s">
        <v>79</v>
      </c>
      <c r="BD4" s="2" t="s">
        <v>101</v>
      </c>
      <c r="BE4" s="2" t="s">
        <v>102</v>
      </c>
      <c r="BF4" s="2" t="s">
        <v>103</v>
      </c>
    </row>
    <row r="5" spans="1:58" ht="53.25" customHeight="1">
      <c r="A5" s="1"/>
      <c r="B5" s="1" t="s">
        <v>58</v>
      </c>
      <c r="C5" s="1" t="s">
        <v>59</v>
      </c>
      <c r="D5" s="1" t="s">
        <v>104</v>
      </c>
      <c r="E5" s="1" t="s">
        <v>105</v>
      </c>
      <c r="F5" s="1" t="s">
        <v>106</v>
      </c>
      <c r="H5" s="2" t="s">
        <v>66</v>
      </c>
      <c r="I5" s="2" t="s">
        <v>65</v>
      </c>
      <c r="J5" s="2" t="s">
        <v>66</v>
      </c>
      <c r="K5" s="2" t="s">
        <v>66</v>
      </c>
      <c r="L5" s="2" t="s">
        <v>67</v>
      </c>
      <c r="M5" s="1" t="s">
        <v>107</v>
      </c>
      <c r="N5" s="1" t="s">
        <v>108</v>
      </c>
      <c r="O5" s="2" t="s">
        <v>109</v>
      </c>
      <c r="Q5" s="2" t="s">
        <v>70</v>
      </c>
      <c r="R5" s="2" t="s">
        <v>110</v>
      </c>
      <c r="T5" s="2" t="s">
        <v>72</v>
      </c>
      <c r="U5" s="3">
        <v>4</v>
      </c>
      <c r="V5" s="3">
        <v>4</v>
      </c>
      <c r="W5" s="4" t="s">
        <v>111</v>
      </c>
      <c r="X5" s="4" t="s">
        <v>111</v>
      </c>
      <c r="Y5" s="4" t="s">
        <v>112</v>
      </c>
      <c r="Z5" s="4" t="s">
        <v>112</v>
      </c>
      <c r="AA5" s="3">
        <v>356</v>
      </c>
      <c r="AB5" s="3">
        <v>266</v>
      </c>
      <c r="AC5" s="3">
        <v>268</v>
      </c>
      <c r="AD5" s="3">
        <v>3</v>
      </c>
      <c r="AE5" s="3">
        <v>3</v>
      </c>
      <c r="AF5" s="3">
        <v>6</v>
      </c>
      <c r="AG5" s="3">
        <v>6</v>
      </c>
      <c r="AH5" s="3">
        <v>1</v>
      </c>
      <c r="AI5" s="3">
        <v>1</v>
      </c>
      <c r="AJ5" s="3">
        <v>2</v>
      </c>
      <c r="AK5" s="3">
        <v>2</v>
      </c>
      <c r="AL5" s="3">
        <v>2</v>
      </c>
      <c r="AM5" s="3">
        <v>2</v>
      </c>
      <c r="AN5" s="3">
        <v>2</v>
      </c>
      <c r="AO5" s="3">
        <v>2</v>
      </c>
      <c r="AP5" s="3">
        <v>0</v>
      </c>
      <c r="AQ5" s="3">
        <v>0</v>
      </c>
      <c r="AR5" s="2" t="s">
        <v>66</v>
      </c>
      <c r="AS5" s="2" t="s">
        <v>64</v>
      </c>
      <c r="AT5" s="5" t="str">
        <f>HYPERLINK("http://catalog.hathitrust.org/Record/001553183","HathiTrust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HYPERLINK("https://creighton-primo.hosted.exlibrisgroup.com/primo-explore/search?tab=default_tab&amp;search_scope=EVERYTHING&amp;vid=01CRU&amp;lang=en_US&amp;offset=0&amp;query=any,contains,991000798319702656","Catalog Record")</f>
        <v>Catalog Record</v>
      </c>
      <c r="AV5" s="5" t="str">
        <f>HYPERLINK("http://www.worldcat.org/oclc/12689","WorldCat Record")</f>
        <v>WorldCat Record</v>
      </c>
      <c r="AW5" s="2" t="s">
        <v>113</v>
      </c>
      <c r="AX5" s="2" t="s">
        <v>114</v>
      </c>
      <c r="AY5" s="2" t="s">
        <v>115</v>
      </c>
      <c r="AZ5" s="2" t="s">
        <v>115</v>
      </c>
      <c r="BA5" s="2" t="s">
        <v>116</v>
      </c>
      <c r="BB5" s="2" t="s">
        <v>79</v>
      </c>
      <c r="BE5" s="2" t="s">
        <v>117</v>
      </c>
      <c r="BF5" s="2" t="s">
        <v>118</v>
      </c>
    </row>
    <row r="6" spans="1:58" ht="53.25" customHeight="1">
      <c r="A6" s="1"/>
      <c r="B6" s="1" t="s">
        <v>58</v>
      </c>
      <c r="C6" s="1" t="s">
        <v>59</v>
      </c>
      <c r="D6" s="1" t="s">
        <v>119</v>
      </c>
      <c r="E6" s="1" t="s">
        <v>120</v>
      </c>
      <c r="F6" s="1" t="s">
        <v>121</v>
      </c>
      <c r="H6" s="2" t="s">
        <v>66</v>
      </c>
      <c r="I6" s="2" t="s">
        <v>65</v>
      </c>
      <c r="J6" s="2" t="s">
        <v>66</v>
      </c>
      <c r="K6" s="2" t="s">
        <v>64</v>
      </c>
      <c r="L6" s="2" t="s">
        <v>67</v>
      </c>
      <c r="M6" s="1" t="s">
        <v>122</v>
      </c>
      <c r="N6" s="1" t="s">
        <v>123</v>
      </c>
      <c r="O6" s="2" t="s">
        <v>124</v>
      </c>
      <c r="P6" s="1" t="s">
        <v>125</v>
      </c>
      <c r="Q6" s="2" t="s">
        <v>70</v>
      </c>
      <c r="R6" s="2" t="s">
        <v>126</v>
      </c>
      <c r="T6" s="2" t="s">
        <v>72</v>
      </c>
      <c r="U6" s="3">
        <v>11</v>
      </c>
      <c r="V6" s="3">
        <v>11</v>
      </c>
      <c r="W6" s="4" t="s">
        <v>127</v>
      </c>
      <c r="X6" s="4" t="s">
        <v>127</v>
      </c>
      <c r="Y6" s="4" t="s">
        <v>128</v>
      </c>
      <c r="Z6" s="4" t="s">
        <v>128</v>
      </c>
      <c r="AA6" s="3">
        <v>133</v>
      </c>
      <c r="AB6" s="3">
        <v>70</v>
      </c>
      <c r="AC6" s="3">
        <v>632</v>
      </c>
      <c r="AD6" s="3">
        <v>1</v>
      </c>
      <c r="AE6" s="3">
        <v>3</v>
      </c>
      <c r="AF6" s="3">
        <v>4</v>
      </c>
      <c r="AG6" s="3">
        <v>15</v>
      </c>
      <c r="AH6" s="3">
        <v>1</v>
      </c>
      <c r="AI6" s="3">
        <v>7</v>
      </c>
      <c r="AJ6" s="3">
        <v>3</v>
      </c>
      <c r="AK6" s="3">
        <v>4</v>
      </c>
      <c r="AL6" s="3">
        <v>0</v>
      </c>
      <c r="AM6" s="3">
        <v>6</v>
      </c>
      <c r="AN6" s="3">
        <v>0</v>
      </c>
      <c r="AO6" s="3">
        <v>0</v>
      </c>
      <c r="AP6" s="3">
        <v>0</v>
      </c>
      <c r="AQ6" s="3">
        <v>0</v>
      </c>
      <c r="AR6" s="2" t="s">
        <v>66</v>
      </c>
      <c r="AS6" s="2" t="s">
        <v>66</v>
      </c>
      <c r="AU6" s="5" t="str">
        <f>HYPERLINK("https://creighton-primo.hosted.exlibrisgroup.com/primo-explore/search?tab=default_tab&amp;search_scope=EVERYTHING&amp;vid=01CRU&amp;lang=en_US&amp;offset=0&amp;query=any,contains,991000422589702656","Catalog Record")</f>
        <v>Catalog Record</v>
      </c>
      <c r="AV6" s="5" t="str">
        <f>HYPERLINK("http://www.worldcat.org/oclc/50204126","WorldCat Record")</f>
        <v>WorldCat Record</v>
      </c>
      <c r="AW6" s="2" t="s">
        <v>129</v>
      </c>
      <c r="AX6" s="2" t="s">
        <v>130</v>
      </c>
      <c r="AY6" s="2" t="s">
        <v>131</v>
      </c>
      <c r="AZ6" s="2" t="s">
        <v>131</v>
      </c>
      <c r="BA6" s="2" t="s">
        <v>132</v>
      </c>
      <c r="BB6" s="2" t="s">
        <v>79</v>
      </c>
      <c r="BD6" s="2" t="s">
        <v>133</v>
      </c>
      <c r="BE6" s="2" t="s">
        <v>134</v>
      </c>
      <c r="BF6" s="2" t="s">
        <v>135</v>
      </c>
    </row>
    <row r="7" spans="1:58" ht="53.25" customHeight="1">
      <c r="A7" s="1"/>
      <c r="B7" s="1" t="s">
        <v>58</v>
      </c>
      <c r="C7" s="1" t="s">
        <v>59</v>
      </c>
      <c r="D7" s="1" t="s">
        <v>136</v>
      </c>
      <c r="E7" s="1" t="s">
        <v>137</v>
      </c>
      <c r="F7" s="1" t="s">
        <v>138</v>
      </c>
      <c r="H7" s="2" t="s">
        <v>66</v>
      </c>
      <c r="I7" s="2" t="s">
        <v>65</v>
      </c>
      <c r="J7" s="2" t="s">
        <v>66</v>
      </c>
      <c r="K7" s="2" t="s">
        <v>66</v>
      </c>
      <c r="L7" s="2" t="s">
        <v>67</v>
      </c>
      <c r="N7" s="1" t="s">
        <v>139</v>
      </c>
      <c r="O7" s="2" t="s">
        <v>140</v>
      </c>
      <c r="P7" s="1" t="s">
        <v>141</v>
      </c>
      <c r="Q7" s="2" t="s">
        <v>70</v>
      </c>
      <c r="R7" s="2" t="s">
        <v>142</v>
      </c>
      <c r="T7" s="2" t="s">
        <v>72</v>
      </c>
      <c r="U7" s="3">
        <v>22</v>
      </c>
      <c r="V7" s="3">
        <v>22</v>
      </c>
      <c r="W7" s="4" t="s">
        <v>143</v>
      </c>
      <c r="X7" s="4" t="s">
        <v>143</v>
      </c>
      <c r="Y7" s="4" t="s">
        <v>144</v>
      </c>
      <c r="Z7" s="4" t="s">
        <v>144</v>
      </c>
      <c r="AA7" s="3">
        <v>1312</v>
      </c>
      <c r="AB7" s="3">
        <v>1206</v>
      </c>
      <c r="AC7" s="3">
        <v>1246</v>
      </c>
      <c r="AD7" s="3">
        <v>13</v>
      </c>
      <c r="AE7" s="3">
        <v>14</v>
      </c>
      <c r="AF7" s="3">
        <v>9</v>
      </c>
      <c r="AG7" s="3">
        <v>9</v>
      </c>
      <c r="AH7" s="3">
        <v>3</v>
      </c>
      <c r="AI7" s="3">
        <v>3</v>
      </c>
      <c r="AJ7" s="3">
        <v>1</v>
      </c>
      <c r="AK7" s="3">
        <v>1</v>
      </c>
      <c r="AL7" s="3">
        <v>4</v>
      </c>
      <c r="AM7" s="3">
        <v>4</v>
      </c>
      <c r="AN7" s="3">
        <v>2</v>
      </c>
      <c r="AO7" s="3">
        <v>2</v>
      </c>
      <c r="AP7" s="3">
        <v>0</v>
      </c>
      <c r="AQ7" s="3">
        <v>0</v>
      </c>
      <c r="AR7" s="2" t="s">
        <v>66</v>
      </c>
      <c r="AS7" s="2" t="s">
        <v>64</v>
      </c>
      <c r="AT7" s="5" t="str">
        <f>HYPERLINK("http://catalog.hathitrust.org/Record/102081413","HathiTrust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HYPERLINK("https://creighton-primo.hosted.exlibrisgroup.com/primo-explore/search?tab=default_tab&amp;search_scope=EVERYTHING&amp;vid=01CRU&amp;lang=en_US&amp;offset=0&amp;query=any,contains,991001313969702656","Catalog Record")</f>
        <v>Catalog Record</v>
      </c>
      <c r="AV7" s="5" t="str">
        <f>HYPERLINK("http://www.worldcat.org/oclc/12977556","WorldCat Record")</f>
        <v>WorldCat Record</v>
      </c>
      <c r="AW7" s="2" t="s">
        <v>145</v>
      </c>
      <c r="AX7" s="2" t="s">
        <v>146</v>
      </c>
      <c r="AY7" s="2" t="s">
        <v>147</v>
      </c>
      <c r="AZ7" s="2" t="s">
        <v>147</v>
      </c>
      <c r="BA7" s="2" t="s">
        <v>148</v>
      </c>
      <c r="BB7" s="2" t="s">
        <v>79</v>
      </c>
      <c r="BD7" s="2" t="s">
        <v>149</v>
      </c>
      <c r="BE7" s="2" t="s">
        <v>150</v>
      </c>
      <c r="BF7" s="2" t="s">
        <v>151</v>
      </c>
    </row>
    <row r="8" spans="1:58" ht="53.25" customHeight="1">
      <c r="A8" s="1"/>
      <c r="B8" s="1" t="s">
        <v>58</v>
      </c>
      <c r="C8" s="1" t="s">
        <v>59</v>
      </c>
      <c r="D8" s="1" t="s">
        <v>152</v>
      </c>
      <c r="E8" s="1" t="s">
        <v>153</v>
      </c>
      <c r="F8" s="1" t="s">
        <v>154</v>
      </c>
      <c r="H8" s="2" t="s">
        <v>66</v>
      </c>
      <c r="I8" s="2" t="s">
        <v>65</v>
      </c>
      <c r="J8" s="2" t="s">
        <v>66</v>
      </c>
      <c r="K8" s="2" t="s">
        <v>64</v>
      </c>
      <c r="L8" s="2" t="s">
        <v>67</v>
      </c>
      <c r="N8" s="1" t="s">
        <v>155</v>
      </c>
      <c r="O8" s="2" t="s">
        <v>124</v>
      </c>
      <c r="P8" s="1" t="s">
        <v>156</v>
      </c>
      <c r="Q8" s="2" t="s">
        <v>70</v>
      </c>
      <c r="R8" s="2" t="s">
        <v>157</v>
      </c>
      <c r="T8" s="2" t="s">
        <v>72</v>
      </c>
      <c r="U8" s="3">
        <v>5</v>
      </c>
      <c r="V8" s="3">
        <v>5</v>
      </c>
      <c r="W8" s="4" t="s">
        <v>158</v>
      </c>
      <c r="X8" s="4" t="s">
        <v>158</v>
      </c>
      <c r="Y8" s="4" t="s">
        <v>159</v>
      </c>
      <c r="Z8" s="4" t="s">
        <v>159</v>
      </c>
      <c r="AA8" s="3">
        <v>395</v>
      </c>
      <c r="AB8" s="3">
        <v>234</v>
      </c>
      <c r="AC8" s="3">
        <v>709</v>
      </c>
      <c r="AD8" s="3">
        <v>1</v>
      </c>
      <c r="AE8" s="3">
        <v>4</v>
      </c>
      <c r="AF8" s="3">
        <v>6</v>
      </c>
      <c r="AG8" s="3">
        <v>25</v>
      </c>
      <c r="AH8" s="3">
        <v>3</v>
      </c>
      <c r="AI8" s="3">
        <v>13</v>
      </c>
      <c r="AJ8" s="3">
        <v>1</v>
      </c>
      <c r="AK8" s="3">
        <v>5</v>
      </c>
      <c r="AL8" s="3">
        <v>3</v>
      </c>
      <c r="AM8" s="3">
        <v>14</v>
      </c>
      <c r="AN8" s="3">
        <v>0</v>
      </c>
      <c r="AO8" s="3">
        <v>2</v>
      </c>
      <c r="AP8" s="3">
        <v>0</v>
      </c>
      <c r="AQ8" s="3">
        <v>0</v>
      </c>
      <c r="AR8" s="2" t="s">
        <v>66</v>
      </c>
      <c r="AS8" s="2" t="s">
        <v>64</v>
      </c>
      <c r="AT8" s="5" t="str">
        <f>HYPERLINK("http://catalog.hathitrust.org/Record/004333775","HathiTrust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HYPERLINK("https://creighton-primo.hosted.exlibrisgroup.com/primo-explore/search?tab=default_tab&amp;search_scope=EVERYTHING&amp;vid=01CRU&amp;lang=en_US&amp;offset=0&amp;query=any,contains,991000546869702656","Catalog Record")</f>
        <v>Catalog Record</v>
      </c>
      <c r="AV8" s="5" t="str">
        <f>HYPERLINK("http://www.worldcat.org/oclc/51272120","WorldCat Record")</f>
        <v>WorldCat Record</v>
      </c>
      <c r="AW8" s="2" t="s">
        <v>160</v>
      </c>
      <c r="AX8" s="2" t="s">
        <v>161</v>
      </c>
      <c r="AY8" s="2" t="s">
        <v>162</v>
      </c>
      <c r="AZ8" s="2" t="s">
        <v>162</v>
      </c>
      <c r="BA8" s="2" t="s">
        <v>163</v>
      </c>
      <c r="BB8" s="2" t="s">
        <v>79</v>
      </c>
      <c r="BD8" s="2" t="s">
        <v>164</v>
      </c>
      <c r="BE8" s="2" t="s">
        <v>165</v>
      </c>
      <c r="BF8" s="2" t="s">
        <v>166</v>
      </c>
    </row>
    <row r="9" spans="1:58" ht="53.25" customHeight="1">
      <c r="A9" s="1"/>
      <c r="B9" s="1" t="s">
        <v>58</v>
      </c>
      <c r="C9" s="1" t="s">
        <v>59</v>
      </c>
      <c r="D9" s="1" t="s">
        <v>167</v>
      </c>
      <c r="E9" s="1" t="s">
        <v>168</v>
      </c>
      <c r="F9" s="1" t="s">
        <v>169</v>
      </c>
      <c r="H9" s="2" t="s">
        <v>66</v>
      </c>
      <c r="I9" s="2" t="s">
        <v>65</v>
      </c>
      <c r="J9" s="2" t="s">
        <v>66</v>
      </c>
      <c r="K9" s="2" t="s">
        <v>66</v>
      </c>
      <c r="L9" s="2" t="s">
        <v>67</v>
      </c>
      <c r="N9" s="1" t="s">
        <v>170</v>
      </c>
      <c r="O9" s="2" t="s">
        <v>171</v>
      </c>
      <c r="P9" s="1" t="s">
        <v>141</v>
      </c>
      <c r="Q9" s="2" t="s">
        <v>70</v>
      </c>
      <c r="R9" s="2" t="s">
        <v>172</v>
      </c>
      <c r="S9" s="1" t="s">
        <v>173</v>
      </c>
      <c r="T9" s="2" t="s">
        <v>72</v>
      </c>
      <c r="U9" s="3">
        <v>4</v>
      </c>
      <c r="V9" s="3">
        <v>4</v>
      </c>
      <c r="W9" s="4" t="s">
        <v>174</v>
      </c>
      <c r="X9" s="4" t="s">
        <v>174</v>
      </c>
      <c r="Y9" s="4" t="s">
        <v>175</v>
      </c>
      <c r="Z9" s="4" t="s">
        <v>175</v>
      </c>
      <c r="AA9" s="3">
        <v>199</v>
      </c>
      <c r="AB9" s="3">
        <v>109</v>
      </c>
      <c r="AC9" s="3">
        <v>112</v>
      </c>
      <c r="AD9" s="3">
        <v>2</v>
      </c>
      <c r="AE9" s="3">
        <v>2</v>
      </c>
      <c r="AF9" s="3">
        <v>3</v>
      </c>
      <c r="AG9" s="3">
        <v>3</v>
      </c>
      <c r="AH9" s="3">
        <v>0</v>
      </c>
      <c r="AI9" s="3">
        <v>0</v>
      </c>
      <c r="AJ9" s="3">
        <v>1</v>
      </c>
      <c r="AK9" s="3">
        <v>1</v>
      </c>
      <c r="AL9" s="3">
        <v>2</v>
      </c>
      <c r="AM9" s="3">
        <v>2</v>
      </c>
      <c r="AN9" s="3">
        <v>1</v>
      </c>
      <c r="AO9" s="3">
        <v>1</v>
      </c>
      <c r="AP9" s="3">
        <v>0</v>
      </c>
      <c r="AQ9" s="3">
        <v>0</v>
      </c>
      <c r="AR9" s="2" t="s">
        <v>66</v>
      </c>
      <c r="AS9" s="2" t="s">
        <v>64</v>
      </c>
      <c r="AT9" s="5" t="str">
        <f>HYPERLINK("http://catalog.hathitrust.org/Record/002441356","HathiTrust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HYPERLINK("https://creighton-primo.hosted.exlibrisgroup.com/primo-explore/search?tab=default_tab&amp;search_scope=EVERYTHING&amp;vid=01CRU&amp;lang=en_US&amp;offset=0&amp;query=any,contains,991001341779702656","Catalog Record")</f>
        <v>Catalog Record</v>
      </c>
      <c r="AV9" s="5" t="str">
        <f>HYPERLINK("http://www.worldcat.org/oclc/21600543","WorldCat Record")</f>
        <v>WorldCat Record</v>
      </c>
      <c r="AW9" s="2" t="s">
        <v>176</v>
      </c>
      <c r="AX9" s="2" t="s">
        <v>177</v>
      </c>
      <c r="AY9" s="2" t="s">
        <v>178</v>
      </c>
      <c r="AZ9" s="2" t="s">
        <v>178</v>
      </c>
      <c r="BA9" s="2" t="s">
        <v>179</v>
      </c>
      <c r="BB9" s="2" t="s">
        <v>79</v>
      </c>
      <c r="BD9" s="2" t="s">
        <v>180</v>
      </c>
      <c r="BE9" s="2" t="s">
        <v>181</v>
      </c>
      <c r="BF9" s="2" t="s">
        <v>182</v>
      </c>
    </row>
    <row r="10" spans="1:58" ht="53.25" customHeight="1">
      <c r="A10" s="1"/>
      <c r="B10" s="1" t="s">
        <v>58</v>
      </c>
      <c r="C10" s="1" t="s">
        <v>59</v>
      </c>
      <c r="D10" s="1" t="s">
        <v>183</v>
      </c>
      <c r="E10" s="1" t="s">
        <v>184</v>
      </c>
      <c r="F10" s="1" t="s">
        <v>185</v>
      </c>
      <c r="H10" s="2" t="s">
        <v>66</v>
      </c>
      <c r="I10" s="2" t="s">
        <v>65</v>
      </c>
      <c r="J10" s="2" t="s">
        <v>66</v>
      </c>
      <c r="K10" s="2" t="s">
        <v>66</v>
      </c>
      <c r="L10" s="2" t="s">
        <v>65</v>
      </c>
      <c r="N10" s="1" t="s">
        <v>186</v>
      </c>
      <c r="O10" s="2" t="s">
        <v>92</v>
      </c>
      <c r="Q10" s="2" t="s">
        <v>70</v>
      </c>
      <c r="R10" s="2" t="s">
        <v>172</v>
      </c>
      <c r="T10" s="2" t="s">
        <v>72</v>
      </c>
      <c r="U10" s="3">
        <v>1</v>
      </c>
      <c r="V10" s="3">
        <v>1</v>
      </c>
      <c r="W10" s="4" t="s">
        <v>187</v>
      </c>
      <c r="X10" s="4" t="s">
        <v>187</v>
      </c>
      <c r="Y10" s="4" t="s">
        <v>188</v>
      </c>
      <c r="Z10" s="4" t="s">
        <v>188</v>
      </c>
      <c r="AA10" s="3">
        <v>405</v>
      </c>
      <c r="AB10" s="3">
        <v>220</v>
      </c>
      <c r="AC10" s="3">
        <v>742</v>
      </c>
      <c r="AD10" s="3">
        <v>4</v>
      </c>
      <c r="AE10" s="3">
        <v>7</v>
      </c>
      <c r="AF10" s="3">
        <v>7</v>
      </c>
      <c r="AG10" s="3">
        <v>26</v>
      </c>
      <c r="AH10" s="3">
        <v>2</v>
      </c>
      <c r="AI10" s="3">
        <v>12</v>
      </c>
      <c r="AJ10" s="3">
        <v>1</v>
      </c>
      <c r="AK10" s="3">
        <v>4</v>
      </c>
      <c r="AL10" s="3">
        <v>4</v>
      </c>
      <c r="AM10" s="3">
        <v>13</v>
      </c>
      <c r="AN10" s="3">
        <v>3</v>
      </c>
      <c r="AO10" s="3">
        <v>5</v>
      </c>
      <c r="AP10" s="3">
        <v>0</v>
      </c>
      <c r="AQ10" s="3">
        <v>0</v>
      </c>
      <c r="AR10" s="2" t="s">
        <v>66</v>
      </c>
      <c r="AS10" s="2" t="s">
        <v>64</v>
      </c>
      <c r="AT10" s="5" t="str">
        <f>HYPERLINK("http://catalog.hathitrust.org/Record/002875035","HathiTrust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HYPERLINK("https://creighton-primo.hosted.exlibrisgroup.com/primo-explore/search?tab=default_tab&amp;search_scope=EVERYTHING&amp;vid=01CRU&amp;lang=en_US&amp;offset=0&amp;query=any,contains,991000679469702656","Catalog Record")</f>
        <v>Catalog Record</v>
      </c>
      <c r="AV10" s="5" t="str">
        <f>HYPERLINK("http://www.worldcat.org/oclc/28968068","WorldCat Record")</f>
        <v>WorldCat Record</v>
      </c>
      <c r="AW10" s="2" t="s">
        <v>189</v>
      </c>
      <c r="AX10" s="2" t="s">
        <v>190</v>
      </c>
      <c r="AY10" s="2" t="s">
        <v>191</v>
      </c>
      <c r="AZ10" s="2" t="s">
        <v>191</v>
      </c>
      <c r="BA10" s="2" t="s">
        <v>192</v>
      </c>
      <c r="BB10" s="2" t="s">
        <v>79</v>
      </c>
      <c r="BD10" s="2" t="s">
        <v>193</v>
      </c>
      <c r="BE10" s="2" t="s">
        <v>194</v>
      </c>
      <c r="BF10" s="2" t="s">
        <v>195</v>
      </c>
    </row>
    <row r="11" spans="1:58" ht="53.25" customHeight="1">
      <c r="A11" s="1"/>
      <c r="B11" s="1" t="s">
        <v>58</v>
      </c>
      <c r="C11" s="1" t="s">
        <v>59</v>
      </c>
      <c r="D11" s="1" t="s">
        <v>196</v>
      </c>
      <c r="E11" s="1" t="s">
        <v>197</v>
      </c>
      <c r="F11" s="1" t="s">
        <v>198</v>
      </c>
      <c r="H11" s="2" t="s">
        <v>66</v>
      </c>
      <c r="I11" s="2" t="s">
        <v>65</v>
      </c>
      <c r="J11" s="2" t="s">
        <v>66</v>
      </c>
      <c r="K11" s="2" t="s">
        <v>66</v>
      </c>
      <c r="L11" s="2" t="s">
        <v>67</v>
      </c>
      <c r="M11" s="1" t="s">
        <v>199</v>
      </c>
      <c r="N11" s="1" t="s">
        <v>200</v>
      </c>
      <c r="O11" s="2" t="s">
        <v>201</v>
      </c>
      <c r="Q11" s="2" t="s">
        <v>70</v>
      </c>
      <c r="R11" s="2" t="s">
        <v>202</v>
      </c>
      <c r="T11" s="2" t="s">
        <v>72</v>
      </c>
      <c r="U11" s="3">
        <v>2</v>
      </c>
      <c r="V11" s="3">
        <v>2</v>
      </c>
      <c r="W11" s="4" t="s">
        <v>203</v>
      </c>
      <c r="X11" s="4" t="s">
        <v>203</v>
      </c>
      <c r="Y11" s="4" t="s">
        <v>204</v>
      </c>
      <c r="Z11" s="4" t="s">
        <v>204</v>
      </c>
      <c r="AA11" s="3">
        <v>151</v>
      </c>
      <c r="AB11" s="3">
        <v>108</v>
      </c>
      <c r="AC11" s="3">
        <v>110</v>
      </c>
      <c r="AD11" s="3">
        <v>2</v>
      </c>
      <c r="AE11" s="3">
        <v>2</v>
      </c>
      <c r="AF11" s="3">
        <v>2</v>
      </c>
      <c r="AG11" s="3">
        <v>2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1</v>
      </c>
      <c r="AO11" s="3">
        <v>1</v>
      </c>
      <c r="AP11" s="3">
        <v>0</v>
      </c>
      <c r="AQ11" s="3">
        <v>0</v>
      </c>
      <c r="AR11" s="2" t="s">
        <v>66</v>
      </c>
      <c r="AS11" s="2" t="s">
        <v>64</v>
      </c>
      <c r="AT11" s="5" t="str">
        <f>HYPERLINK("http://catalog.hathitrust.org/Record/004318777","HathiTrust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HYPERLINK("https://creighton-primo.hosted.exlibrisgroup.com/primo-explore/search?tab=default_tab&amp;search_scope=EVERYTHING&amp;vid=01CRU&amp;lang=en_US&amp;offset=0&amp;query=any,contains,991000427869702656","Catalog Record")</f>
        <v>Catalog Record</v>
      </c>
      <c r="AV11" s="5" t="str">
        <f>HYPERLINK("http://www.worldcat.org/oclc/49991618","WorldCat Record")</f>
        <v>WorldCat Record</v>
      </c>
      <c r="AW11" s="2" t="s">
        <v>205</v>
      </c>
      <c r="AX11" s="2" t="s">
        <v>206</v>
      </c>
      <c r="AY11" s="2" t="s">
        <v>207</v>
      </c>
      <c r="AZ11" s="2" t="s">
        <v>207</v>
      </c>
      <c r="BA11" s="2" t="s">
        <v>208</v>
      </c>
      <c r="BB11" s="2" t="s">
        <v>79</v>
      </c>
      <c r="BD11" s="2" t="s">
        <v>209</v>
      </c>
      <c r="BE11" s="2" t="s">
        <v>210</v>
      </c>
      <c r="BF11" s="2" t="s">
        <v>211</v>
      </c>
    </row>
    <row r="12" spans="1:58" ht="53.25" customHeight="1">
      <c r="A12" s="1"/>
      <c r="B12" s="1" t="s">
        <v>58</v>
      </c>
      <c r="C12" s="1" t="s">
        <v>59</v>
      </c>
      <c r="D12" s="1" t="s">
        <v>212</v>
      </c>
      <c r="E12" s="1" t="s">
        <v>213</v>
      </c>
      <c r="F12" s="1" t="s">
        <v>214</v>
      </c>
      <c r="H12" s="2" t="s">
        <v>66</v>
      </c>
      <c r="I12" s="2" t="s">
        <v>65</v>
      </c>
      <c r="J12" s="2" t="s">
        <v>66</v>
      </c>
      <c r="K12" s="2" t="s">
        <v>66</v>
      </c>
      <c r="L12" s="2" t="s">
        <v>67</v>
      </c>
      <c r="N12" s="1" t="s">
        <v>215</v>
      </c>
      <c r="O12" s="2" t="s">
        <v>92</v>
      </c>
      <c r="P12" s="1" t="s">
        <v>216</v>
      </c>
      <c r="Q12" s="2" t="s">
        <v>70</v>
      </c>
      <c r="R12" s="2" t="s">
        <v>157</v>
      </c>
      <c r="T12" s="2" t="s">
        <v>72</v>
      </c>
      <c r="U12" s="3">
        <v>5</v>
      </c>
      <c r="V12" s="3">
        <v>5</v>
      </c>
      <c r="W12" s="4" t="s">
        <v>217</v>
      </c>
      <c r="X12" s="4" t="s">
        <v>217</v>
      </c>
      <c r="Y12" s="4" t="s">
        <v>218</v>
      </c>
      <c r="Z12" s="4" t="s">
        <v>218</v>
      </c>
      <c r="AA12" s="3">
        <v>107</v>
      </c>
      <c r="AB12" s="3">
        <v>60</v>
      </c>
      <c r="AC12" s="3">
        <v>66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2" t="s">
        <v>66</v>
      </c>
      <c r="AS12" s="2" t="s">
        <v>66</v>
      </c>
      <c r="AU12" s="5" t="str">
        <f>HYPERLINK("https://creighton-primo.hosted.exlibrisgroup.com/primo-explore/search?tab=default_tab&amp;search_scope=EVERYTHING&amp;vid=01CRU&amp;lang=en_US&amp;offset=0&amp;query=any,contains,991001569429702656","Catalog Record")</f>
        <v>Catalog Record</v>
      </c>
      <c r="AV12" s="5" t="str">
        <f>HYPERLINK("http://www.worldcat.org/oclc/30637152","WorldCat Record")</f>
        <v>WorldCat Record</v>
      </c>
      <c r="AW12" s="2" t="s">
        <v>219</v>
      </c>
      <c r="AX12" s="2" t="s">
        <v>220</v>
      </c>
      <c r="AY12" s="2" t="s">
        <v>221</v>
      </c>
      <c r="AZ12" s="2" t="s">
        <v>221</v>
      </c>
      <c r="BA12" s="2" t="s">
        <v>222</v>
      </c>
      <c r="BB12" s="2" t="s">
        <v>79</v>
      </c>
      <c r="BD12" s="2" t="s">
        <v>223</v>
      </c>
      <c r="BE12" s="2" t="s">
        <v>224</v>
      </c>
      <c r="BF12" s="2" t="s">
        <v>225</v>
      </c>
    </row>
    <row r="13" spans="1:58" ht="53.25" customHeight="1">
      <c r="A13" s="1"/>
      <c r="B13" s="1" t="s">
        <v>58</v>
      </c>
      <c r="C13" s="1" t="s">
        <v>59</v>
      </c>
      <c r="D13" s="1" t="s">
        <v>226</v>
      </c>
      <c r="E13" s="1" t="s">
        <v>227</v>
      </c>
      <c r="F13" s="1" t="s">
        <v>228</v>
      </c>
      <c r="H13" s="2" t="s">
        <v>66</v>
      </c>
      <c r="I13" s="2" t="s">
        <v>65</v>
      </c>
      <c r="J13" s="2" t="s">
        <v>66</v>
      </c>
      <c r="K13" s="2" t="s">
        <v>66</v>
      </c>
      <c r="L13" s="2" t="s">
        <v>67</v>
      </c>
      <c r="M13" s="1" t="s">
        <v>229</v>
      </c>
      <c r="N13" s="1" t="s">
        <v>230</v>
      </c>
      <c r="O13" s="2" t="s">
        <v>92</v>
      </c>
      <c r="Q13" s="2" t="s">
        <v>70</v>
      </c>
      <c r="R13" s="2" t="s">
        <v>231</v>
      </c>
      <c r="T13" s="2" t="s">
        <v>72</v>
      </c>
      <c r="U13" s="3">
        <v>36</v>
      </c>
      <c r="V13" s="3">
        <v>36</v>
      </c>
      <c r="W13" s="4" t="s">
        <v>217</v>
      </c>
      <c r="X13" s="4" t="s">
        <v>217</v>
      </c>
      <c r="Y13" s="4" t="s">
        <v>232</v>
      </c>
      <c r="Z13" s="4" t="s">
        <v>232</v>
      </c>
      <c r="AA13" s="3">
        <v>50</v>
      </c>
      <c r="AB13" s="3">
        <v>37</v>
      </c>
      <c r="AC13" s="3">
        <v>37</v>
      </c>
      <c r="AD13" s="3">
        <v>1</v>
      </c>
      <c r="AE13" s="3">
        <v>1</v>
      </c>
      <c r="AF13" s="3">
        <v>1</v>
      </c>
      <c r="AG13" s="3">
        <v>1</v>
      </c>
      <c r="AH13" s="3">
        <v>0</v>
      </c>
      <c r="AI13" s="3">
        <v>0</v>
      </c>
      <c r="AJ13" s="3">
        <v>1</v>
      </c>
      <c r="AK13" s="3">
        <v>1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2" t="s">
        <v>66</v>
      </c>
      <c r="AS13" s="2" t="s">
        <v>66</v>
      </c>
      <c r="AU13" s="5" t="str">
        <f>HYPERLINK("https://creighton-primo.hosted.exlibrisgroup.com/primo-explore/search?tab=default_tab&amp;search_scope=EVERYTHING&amp;vid=01CRU&amp;lang=en_US&amp;offset=0&amp;query=any,contains,991000688999702656","Catalog Record")</f>
        <v>Catalog Record</v>
      </c>
      <c r="AV13" s="5" t="str">
        <f>HYPERLINK("http://www.worldcat.org/oclc/31015327","WorldCat Record")</f>
        <v>WorldCat Record</v>
      </c>
      <c r="AW13" s="2" t="s">
        <v>233</v>
      </c>
      <c r="AX13" s="2" t="s">
        <v>234</v>
      </c>
      <c r="AY13" s="2" t="s">
        <v>235</v>
      </c>
      <c r="AZ13" s="2" t="s">
        <v>235</v>
      </c>
      <c r="BA13" s="2" t="s">
        <v>236</v>
      </c>
      <c r="BB13" s="2" t="s">
        <v>79</v>
      </c>
      <c r="BD13" s="2" t="s">
        <v>237</v>
      </c>
      <c r="BE13" s="2" t="s">
        <v>238</v>
      </c>
      <c r="BF13" s="2" t="s">
        <v>239</v>
      </c>
    </row>
    <row r="14" spans="1:58" ht="53.25" customHeight="1">
      <c r="A14" s="1"/>
      <c r="B14" s="1" t="s">
        <v>58</v>
      </c>
      <c r="C14" s="1" t="s">
        <v>59</v>
      </c>
      <c r="D14" s="1" t="s">
        <v>240</v>
      </c>
      <c r="E14" s="1" t="s">
        <v>241</v>
      </c>
      <c r="F14" s="1" t="s">
        <v>242</v>
      </c>
      <c r="H14" s="2" t="s">
        <v>66</v>
      </c>
      <c r="I14" s="2" t="s">
        <v>65</v>
      </c>
      <c r="J14" s="2" t="s">
        <v>66</v>
      </c>
      <c r="K14" s="2" t="s">
        <v>66</v>
      </c>
      <c r="L14" s="2" t="s">
        <v>67</v>
      </c>
      <c r="N14" s="1" t="s">
        <v>243</v>
      </c>
      <c r="O14" s="2" t="s">
        <v>244</v>
      </c>
      <c r="P14" s="1" t="s">
        <v>141</v>
      </c>
      <c r="Q14" s="2" t="s">
        <v>70</v>
      </c>
      <c r="R14" s="2" t="s">
        <v>126</v>
      </c>
      <c r="S14" s="1" t="s">
        <v>245</v>
      </c>
      <c r="T14" s="2" t="s">
        <v>72</v>
      </c>
      <c r="U14" s="3">
        <v>30</v>
      </c>
      <c r="V14" s="3">
        <v>30</v>
      </c>
      <c r="W14" s="4" t="s">
        <v>246</v>
      </c>
      <c r="X14" s="4" t="s">
        <v>246</v>
      </c>
      <c r="Y14" s="4" t="s">
        <v>247</v>
      </c>
      <c r="Z14" s="4" t="s">
        <v>247</v>
      </c>
      <c r="AA14" s="3">
        <v>74</v>
      </c>
      <c r="AB14" s="3">
        <v>52</v>
      </c>
      <c r="AC14" s="3">
        <v>52</v>
      </c>
      <c r="AD14" s="3">
        <v>1</v>
      </c>
      <c r="AE14" s="3">
        <v>1</v>
      </c>
      <c r="AF14" s="3">
        <v>1</v>
      </c>
      <c r="AG14" s="3">
        <v>1</v>
      </c>
      <c r="AH14" s="3">
        <v>0</v>
      </c>
      <c r="AI14" s="3">
        <v>0</v>
      </c>
      <c r="AJ14" s="3">
        <v>1</v>
      </c>
      <c r="AK14" s="3">
        <v>1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2" t="s">
        <v>66</v>
      </c>
      <c r="AS14" s="2" t="s">
        <v>66</v>
      </c>
      <c r="AU14" s="5" t="str">
        <f>HYPERLINK("https://creighton-primo.hosted.exlibrisgroup.com/primo-explore/search?tab=default_tab&amp;search_scope=EVERYTHING&amp;vid=01CRU&amp;lang=en_US&amp;offset=0&amp;query=any,contains,991001238899702656","Catalog Record")</f>
        <v>Catalog Record</v>
      </c>
      <c r="AV14" s="5" t="str">
        <f>HYPERLINK("http://www.worldcat.org/oclc/16941839","WorldCat Record")</f>
        <v>WorldCat Record</v>
      </c>
      <c r="AW14" s="2" t="s">
        <v>248</v>
      </c>
      <c r="AX14" s="2" t="s">
        <v>249</v>
      </c>
      <c r="AY14" s="2" t="s">
        <v>250</v>
      </c>
      <c r="AZ14" s="2" t="s">
        <v>250</v>
      </c>
      <c r="BA14" s="2" t="s">
        <v>251</v>
      </c>
      <c r="BB14" s="2" t="s">
        <v>79</v>
      </c>
      <c r="BD14" s="2" t="s">
        <v>252</v>
      </c>
      <c r="BE14" s="2" t="s">
        <v>253</v>
      </c>
      <c r="BF14" s="2" t="s">
        <v>254</v>
      </c>
    </row>
    <row r="15" spans="1:58" ht="53.25" customHeight="1">
      <c r="A15" s="1"/>
      <c r="B15" s="1" t="s">
        <v>58</v>
      </c>
      <c r="C15" s="1" t="s">
        <v>59</v>
      </c>
      <c r="D15" s="1" t="s">
        <v>255</v>
      </c>
      <c r="E15" s="1" t="s">
        <v>256</v>
      </c>
      <c r="F15" s="1" t="s">
        <v>257</v>
      </c>
      <c r="H15" s="2" t="s">
        <v>66</v>
      </c>
      <c r="I15" s="2" t="s">
        <v>65</v>
      </c>
      <c r="J15" s="2" t="s">
        <v>66</v>
      </c>
      <c r="K15" s="2" t="s">
        <v>66</v>
      </c>
      <c r="L15" s="2" t="s">
        <v>67</v>
      </c>
      <c r="N15" s="1" t="s">
        <v>258</v>
      </c>
      <c r="O15" s="2" t="s">
        <v>259</v>
      </c>
      <c r="Q15" s="2" t="s">
        <v>70</v>
      </c>
      <c r="R15" s="2" t="s">
        <v>260</v>
      </c>
      <c r="S15" s="1" t="s">
        <v>261</v>
      </c>
      <c r="T15" s="2" t="s">
        <v>72</v>
      </c>
      <c r="U15" s="3">
        <v>65</v>
      </c>
      <c r="V15" s="3">
        <v>65</v>
      </c>
      <c r="W15" s="4" t="s">
        <v>262</v>
      </c>
      <c r="X15" s="4" t="s">
        <v>262</v>
      </c>
      <c r="Y15" s="4" t="s">
        <v>247</v>
      </c>
      <c r="Z15" s="4" t="s">
        <v>247</v>
      </c>
      <c r="AA15" s="3">
        <v>162</v>
      </c>
      <c r="AB15" s="3">
        <v>113</v>
      </c>
      <c r="AC15" s="3">
        <v>265</v>
      </c>
      <c r="AD15" s="3">
        <v>2</v>
      </c>
      <c r="AE15" s="3">
        <v>2</v>
      </c>
      <c r="AF15" s="3">
        <v>6</v>
      </c>
      <c r="AG15" s="3">
        <v>12</v>
      </c>
      <c r="AH15" s="3">
        <v>2</v>
      </c>
      <c r="AI15" s="3">
        <v>3</v>
      </c>
      <c r="AJ15" s="3">
        <v>1</v>
      </c>
      <c r="AK15" s="3">
        <v>3</v>
      </c>
      <c r="AL15" s="3">
        <v>5</v>
      </c>
      <c r="AM15" s="3">
        <v>10</v>
      </c>
      <c r="AN15" s="3">
        <v>1</v>
      </c>
      <c r="AO15" s="3">
        <v>1</v>
      </c>
      <c r="AP15" s="3">
        <v>0</v>
      </c>
      <c r="AQ15" s="3">
        <v>0</v>
      </c>
      <c r="AR15" s="2" t="s">
        <v>66</v>
      </c>
      <c r="AS15" s="2" t="s">
        <v>66</v>
      </c>
      <c r="AU15" s="5" t="str">
        <f>HYPERLINK("https://creighton-primo.hosted.exlibrisgroup.com/primo-explore/search?tab=default_tab&amp;search_scope=EVERYTHING&amp;vid=01CRU&amp;lang=en_US&amp;offset=0&amp;query=any,contains,991001238869702656","Catalog Record")</f>
        <v>Catalog Record</v>
      </c>
      <c r="AV15" s="5" t="str">
        <f>HYPERLINK("http://www.worldcat.org/oclc/10695902","WorldCat Record")</f>
        <v>WorldCat Record</v>
      </c>
      <c r="AW15" s="2" t="s">
        <v>263</v>
      </c>
      <c r="AX15" s="2" t="s">
        <v>264</v>
      </c>
      <c r="AY15" s="2" t="s">
        <v>265</v>
      </c>
      <c r="AZ15" s="2" t="s">
        <v>265</v>
      </c>
      <c r="BA15" s="2" t="s">
        <v>266</v>
      </c>
      <c r="BB15" s="2" t="s">
        <v>79</v>
      </c>
      <c r="BD15" s="2" t="s">
        <v>267</v>
      </c>
      <c r="BE15" s="2" t="s">
        <v>268</v>
      </c>
      <c r="BF15" s="2" t="s">
        <v>269</v>
      </c>
    </row>
    <row r="16" spans="1:58" ht="53.25" customHeight="1">
      <c r="A16" s="1"/>
      <c r="B16" s="1" t="s">
        <v>58</v>
      </c>
      <c r="C16" s="1" t="s">
        <v>59</v>
      </c>
      <c r="D16" s="1" t="s">
        <v>270</v>
      </c>
      <c r="E16" s="1" t="s">
        <v>271</v>
      </c>
      <c r="F16" s="1" t="s">
        <v>272</v>
      </c>
      <c r="H16" s="2" t="s">
        <v>66</v>
      </c>
      <c r="I16" s="2" t="s">
        <v>65</v>
      </c>
      <c r="J16" s="2" t="s">
        <v>66</v>
      </c>
      <c r="K16" s="2" t="s">
        <v>64</v>
      </c>
      <c r="L16" s="2" t="s">
        <v>65</v>
      </c>
      <c r="N16" s="1" t="s">
        <v>273</v>
      </c>
      <c r="O16" s="2" t="s">
        <v>274</v>
      </c>
      <c r="P16" s="1" t="s">
        <v>275</v>
      </c>
      <c r="Q16" s="2" t="s">
        <v>70</v>
      </c>
      <c r="R16" s="2" t="s">
        <v>260</v>
      </c>
      <c r="S16" s="1" t="s">
        <v>276</v>
      </c>
      <c r="T16" s="2" t="s">
        <v>72</v>
      </c>
      <c r="U16" s="3">
        <v>48</v>
      </c>
      <c r="V16" s="3">
        <v>48</v>
      </c>
      <c r="W16" s="4" t="s">
        <v>277</v>
      </c>
      <c r="X16" s="4" t="s">
        <v>277</v>
      </c>
      <c r="Y16" s="4" t="s">
        <v>278</v>
      </c>
      <c r="Z16" s="4" t="s">
        <v>278</v>
      </c>
      <c r="AA16" s="3">
        <v>71</v>
      </c>
      <c r="AB16" s="3">
        <v>49</v>
      </c>
      <c r="AC16" s="3">
        <v>205</v>
      </c>
      <c r="AD16" s="3">
        <v>1</v>
      </c>
      <c r="AE16" s="3">
        <v>2</v>
      </c>
      <c r="AF16" s="3">
        <v>0</v>
      </c>
      <c r="AG16" s="3">
        <v>6</v>
      </c>
      <c r="AH16" s="3">
        <v>0</v>
      </c>
      <c r="AI16" s="3">
        <v>2</v>
      </c>
      <c r="AJ16" s="3">
        <v>0</v>
      </c>
      <c r="AK16" s="3">
        <v>2</v>
      </c>
      <c r="AL16" s="3">
        <v>0</v>
      </c>
      <c r="AM16" s="3">
        <v>3</v>
      </c>
      <c r="AN16" s="3">
        <v>0</v>
      </c>
      <c r="AO16" s="3">
        <v>1</v>
      </c>
      <c r="AP16" s="3">
        <v>0</v>
      </c>
      <c r="AQ16" s="3">
        <v>0</v>
      </c>
      <c r="AR16" s="2" t="s">
        <v>66</v>
      </c>
      <c r="AS16" s="2" t="s">
        <v>64</v>
      </c>
      <c r="AT16" s="5" t="str">
        <f>HYPERLINK("http://catalog.hathitrust.org/Record/010377772","HathiTrust Record")</f>
        <v>HathiTrust Record</v>
      </c>
      <c r="AU16" s="5" t="str">
        <f>HYPERLINK("https://creighton-primo.hosted.exlibrisgroup.com/primo-explore/search?tab=default_tab&amp;search_scope=EVERYTHING&amp;vid=01CRU&amp;lang=en_US&amp;offset=0&amp;query=any,contains,991001386949702656","Catalog Record")</f>
        <v>Catalog Record</v>
      </c>
      <c r="AV16" s="5" t="str">
        <f>HYPERLINK("http://www.worldcat.org/oclc/19741611","WorldCat Record")</f>
        <v>WorldCat Record</v>
      </c>
      <c r="AW16" s="2" t="s">
        <v>279</v>
      </c>
      <c r="AX16" s="2" t="s">
        <v>280</v>
      </c>
      <c r="AY16" s="2" t="s">
        <v>281</v>
      </c>
      <c r="AZ16" s="2" t="s">
        <v>281</v>
      </c>
      <c r="BA16" s="2" t="s">
        <v>282</v>
      </c>
      <c r="BB16" s="2" t="s">
        <v>79</v>
      </c>
      <c r="BD16" s="2" t="s">
        <v>283</v>
      </c>
      <c r="BE16" s="2" t="s">
        <v>284</v>
      </c>
      <c r="BF16" s="2" t="s">
        <v>285</v>
      </c>
    </row>
    <row r="17" spans="1:58" ht="53.25" customHeight="1">
      <c r="A17" s="1"/>
      <c r="B17" s="1" t="s">
        <v>58</v>
      </c>
      <c r="C17" s="1" t="s">
        <v>59</v>
      </c>
      <c r="D17" s="1" t="s">
        <v>286</v>
      </c>
      <c r="E17" s="1" t="s">
        <v>287</v>
      </c>
      <c r="F17" s="1" t="s">
        <v>288</v>
      </c>
      <c r="H17" s="2" t="s">
        <v>66</v>
      </c>
      <c r="I17" s="2" t="s">
        <v>65</v>
      </c>
      <c r="J17" s="2" t="s">
        <v>66</v>
      </c>
      <c r="K17" s="2" t="s">
        <v>64</v>
      </c>
      <c r="L17" s="2" t="s">
        <v>65</v>
      </c>
      <c r="N17" s="1" t="s">
        <v>289</v>
      </c>
      <c r="O17" s="2" t="s">
        <v>290</v>
      </c>
      <c r="P17" s="1" t="s">
        <v>216</v>
      </c>
      <c r="Q17" s="2" t="s">
        <v>70</v>
      </c>
      <c r="R17" s="2" t="s">
        <v>110</v>
      </c>
      <c r="S17" s="1" t="s">
        <v>276</v>
      </c>
      <c r="T17" s="2" t="s">
        <v>72</v>
      </c>
      <c r="U17" s="3">
        <v>17</v>
      </c>
      <c r="V17" s="3">
        <v>17</v>
      </c>
      <c r="W17" s="4" t="s">
        <v>291</v>
      </c>
      <c r="X17" s="4" t="s">
        <v>291</v>
      </c>
      <c r="Y17" s="4" t="s">
        <v>292</v>
      </c>
      <c r="Z17" s="4" t="s">
        <v>292</v>
      </c>
      <c r="AA17" s="3">
        <v>79</v>
      </c>
      <c r="AB17" s="3">
        <v>53</v>
      </c>
      <c r="AC17" s="3">
        <v>205</v>
      </c>
      <c r="AD17" s="3">
        <v>1</v>
      </c>
      <c r="AE17" s="3">
        <v>2</v>
      </c>
      <c r="AF17" s="3">
        <v>1</v>
      </c>
      <c r="AG17" s="3">
        <v>6</v>
      </c>
      <c r="AH17" s="3">
        <v>0</v>
      </c>
      <c r="AI17" s="3">
        <v>2</v>
      </c>
      <c r="AJ17" s="3">
        <v>1</v>
      </c>
      <c r="AK17" s="3">
        <v>2</v>
      </c>
      <c r="AL17" s="3">
        <v>1</v>
      </c>
      <c r="AM17" s="3">
        <v>3</v>
      </c>
      <c r="AN17" s="3">
        <v>0</v>
      </c>
      <c r="AO17" s="3">
        <v>1</v>
      </c>
      <c r="AP17" s="3">
        <v>0</v>
      </c>
      <c r="AQ17" s="3">
        <v>0</v>
      </c>
      <c r="AR17" s="2" t="s">
        <v>66</v>
      </c>
      <c r="AS17" s="2" t="s">
        <v>66</v>
      </c>
      <c r="AU17" s="5" t="str">
        <f>HYPERLINK("https://creighton-primo.hosted.exlibrisgroup.com/primo-explore/search?tab=default_tab&amp;search_scope=EVERYTHING&amp;vid=01CRU&amp;lang=en_US&amp;offset=0&amp;query=any,contains,991001302769702656","Catalog Record")</f>
        <v>Catalog Record</v>
      </c>
      <c r="AV17" s="5" t="str">
        <f>HYPERLINK("http://www.worldcat.org/oclc/25163544","WorldCat Record")</f>
        <v>WorldCat Record</v>
      </c>
      <c r="AW17" s="2" t="s">
        <v>279</v>
      </c>
      <c r="AX17" s="2" t="s">
        <v>293</v>
      </c>
      <c r="AY17" s="2" t="s">
        <v>294</v>
      </c>
      <c r="AZ17" s="2" t="s">
        <v>294</v>
      </c>
      <c r="BA17" s="2" t="s">
        <v>295</v>
      </c>
      <c r="BB17" s="2" t="s">
        <v>79</v>
      </c>
      <c r="BD17" s="2" t="s">
        <v>296</v>
      </c>
      <c r="BE17" s="2" t="s">
        <v>297</v>
      </c>
      <c r="BF17" s="2" t="s">
        <v>298</v>
      </c>
    </row>
    <row r="18" spans="1:58" ht="53.25" customHeight="1">
      <c r="A18" s="1"/>
      <c r="B18" s="1" t="s">
        <v>58</v>
      </c>
      <c r="C18" s="1" t="s">
        <v>59</v>
      </c>
      <c r="D18" s="1" t="s">
        <v>299</v>
      </c>
      <c r="E18" s="1" t="s">
        <v>300</v>
      </c>
      <c r="F18" s="1" t="s">
        <v>301</v>
      </c>
      <c r="H18" s="2" t="s">
        <v>66</v>
      </c>
      <c r="I18" s="2" t="s">
        <v>65</v>
      </c>
      <c r="J18" s="2" t="s">
        <v>66</v>
      </c>
      <c r="K18" s="2" t="s">
        <v>64</v>
      </c>
      <c r="L18" s="2" t="s">
        <v>65</v>
      </c>
      <c r="M18" s="1" t="s">
        <v>302</v>
      </c>
      <c r="N18" s="1" t="s">
        <v>303</v>
      </c>
      <c r="O18" s="2" t="s">
        <v>304</v>
      </c>
      <c r="Q18" s="2" t="s">
        <v>70</v>
      </c>
      <c r="R18" s="2" t="s">
        <v>202</v>
      </c>
      <c r="S18" s="1" t="s">
        <v>305</v>
      </c>
      <c r="T18" s="2" t="s">
        <v>72</v>
      </c>
      <c r="U18" s="3">
        <v>42</v>
      </c>
      <c r="V18" s="3">
        <v>42</v>
      </c>
      <c r="W18" s="4" t="s">
        <v>306</v>
      </c>
      <c r="X18" s="4" t="s">
        <v>306</v>
      </c>
      <c r="Y18" s="4" t="s">
        <v>307</v>
      </c>
      <c r="Z18" s="4" t="s">
        <v>307</v>
      </c>
      <c r="AA18" s="3">
        <v>94</v>
      </c>
      <c r="AB18" s="3">
        <v>68</v>
      </c>
      <c r="AC18" s="3">
        <v>620</v>
      </c>
      <c r="AD18" s="3">
        <v>1</v>
      </c>
      <c r="AE18" s="3">
        <v>3</v>
      </c>
      <c r="AF18" s="3">
        <v>6</v>
      </c>
      <c r="AG18" s="3">
        <v>17</v>
      </c>
      <c r="AH18" s="3">
        <v>0</v>
      </c>
      <c r="AI18" s="3">
        <v>4</v>
      </c>
      <c r="AJ18" s="3">
        <v>2</v>
      </c>
      <c r="AK18" s="3">
        <v>6</v>
      </c>
      <c r="AL18" s="3">
        <v>5</v>
      </c>
      <c r="AM18" s="3">
        <v>8</v>
      </c>
      <c r="AN18" s="3">
        <v>0</v>
      </c>
      <c r="AO18" s="3">
        <v>2</v>
      </c>
      <c r="AP18" s="3">
        <v>0</v>
      </c>
      <c r="AQ18" s="3">
        <v>0</v>
      </c>
      <c r="AR18" s="2" t="s">
        <v>66</v>
      </c>
      <c r="AS18" s="2" t="s">
        <v>66</v>
      </c>
      <c r="AU18" s="5" t="str">
        <f>HYPERLINK("https://creighton-primo.hosted.exlibrisgroup.com/primo-explore/search?tab=default_tab&amp;search_scope=EVERYTHING&amp;vid=01CRU&amp;lang=en_US&amp;offset=0&amp;query=any,contains,991000798219702656","Catalog Record")</f>
        <v>Catalog Record</v>
      </c>
      <c r="AV18" s="5" t="str">
        <f>HYPERLINK("http://www.worldcat.org/oclc/28749425","WorldCat Record")</f>
        <v>WorldCat Record</v>
      </c>
      <c r="AW18" s="2" t="s">
        <v>308</v>
      </c>
      <c r="AX18" s="2" t="s">
        <v>309</v>
      </c>
      <c r="AY18" s="2" t="s">
        <v>310</v>
      </c>
      <c r="AZ18" s="2" t="s">
        <v>310</v>
      </c>
      <c r="BA18" s="2" t="s">
        <v>311</v>
      </c>
      <c r="BB18" s="2" t="s">
        <v>79</v>
      </c>
      <c r="BD18" s="2" t="s">
        <v>312</v>
      </c>
      <c r="BE18" s="2" t="s">
        <v>313</v>
      </c>
      <c r="BF18" s="2" t="s">
        <v>314</v>
      </c>
    </row>
    <row r="19" spans="1:58" ht="53.25" customHeight="1">
      <c r="A19" s="1"/>
      <c r="B19" s="1" t="s">
        <v>58</v>
      </c>
      <c r="C19" s="1" t="s">
        <v>59</v>
      </c>
      <c r="D19" s="1" t="s">
        <v>315</v>
      </c>
      <c r="E19" s="1" t="s">
        <v>316</v>
      </c>
      <c r="F19" s="1" t="s">
        <v>317</v>
      </c>
      <c r="H19" s="2" t="s">
        <v>66</v>
      </c>
      <c r="I19" s="2" t="s">
        <v>65</v>
      </c>
      <c r="J19" s="2" t="s">
        <v>66</v>
      </c>
      <c r="K19" s="2" t="s">
        <v>66</v>
      </c>
      <c r="L19" s="2" t="s">
        <v>67</v>
      </c>
      <c r="N19" s="1" t="s">
        <v>318</v>
      </c>
      <c r="O19" s="2" t="s">
        <v>319</v>
      </c>
      <c r="Q19" s="2" t="s">
        <v>70</v>
      </c>
      <c r="R19" s="2" t="s">
        <v>110</v>
      </c>
      <c r="S19" s="1" t="s">
        <v>320</v>
      </c>
      <c r="T19" s="2" t="s">
        <v>72</v>
      </c>
      <c r="U19" s="3">
        <v>1</v>
      </c>
      <c r="V19" s="3">
        <v>1</v>
      </c>
      <c r="W19" s="4" t="s">
        <v>321</v>
      </c>
      <c r="X19" s="4" t="s">
        <v>321</v>
      </c>
      <c r="Y19" s="4" t="s">
        <v>322</v>
      </c>
      <c r="Z19" s="4" t="s">
        <v>322</v>
      </c>
      <c r="AA19" s="3">
        <v>54</v>
      </c>
      <c r="AB19" s="3">
        <v>37</v>
      </c>
      <c r="AC19" s="3">
        <v>513</v>
      </c>
      <c r="AD19" s="3">
        <v>1</v>
      </c>
      <c r="AE19" s="3">
        <v>16</v>
      </c>
      <c r="AF19" s="3">
        <v>1</v>
      </c>
      <c r="AG19" s="3">
        <v>17</v>
      </c>
      <c r="AH19" s="3">
        <v>0</v>
      </c>
      <c r="AI19" s="3">
        <v>4</v>
      </c>
      <c r="AJ19" s="3">
        <v>1</v>
      </c>
      <c r="AK19" s="3">
        <v>3</v>
      </c>
      <c r="AL19" s="3">
        <v>0</v>
      </c>
      <c r="AM19" s="3">
        <v>4</v>
      </c>
      <c r="AN19" s="3">
        <v>0</v>
      </c>
      <c r="AO19" s="3">
        <v>8</v>
      </c>
      <c r="AP19" s="3">
        <v>0</v>
      </c>
      <c r="AQ19" s="3">
        <v>0</v>
      </c>
      <c r="AR19" s="2" t="s">
        <v>66</v>
      </c>
      <c r="AS19" s="2" t="s">
        <v>64</v>
      </c>
      <c r="AT19" s="5" t="str">
        <f>HYPERLINK("http://catalog.hathitrust.org/Record/102036859","HathiTrust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HYPERLINK("https://creighton-primo.hosted.exlibrisgroup.com/primo-explore/search?tab=default_tab&amp;search_scope=EVERYTHING&amp;vid=01CRU&amp;lang=en_US&amp;offset=0&amp;query=any,contains,991000441139702656","Catalog Record")</f>
        <v>Catalog Record</v>
      </c>
      <c r="AV19" s="5" t="str">
        <f>HYPERLINK("http://www.worldcat.org/oclc/55228202","WorldCat Record")</f>
        <v>WorldCat Record</v>
      </c>
      <c r="AW19" s="2" t="s">
        <v>323</v>
      </c>
      <c r="AX19" s="2" t="s">
        <v>324</v>
      </c>
      <c r="AY19" s="2" t="s">
        <v>325</v>
      </c>
      <c r="AZ19" s="2" t="s">
        <v>325</v>
      </c>
      <c r="BA19" s="2" t="s">
        <v>326</v>
      </c>
      <c r="BB19" s="2" t="s">
        <v>79</v>
      </c>
      <c r="BD19" s="2" t="s">
        <v>327</v>
      </c>
      <c r="BE19" s="2" t="s">
        <v>328</v>
      </c>
      <c r="BF19" s="2" t="s">
        <v>329</v>
      </c>
    </row>
    <row r="20" spans="1:58" ht="53.25" customHeight="1">
      <c r="A20" s="1"/>
      <c r="B20" s="1" t="s">
        <v>58</v>
      </c>
      <c r="C20" s="1" t="s">
        <v>59</v>
      </c>
      <c r="D20" s="1" t="s">
        <v>330</v>
      </c>
      <c r="E20" s="1" t="s">
        <v>331</v>
      </c>
      <c r="F20" s="1" t="s">
        <v>332</v>
      </c>
      <c r="H20" s="2" t="s">
        <v>66</v>
      </c>
      <c r="I20" s="2" t="s">
        <v>65</v>
      </c>
      <c r="J20" s="2" t="s">
        <v>66</v>
      </c>
      <c r="K20" s="2" t="s">
        <v>66</v>
      </c>
      <c r="L20" s="2" t="s">
        <v>67</v>
      </c>
      <c r="M20" s="1" t="s">
        <v>333</v>
      </c>
      <c r="N20" s="1" t="s">
        <v>334</v>
      </c>
      <c r="O20" s="2" t="s">
        <v>92</v>
      </c>
      <c r="P20" s="1" t="s">
        <v>156</v>
      </c>
      <c r="Q20" s="2" t="s">
        <v>70</v>
      </c>
      <c r="R20" s="2" t="s">
        <v>335</v>
      </c>
      <c r="T20" s="2" t="s">
        <v>72</v>
      </c>
      <c r="U20" s="3">
        <v>7</v>
      </c>
      <c r="V20" s="3">
        <v>7</v>
      </c>
      <c r="W20" s="4" t="s">
        <v>336</v>
      </c>
      <c r="X20" s="4" t="s">
        <v>336</v>
      </c>
      <c r="Y20" s="4" t="s">
        <v>337</v>
      </c>
      <c r="Z20" s="4" t="s">
        <v>337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2" t="s">
        <v>66</v>
      </c>
      <c r="AS20" s="2" t="s">
        <v>66</v>
      </c>
      <c r="AU20" s="5" t="str">
        <f>HYPERLINK("https://creighton-primo.hosted.exlibrisgroup.com/primo-explore/search?tab=default_tab&amp;search_scope=EVERYTHING&amp;vid=01CRU&amp;lang=en_US&amp;offset=0&amp;query=any,contains,991000651709702656","Catalog Record")</f>
        <v>Catalog Record</v>
      </c>
      <c r="AV20" s="5" t="str">
        <f>HYPERLINK("http://www.worldcat.org/oclc/31401496","WorldCat Record")</f>
        <v>WorldCat Record</v>
      </c>
      <c r="AW20" s="2" t="s">
        <v>338</v>
      </c>
      <c r="AX20" s="2" t="s">
        <v>339</v>
      </c>
      <c r="AY20" s="2" t="s">
        <v>340</v>
      </c>
      <c r="AZ20" s="2" t="s">
        <v>340</v>
      </c>
      <c r="BA20" s="2" t="s">
        <v>341</v>
      </c>
      <c r="BB20" s="2" t="s">
        <v>79</v>
      </c>
      <c r="BE20" s="2" t="s">
        <v>342</v>
      </c>
      <c r="BF20" s="2" t="s">
        <v>343</v>
      </c>
    </row>
    <row r="21" spans="1:58" ht="53.25" customHeight="1">
      <c r="A21" s="1"/>
      <c r="B21" s="1" t="s">
        <v>58</v>
      </c>
      <c r="C21" s="1" t="s">
        <v>59</v>
      </c>
      <c r="D21" s="1" t="s">
        <v>344</v>
      </c>
      <c r="E21" s="1" t="s">
        <v>345</v>
      </c>
      <c r="F21" s="1" t="s">
        <v>346</v>
      </c>
      <c r="H21" s="2" t="s">
        <v>66</v>
      </c>
      <c r="I21" s="2" t="s">
        <v>65</v>
      </c>
      <c r="J21" s="2" t="s">
        <v>66</v>
      </c>
      <c r="K21" s="2" t="s">
        <v>66</v>
      </c>
      <c r="L21" s="2" t="s">
        <v>67</v>
      </c>
      <c r="M21" s="1" t="s">
        <v>347</v>
      </c>
      <c r="N21" s="1" t="s">
        <v>348</v>
      </c>
      <c r="O21" s="2" t="s">
        <v>124</v>
      </c>
      <c r="Q21" s="2" t="s">
        <v>70</v>
      </c>
      <c r="R21" s="2" t="s">
        <v>110</v>
      </c>
      <c r="S21" s="1" t="s">
        <v>349</v>
      </c>
      <c r="T21" s="2" t="s">
        <v>72</v>
      </c>
      <c r="U21" s="3">
        <v>2</v>
      </c>
      <c r="V21" s="3">
        <v>2</v>
      </c>
      <c r="W21" s="4" t="s">
        <v>350</v>
      </c>
      <c r="X21" s="4" t="s">
        <v>350</v>
      </c>
      <c r="Y21" s="4" t="s">
        <v>351</v>
      </c>
      <c r="Z21" s="4" t="s">
        <v>351</v>
      </c>
      <c r="AA21" s="3">
        <v>95</v>
      </c>
      <c r="AB21" s="3">
        <v>64</v>
      </c>
      <c r="AC21" s="3">
        <v>64</v>
      </c>
      <c r="AD21" s="3">
        <v>1</v>
      </c>
      <c r="AE21" s="3">
        <v>1</v>
      </c>
      <c r="AF21" s="3">
        <v>2</v>
      </c>
      <c r="AG21" s="3">
        <v>2</v>
      </c>
      <c r="AH21" s="3">
        <v>0</v>
      </c>
      <c r="AI21" s="3">
        <v>0</v>
      </c>
      <c r="AJ21" s="3">
        <v>2</v>
      </c>
      <c r="AK21" s="3">
        <v>2</v>
      </c>
      <c r="AL21" s="3">
        <v>1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2" t="s">
        <v>66</v>
      </c>
      <c r="AS21" s="2" t="s">
        <v>66</v>
      </c>
      <c r="AU21" s="5" t="str">
        <f>HYPERLINK("https://creighton-primo.hosted.exlibrisgroup.com/primo-explore/search?tab=default_tab&amp;search_scope=EVERYTHING&amp;vid=01CRU&amp;lang=en_US&amp;offset=0&amp;query=any,contains,991000364829702656","Catalog Record")</f>
        <v>Catalog Record</v>
      </c>
      <c r="AV21" s="5" t="str">
        <f>HYPERLINK("http://www.worldcat.org/oclc/51764236","WorldCat Record")</f>
        <v>WorldCat Record</v>
      </c>
      <c r="AW21" s="2" t="s">
        <v>352</v>
      </c>
      <c r="AX21" s="2" t="s">
        <v>353</v>
      </c>
      <c r="AY21" s="2" t="s">
        <v>354</v>
      </c>
      <c r="AZ21" s="2" t="s">
        <v>354</v>
      </c>
      <c r="BA21" s="2" t="s">
        <v>355</v>
      </c>
      <c r="BB21" s="2" t="s">
        <v>79</v>
      </c>
      <c r="BD21" s="2" t="s">
        <v>356</v>
      </c>
      <c r="BE21" s="2" t="s">
        <v>357</v>
      </c>
      <c r="BF21" s="2" t="s">
        <v>358</v>
      </c>
    </row>
    <row r="22" spans="1:58" ht="53.25" customHeight="1">
      <c r="A22" s="1"/>
      <c r="B22" s="1" t="s">
        <v>58</v>
      </c>
      <c r="C22" s="1" t="s">
        <v>59</v>
      </c>
      <c r="D22" s="1" t="s">
        <v>359</v>
      </c>
      <c r="E22" s="1" t="s">
        <v>360</v>
      </c>
      <c r="F22" s="1" t="s">
        <v>361</v>
      </c>
      <c r="H22" s="2" t="s">
        <v>66</v>
      </c>
      <c r="I22" s="2" t="s">
        <v>65</v>
      </c>
      <c r="J22" s="2" t="s">
        <v>66</v>
      </c>
      <c r="K22" s="2" t="s">
        <v>66</v>
      </c>
      <c r="L22" s="2" t="s">
        <v>67</v>
      </c>
      <c r="N22" s="1" t="s">
        <v>362</v>
      </c>
      <c r="O22" s="2" t="s">
        <v>304</v>
      </c>
      <c r="Q22" s="2" t="s">
        <v>70</v>
      </c>
      <c r="R22" s="2" t="s">
        <v>363</v>
      </c>
      <c r="S22" s="1" t="s">
        <v>364</v>
      </c>
      <c r="T22" s="2" t="s">
        <v>72</v>
      </c>
      <c r="U22" s="3">
        <v>16</v>
      </c>
      <c r="V22" s="3">
        <v>16</v>
      </c>
      <c r="W22" s="4" t="s">
        <v>365</v>
      </c>
      <c r="X22" s="4" t="s">
        <v>365</v>
      </c>
      <c r="Y22" s="4" t="s">
        <v>366</v>
      </c>
      <c r="Z22" s="4" t="s">
        <v>366</v>
      </c>
      <c r="AA22" s="3">
        <v>454</v>
      </c>
      <c r="AB22" s="3">
        <v>287</v>
      </c>
      <c r="AC22" s="3">
        <v>499</v>
      </c>
      <c r="AD22" s="3">
        <v>1</v>
      </c>
      <c r="AE22" s="3">
        <v>2</v>
      </c>
      <c r="AF22" s="3">
        <v>6</v>
      </c>
      <c r="AG22" s="3">
        <v>17</v>
      </c>
      <c r="AH22" s="3">
        <v>1</v>
      </c>
      <c r="AI22" s="3">
        <v>5</v>
      </c>
      <c r="AJ22" s="3">
        <v>4</v>
      </c>
      <c r="AK22" s="3">
        <v>5</v>
      </c>
      <c r="AL22" s="3">
        <v>4</v>
      </c>
      <c r="AM22" s="3">
        <v>9</v>
      </c>
      <c r="AN22" s="3">
        <v>0</v>
      </c>
      <c r="AO22" s="3">
        <v>1</v>
      </c>
      <c r="AP22" s="3">
        <v>0</v>
      </c>
      <c r="AQ22" s="3">
        <v>0</v>
      </c>
      <c r="AR22" s="2" t="s">
        <v>66</v>
      </c>
      <c r="AS22" s="2" t="s">
        <v>64</v>
      </c>
      <c r="AT22" s="5" t="str">
        <f>HYPERLINK("http://catalog.hathitrust.org/Record/002997745","HathiTrust Record")</f>
        <v>HathiTrust Record</v>
      </c>
      <c r="AU22" s="5" t="str">
        <f>HYPERLINK("https://creighton-primo.hosted.exlibrisgroup.com/primo-explore/search?tab=default_tab&amp;search_scope=EVERYTHING&amp;vid=01CRU&amp;lang=en_US&amp;offset=0&amp;query=any,contains,991001402799702656","Catalog Record")</f>
        <v>Catalog Record</v>
      </c>
      <c r="AV22" s="5" t="str">
        <f>HYPERLINK("http://www.worldcat.org/oclc/32052901","WorldCat Record")</f>
        <v>WorldCat Record</v>
      </c>
      <c r="AW22" s="2" t="s">
        <v>367</v>
      </c>
      <c r="AX22" s="2" t="s">
        <v>368</v>
      </c>
      <c r="AY22" s="2" t="s">
        <v>369</v>
      </c>
      <c r="AZ22" s="2" t="s">
        <v>369</v>
      </c>
      <c r="BA22" s="2" t="s">
        <v>370</v>
      </c>
      <c r="BB22" s="2" t="s">
        <v>79</v>
      </c>
      <c r="BD22" s="2" t="s">
        <v>371</v>
      </c>
      <c r="BE22" s="2" t="s">
        <v>372</v>
      </c>
      <c r="BF22" s="2" t="s">
        <v>373</v>
      </c>
    </row>
    <row r="23" spans="1:58" ht="53.25" customHeight="1">
      <c r="A23" s="1"/>
      <c r="B23" s="1" t="s">
        <v>58</v>
      </c>
      <c r="C23" s="1" t="s">
        <v>59</v>
      </c>
      <c r="D23" s="1" t="s">
        <v>374</v>
      </c>
      <c r="E23" s="1" t="s">
        <v>375</v>
      </c>
      <c r="F23" s="1" t="s">
        <v>376</v>
      </c>
      <c r="H23" s="2" t="s">
        <v>66</v>
      </c>
      <c r="I23" s="2" t="s">
        <v>65</v>
      </c>
      <c r="J23" s="2" t="s">
        <v>66</v>
      </c>
      <c r="K23" s="2" t="s">
        <v>66</v>
      </c>
      <c r="L23" s="2" t="s">
        <v>67</v>
      </c>
      <c r="N23" s="1" t="s">
        <v>377</v>
      </c>
      <c r="O23" s="2" t="s">
        <v>378</v>
      </c>
      <c r="P23" s="1" t="s">
        <v>216</v>
      </c>
      <c r="Q23" s="2" t="s">
        <v>70</v>
      </c>
      <c r="R23" s="2" t="s">
        <v>379</v>
      </c>
      <c r="S23" s="1" t="s">
        <v>380</v>
      </c>
      <c r="T23" s="2" t="s">
        <v>72</v>
      </c>
      <c r="U23" s="3">
        <v>1</v>
      </c>
      <c r="V23" s="3">
        <v>1</v>
      </c>
      <c r="W23" s="4" t="s">
        <v>381</v>
      </c>
      <c r="X23" s="4" t="s">
        <v>381</v>
      </c>
      <c r="Y23" s="4" t="s">
        <v>382</v>
      </c>
      <c r="Z23" s="4" t="s">
        <v>382</v>
      </c>
      <c r="AA23" s="3">
        <v>225</v>
      </c>
      <c r="AB23" s="3">
        <v>200</v>
      </c>
      <c r="AC23" s="3">
        <v>201</v>
      </c>
      <c r="AD23" s="3">
        <v>3</v>
      </c>
      <c r="AE23" s="3">
        <v>3</v>
      </c>
      <c r="AF23" s="3">
        <v>5</v>
      </c>
      <c r="AG23" s="3">
        <v>5</v>
      </c>
      <c r="AH23" s="3">
        <v>2</v>
      </c>
      <c r="AI23" s="3">
        <v>2</v>
      </c>
      <c r="AJ23" s="3">
        <v>0</v>
      </c>
      <c r="AK23" s="3">
        <v>0</v>
      </c>
      <c r="AL23" s="3">
        <v>1</v>
      </c>
      <c r="AM23" s="3">
        <v>1</v>
      </c>
      <c r="AN23" s="3">
        <v>2</v>
      </c>
      <c r="AO23" s="3">
        <v>2</v>
      </c>
      <c r="AP23" s="3">
        <v>0</v>
      </c>
      <c r="AQ23" s="3">
        <v>0</v>
      </c>
      <c r="AR23" s="2" t="s">
        <v>66</v>
      </c>
      <c r="AS23" s="2" t="s">
        <v>64</v>
      </c>
      <c r="AT23" s="5" t="str">
        <f>HYPERLINK("http://catalog.hathitrust.org/Record/005620735","HathiTrust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HYPERLINK("https://creighton-primo.hosted.exlibrisgroup.com/primo-explore/search?tab=default_tab&amp;search_scope=EVERYTHING&amp;vid=01CRU&amp;lang=en_US&amp;offset=0&amp;query=any,contains,991001462669702656","Catalog Record")</f>
        <v>Catalog Record</v>
      </c>
      <c r="AV23" s="5" t="str">
        <f>HYPERLINK("http://www.worldcat.org/oclc/86117765","WorldCat Record")</f>
        <v>WorldCat Record</v>
      </c>
      <c r="AW23" s="2" t="s">
        <v>383</v>
      </c>
      <c r="AX23" s="2" t="s">
        <v>384</v>
      </c>
      <c r="AY23" s="2" t="s">
        <v>385</v>
      </c>
      <c r="AZ23" s="2" t="s">
        <v>385</v>
      </c>
      <c r="BA23" s="2" t="s">
        <v>386</v>
      </c>
      <c r="BB23" s="2" t="s">
        <v>79</v>
      </c>
      <c r="BD23" s="2" t="s">
        <v>387</v>
      </c>
      <c r="BE23" s="2" t="s">
        <v>388</v>
      </c>
      <c r="BF23" s="2" t="s">
        <v>389</v>
      </c>
    </row>
    <row r="24" spans="1:58" ht="53.25" customHeight="1">
      <c r="A24" s="1"/>
      <c r="B24" s="1" t="s">
        <v>58</v>
      </c>
      <c r="C24" s="1" t="s">
        <v>59</v>
      </c>
      <c r="D24" s="1" t="s">
        <v>390</v>
      </c>
      <c r="E24" s="1" t="s">
        <v>391</v>
      </c>
      <c r="F24" s="1" t="s">
        <v>392</v>
      </c>
      <c r="H24" s="2" t="s">
        <v>66</v>
      </c>
      <c r="I24" s="2" t="s">
        <v>65</v>
      </c>
      <c r="J24" s="2" t="s">
        <v>66</v>
      </c>
      <c r="K24" s="2" t="s">
        <v>66</v>
      </c>
      <c r="L24" s="2" t="s">
        <v>67</v>
      </c>
      <c r="N24" s="1" t="s">
        <v>393</v>
      </c>
      <c r="O24" s="2" t="s">
        <v>394</v>
      </c>
      <c r="P24" s="1" t="s">
        <v>216</v>
      </c>
      <c r="Q24" s="2" t="s">
        <v>70</v>
      </c>
      <c r="R24" s="2" t="s">
        <v>202</v>
      </c>
      <c r="T24" s="2" t="s">
        <v>72</v>
      </c>
      <c r="U24" s="3">
        <v>2</v>
      </c>
      <c r="V24" s="3">
        <v>2</v>
      </c>
      <c r="W24" s="4" t="s">
        <v>395</v>
      </c>
      <c r="X24" s="4" t="s">
        <v>395</v>
      </c>
      <c r="Y24" s="4" t="s">
        <v>396</v>
      </c>
      <c r="Z24" s="4" t="s">
        <v>396</v>
      </c>
      <c r="AA24" s="3">
        <v>208</v>
      </c>
      <c r="AB24" s="3">
        <v>173</v>
      </c>
      <c r="AC24" s="3">
        <v>360</v>
      </c>
      <c r="AD24" s="3">
        <v>1</v>
      </c>
      <c r="AE24" s="3">
        <v>6</v>
      </c>
      <c r="AF24" s="3">
        <v>7</v>
      </c>
      <c r="AG24" s="3">
        <v>14</v>
      </c>
      <c r="AH24" s="3">
        <v>4</v>
      </c>
      <c r="AI24" s="3">
        <v>6</v>
      </c>
      <c r="AJ24" s="3">
        <v>3</v>
      </c>
      <c r="AK24" s="3">
        <v>4</v>
      </c>
      <c r="AL24" s="3">
        <v>3</v>
      </c>
      <c r="AM24" s="3">
        <v>3</v>
      </c>
      <c r="AN24" s="3">
        <v>0</v>
      </c>
      <c r="AO24" s="3">
        <v>5</v>
      </c>
      <c r="AP24" s="3">
        <v>0</v>
      </c>
      <c r="AQ24" s="3">
        <v>0</v>
      </c>
      <c r="AR24" s="2" t="s">
        <v>66</v>
      </c>
      <c r="AS24" s="2" t="s">
        <v>64</v>
      </c>
      <c r="AT24" s="5" t="str">
        <f>HYPERLINK("http://catalog.hathitrust.org/Record/004218771","HathiTrust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HYPERLINK("https://creighton-primo.hosted.exlibrisgroup.com/primo-explore/search?tab=default_tab&amp;search_scope=EVERYTHING&amp;vid=01CRU&amp;lang=en_US&amp;offset=0&amp;query=any,contains,991000615189702656","Catalog Record")</f>
        <v>Catalog Record</v>
      </c>
      <c r="AV24" s="5" t="str">
        <f>HYPERLINK("http://www.worldcat.org/oclc/46970641","WorldCat Record")</f>
        <v>WorldCat Record</v>
      </c>
      <c r="AW24" s="2" t="s">
        <v>397</v>
      </c>
      <c r="AX24" s="2" t="s">
        <v>398</v>
      </c>
      <c r="AY24" s="2" t="s">
        <v>399</v>
      </c>
      <c r="AZ24" s="2" t="s">
        <v>399</v>
      </c>
      <c r="BA24" s="2" t="s">
        <v>400</v>
      </c>
      <c r="BB24" s="2" t="s">
        <v>79</v>
      </c>
      <c r="BD24" s="2" t="s">
        <v>401</v>
      </c>
      <c r="BE24" s="2" t="s">
        <v>402</v>
      </c>
      <c r="BF24" s="2" t="s">
        <v>403</v>
      </c>
    </row>
    <row r="25" spans="1:58" ht="53.25" customHeight="1">
      <c r="A25" s="1"/>
      <c r="B25" s="1" t="s">
        <v>58</v>
      </c>
      <c r="C25" s="1" t="s">
        <v>59</v>
      </c>
      <c r="D25" s="1" t="s">
        <v>404</v>
      </c>
      <c r="E25" s="1" t="s">
        <v>405</v>
      </c>
      <c r="F25" s="1" t="s">
        <v>406</v>
      </c>
      <c r="H25" s="2" t="s">
        <v>66</v>
      </c>
      <c r="I25" s="2" t="s">
        <v>65</v>
      </c>
      <c r="J25" s="2" t="s">
        <v>66</v>
      </c>
      <c r="K25" s="2" t="s">
        <v>66</v>
      </c>
      <c r="L25" s="2" t="s">
        <v>67</v>
      </c>
      <c r="N25" s="1" t="s">
        <v>407</v>
      </c>
      <c r="O25" s="2" t="s">
        <v>244</v>
      </c>
      <c r="Q25" s="2" t="s">
        <v>70</v>
      </c>
      <c r="R25" s="2" t="s">
        <v>260</v>
      </c>
      <c r="T25" s="2" t="s">
        <v>72</v>
      </c>
      <c r="U25" s="3">
        <v>6</v>
      </c>
      <c r="V25" s="3">
        <v>6</v>
      </c>
      <c r="W25" s="4" t="s">
        <v>408</v>
      </c>
      <c r="X25" s="4" t="s">
        <v>408</v>
      </c>
      <c r="Y25" s="4" t="s">
        <v>409</v>
      </c>
      <c r="Z25" s="4" t="s">
        <v>409</v>
      </c>
      <c r="AA25" s="3">
        <v>112</v>
      </c>
      <c r="AB25" s="3">
        <v>81</v>
      </c>
      <c r="AC25" s="3">
        <v>83</v>
      </c>
      <c r="AD25" s="3">
        <v>1</v>
      </c>
      <c r="AE25" s="3">
        <v>1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2" t="s">
        <v>66</v>
      </c>
      <c r="AS25" s="2" t="s">
        <v>64</v>
      </c>
      <c r="AT25" s="5" t="str">
        <f>HYPERLINK("http://catalog.hathitrust.org/Record/000915616","HathiTrust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HYPERLINK("https://creighton-primo.hosted.exlibrisgroup.com/primo-explore/search?tab=default_tab&amp;search_scope=EVERYTHING&amp;vid=01CRU&amp;lang=en_US&amp;offset=0&amp;query=any,contains,991000990109702656","Catalog Record")</f>
        <v>Catalog Record</v>
      </c>
      <c r="AV25" s="5" t="str">
        <f>HYPERLINK("http://www.worldcat.org/oclc/16714854","WorldCat Record")</f>
        <v>WorldCat Record</v>
      </c>
      <c r="AW25" s="2" t="s">
        <v>410</v>
      </c>
      <c r="AX25" s="2" t="s">
        <v>411</v>
      </c>
      <c r="AY25" s="2" t="s">
        <v>412</v>
      </c>
      <c r="AZ25" s="2" t="s">
        <v>412</v>
      </c>
      <c r="BA25" s="2" t="s">
        <v>413</v>
      </c>
      <c r="BB25" s="2" t="s">
        <v>79</v>
      </c>
      <c r="BD25" s="2" t="s">
        <v>414</v>
      </c>
      <c r="BE25" s="2" t="s">
        <v>415</v>
      </c>
      <c r="BF25" s="2" t="s">
        <v>416</v>
      </c>
    </row>
    <row r="26" spans="1:58" ht="53.25" customHeight="1">
      <c r="A26" s="1"/>
      <c r="B26" s="1" t="s">
        <v>58</v>
      </c>
      <c r="C26" s="1" t="s">
        <v>59</v>
      </c>
      <c r="D26" s="1" t="s">
        <v>417</v>
      </c>
      <c r="E26" s="1" t="s">
        <v>418</v>
      </c>
      <c r="F26" s="1" t="s">
        <v>419</v>
      </c>
      <c r="H26" s="2" t="s">
        <v>66</v>
      </c>
      <c r="I26" s="2" t="s">
        <v>65</v>
      </c>
      <c r="J26" s="2" t="s">
        <v>66</v>
      </c>
      <c r="K26" s="2" t="s">
        <v>66</v>
      </c>
      <c r="L26" s="2" t="s">
        <v>67</v>
      </c>
      <c r="M26" s="1" t="s">
        <v>420</v>
      </c>
      <c r="N26" s="1" t="s">
        <v>421</v>
      </c>
      <c r="O26" s="2" t="s">
        <v>422</v>
      </c>
      <c r="P26" s="1" t="s">
        <v>423</v>
      </c>
      <c r="Q26" s="2" t="s">
        <v>70</v>
      </c>
      <c r="R26" s="2" t="s">
        <v>424</v>
      </c>
      <c r="T26" s="2" t="s">
        <v>72</v>
      </c>
      <c r="U26" s="3">
        <v>5</v>
      </c>
      <c r="V26" s="3">
        <v>5</v>
      </c>
      <c r="W26" s="4" t="s">
        <v>425</v>
      </c>
      <c r="X26" s="4" t="s">
        <v>425</v>
      </c>
      <c r="Y26" s="4" t="s">
        <v>426</v>
      </c>
      <c r="Z26" s="4" t="s">
        <v>426</v>
      </c>
      <c r="AA26" s="3">
        <v>55</v>
      </c>
      <c r="AB26" s="3">
        <v>54</v>
      </c>
      <c r="AC26" s="3">
        <v>161</v>
      </c>
      <c r="AD26" s="3">
        <v>1</v>
      </c>
      <c r="AE26" s="3">
        <v>2</v>
      </c>
      <c r="AF26" s="3">
        <v>1</v>
      </c>
      <c r="AG26" s="3">
        <v>4</v>
      </c>
      <c r="AH26" s="3">
        <v>0</v>
      </c>
      <c r="AI26" s="3">
        <v>0</v>
      </c>
      <c r="AJ26" s="3">
        <v>0</v>
      </c>
      <c r="AK26" s="3">
        <v>0</v>
      </c>
      <c r="AL26" s="3">
        <v>1</v>
      </c>
      <c r="AM26" s="3">
        <v>3</v>
      </c>
      <c r="AN26" s="3">
        <v>0</v>
      </c>
      <c r="AO26" s="3">
        <v>1</v>
      </c>
      <c r="AP26" s="3">
        <v>0</v>
      </c>
      <c r="AQ26" s="3">
        <v>0</v>
      </c>
      <c r="AR26" s="2" t="s">
        <v>66</v>
      </c>
      <c r="AS26" s="2" t="s">
        <v>64</v>
      </c>
      <c r="AT26" s="5" t="str">
        <f>HYPERLINK("http://catalog.hathitrust.org/Record/006153959","HathiTrust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HYPERLINK("https://creighton-primo.hosted.exlibrisgroup.com/primo-explore/search?tab=default_tab&amp;search_scope=EVERYTHING&amp;vid=01CRU&amp;lang=en_US&amp;offset=0&amp;query=any,contains,991000799479702656","Catalog Record")</f>
        <v>Catalog Record</v>
      </c>
      <c r="AV26" s="5" t="str">
        <f>HYPERLINK("http://www.worldcat.org/oclc/1014513","WorldCat Record")</f>
        <v>WorldCat Record</v>
      </c>
      <c r="AW26" s="2" t="s">
        <v>427</v>
      </c>
      <c r="AX26" s="2" t="s">
        <v>428</v>
      </c>
      <c r="AY26" s="2" t="s">
        <v>429</v>
      </c>
      <c r="AZ26" s="2" t="s">
        <v>429</v>
      </c>
      <c r="BA26" s="2" t="s">
        <v>430</v>
      </c>
      <c r="BB26" s="2" t="s">
        <v>79</v>
      </c>
      <c r="BE26" s="2" t="s">
        <v>431</v>
      </c>
      <c r="BF26" s="2" t="s">
        <v>432</v>
      </c>
    </row>
    <row r="27" spans="1:58" ht="53.25" customHeight="1">
      <c r="A27" s="1"/>
      <c r="B27" s="1" t="s">
        <v>58</v>
      </c>
      <c r="C27" s="1" t="s">
        <v>59</v>
      </c>
      <c r="D27" s="1" t="s">
        <v>433</v>
      </c>
      <c r="E27" s="1" t="s">
        <v>434</v>
      </c>
      <c r="F27" s="1" t="s">
        <v>435</v>
      </c>
      <c r="H27" s="2" t="s">
        <v>66</v>
      </c>
      <c r="I27" s="2" t="s">
        <v>65</v>
      </c>
      <c r="J27" s="2" t="s">
        <v>66</v>
      </c>
      <c r="K27" s="2" t="s">
        <v>66</v>
      </c>
      <c r="L27" s="2" t="s">
        <v>67</v>
      </c>
      <c r="N27" s="1" t="s">
        <v>436</v>
      </c>
      <c r="O27" s="2" t="s">
        <v>437</v>
      </c>
      <c r="Q27" s="2" t="s">
        <v>70</v>
      </c>
      <c r="R27" s="2" t="s">
        <v>110</v>
      </c>
      <c r="S27" s="1" t="s">
        <v>438</v>
      </c>
      <c r="T27" s="2" t="s">
        <v>72</v>
      </c>
      <c r="U27" s="3">
        <v>1</v>
      </c>
      <c r="V27" s="3">
        <v>1</v>
      </c>
      <c r="W27" s="4" t="s">
        <v>439</v>
      </c>
      <c r="X27" s="4" t="s">
        <v>439</v>
      </c>
      <c r="Y27" s="4" t="s">
        <v>440</v>
      </c>
      <c r="Z27" s="4" t="s">
        <v>440</v>
      </c>
      <c r="AA27" s="3">
        <v>205</v>
      </c>
      <c r="AB27" s="3">
        <v>190</v>
      </c>
      <c r="AC27" s="3">
        <v>211</v>
      </c>
      <c r="AD27" s="3">
        <v>2</v>
      </c>
      <c r="AE27" s="3">
        <v>2</v>
      </c>
      <c r="AF27" s="3">
        <v>9</v>
      </c>
      <c r="AG27" s="3">
        <v>9</v>
      </c>
      <c r="AH27" s="3">
        <v>4</v>
      </c>
      <c r="AI27" s="3">
        <v>4</v>
      </c>
      <c r="AJ27" s="3">
        <v>2</v>
      </c>
      <c r="AK27" s="3">
        <v>2</v>
      </c>
      <c r="AL27" s="3">
        <v>5</v>
      </c>
      <c r="AM27" s="3">
        <v>5</v>
      </c>
      <c r="AN27" s="3">
        <v>1</v>
      </c>
      <c r="AO27" s="3">
        <v>1</v>
      </c>
      <c r="AP27" s="3">
        <v>0</v>
      </c>
      <c r="AQ27" s="3">
        <v>0</v>
      </c>
      <c r="AR27" s="2" t="s">
        <v>66</v>
      </c>
      <c r="AS27" s="2" t="s">
        <v>64</v>
      </c>
      <c r="AT27" s="5" t="str">
        <f>HYPERLINK("http://catalog.hathitrust.org/Record/000367519","HathiTrust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HYPERLINK("https://creighton-primo.hosted.exlibrisgroup.com/primo-explore/search?tab=default_tab&amp;search_scope=EVERYTHING&amp;vid=01CRU&amp;lang=en_US&amp;offset=0&amp;query=any,contains,991000799749702656","Catalog Record")</f>
        <v>Catalog Record</v>
      </c>
      <c r="AV27" s="5" t="str">
        <f>HYPERLINK("http://www.worldcat.org/oclc/10948236","WorldCat Record")</f>
        <v>WorldCat Record</v>
      </c>
      <c r="AW27" s="2" t="s">
        <v>441</v>
      </c>
      <c r="AX27" s="2" t="s">
        <v>442</v>
      </c>
      <c r="AY27" s="2" t="s">
        <v>443</v>
      </c>
      <c r="AZ27" s="2" t="s">
        <v>443</v>
      </c>
      <c r="BA27" s="2" t="s">
        <v>444</v>
      </c>
      <c r="BB27" s="2" t="s">
        <v>79</v>
      </c>
      <c r="BD27" s="2" t="s">
        <v>445</v>
      </c>
      <c r="BE27" s="2" t="s">
        <v>446</v>
      </c>
      <c r="BF27" s="2" t="s">
        <v>447</v>
      </c>
    </row>
    <row r="28" spans="1:58" ht="53.25" customHeight="1">
      <c r="A28" s="1"/>
      <c r="B28" s="1" t="s">
        <v>58</v>
      </c>
      <c r="C28" s="1" t="s">
        <v>59</v>
      </c>
      <c r="D28" s="1" t="s">
        <v>448</v>
      </c>
      <c r="E28" s="1" t="s">
        <v>449</v>
      </c>
      <c r="F28" s="1" t="s">
        <v>450</v>
      </c>
      <c r="H28" s="2" t="s">
        <v>66</v>
      </c>
      <c r="I28" s="2" t="s">
        <v>65</v>
      </c>
      <c r="J28" s="2" t="s">
        <v>66</v>
      </c>
      <c r="K28" s="2" t="s">
        <v>64</v>
      </c>
      <c r="L28" s="2" t="s">
        <v>67</v>
      </c>
      <c r="M28" s="1" t="s">
        <v>451</v>
      </c>
      <c r="N28" s="1" t="s">
        <v>452</v>
      </c>
      <c r="O28" s="2" t="s">
        <v>274</v>
      </c>
      <c r="P28" s="1" t="s">
        <v>216</v>
      </c>
      <c r="Q28" s="2" t="s">
        <v>70</v>
      </c>
      <c r="R28" s="2" t="s">
        <v>110</v>
      </c>
      <c r="T28" s="2" t="s">
        <v>72</v>
      </c>
      <c r="U28" s="3">
        <v>12</v>
      </c>
      <c r="V28" s="3">
        <v>12</v>
      </c>
      <c r="W28" s="4" t="s">
        <v>453</v>
      </c>
      <c r="X28" s="4" t="s">
        <v>453</v>
      </c>
      <c r="Y28" s="4" t="s">
        <v>454</v>
      </c>
      <c r="Z28" s="4" t="s">
        <v>454</v>
      </c>
      <c r="AA28" s="3">
        <v>273</v>
      </c>
      <c r="AB28" s="3">
        <v>167</v>
      </c>
      <c r="AC28" s="3">
        <v>523</v>
      </c>
      <c r="AD28" s="3">
        <v>1</v>
      </c>
      <c r="AE28" s="3">
        <v>4</v>
      </c>
      <c r="AF28" s="3">
        <v>5</v>
      </c>
      <c r="AG28" s="3">
        <v>14</v>
      </c>
      <c r="AH28" s="3">
        <v>1</v>
      </c>
      <c r="AI28" s="3">
        <v>3</v>
      </c>
      <c r="AJ28" s="3">
        <v>3</v>
      </c>
      <c r="AK28" s="3">
        <v>5</v>
      </c>
      <c r="AL28" s="3">
        <v>2</v>
      </c>
      <c r="AM28" s="3">
        <v>8</v>
      </c>
      <c r="AN28" s="3">
        <v>0</v>
      </c>
      <c r="AO28" s="3">
        <v>2</v>
      </c>
      <c r="AP28" s="3">
        <v>0</v>
      </c>
      <c r="AQ28" s="3">
        <v>0</v>
      </c>
      <c r="AR28" s="2" t="s">
        <v>66</v>
      </c>
      <c r="AS28" s="2" t="s">
        <v>64</v>
      </c>
      <c r="AT28" s="5" t="str">
        <f>HYPERLINK("http://catalog.hathitrust.org/Record/001536918","HathiTrust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HYPERLINK("https://creighton-primo.hosted.exlibrisgroup.com/primo-explore/search?tab=default_tab&amp;search_scope=EVERYTHING&amp;vid=01CRU&amp;lang=en_US&amp;offset=0&amp;query=any,contains,991001299679702656","Catalog Record")</f>
        <v>Catalog Record</v>
      </c>
      <c r="AV28" s="5" t="str">
        <f>HYPERLINK("http://www.worldcat.org/oclc/18557129","WorldCat Record")</f>
        <v>WorldCat Record</v>
      </c>
      <c r="AW28" s="2" t="s">
        <v>455</v>
      </c>
      <c r="AX28" s="2" t="s">
        <v>456</v>
      </c>
      <c r="AY28" s="2" t="s">
        <v>457</v>
      </c>
      <c r="AZ28" s="2" t="s">
        <v>457</v>
      </c>
      <c r="BA28" s="2" t="s">
        <v>458</v>
      </c>
      <c r="BB28" s="2" t="s">
        <v>79</v>
      </c>
      <c r="BD28" s="2" t="s">
        <v>459</v>
      </c>
      <c r="BE28" s="2" t="s">
        <v>460</v>
      </c>
      <c r="BF28" s="2" t="s">
        <v>461</v>
      </c>
    </row>
    <row r="29" spans="1:58" ht="53.25" customHeight="1">
      <c r="A29" s="1"/>
      <c r="B29" s="1" t="s">
        <v>58</v>
      </c>
      <c r="C29" s="1" t="s">
        <v>59</v>
      </c>
      <c r="D29" s="1" t="s">
        <v>462</v>
      </c>
      <c r="E29" s="1" t="s">
        <v>463</v>
      </c>
      <c r="F29" s="1" t="s">
        <v>464</v>
      </c>
      <c r="H29" s="2" t="s">
        <v>66</v>
      </c>
      <c r="I29" s="2" t="s">
        <v>65</v>
      </c>
      <c r="J29" s="2" t="s">
        <v>66</v>
      </c>
      <c r="K29" s="2" t="s">
        <v>66</v>
      </c>
      <c r="L29" s="2" t="s">
        <v>67</v>
      </c>
      <c r="N29" s="1" t="s">
        <v>465</v>
      </c>
      <c r="O29" s="2" t="s">
        <v>140</v>
      </c>
      <c r="Q29" s="2" t="s">
        <v>70</v>
      </c>
      <c r="R29" s="2" t="s">
        <v>260</v>
      </c>
      <c r="T29" s="2" t="s">
        <v>72</v>
      </c>
      <c r="U29" s="3">
        <v>4</v>
      </c>
      <c r="V29" s="3">
        <v>4</v>
      </c>
      <c r="W29" s="4" t="s">
        <v>466</v>
      </c>
      <c r="X29" s="4" t="s">
        <v>466</v>
      </c>
      <c r="Y29" s="4" t="s">
        <v>440</v>
      </c>
      <c r="Z29" s="4" t="s">
        <v>440</v>
      </c>
      <c r="AA29" s="3">
        <v>133</v>
      </c>
      <c r="AB29" s="3">
        <v>100</v>
      </c>
      <c r="AC29" s="3">
        <v>157</v>
      </c>
      <c r="AD29" s="3">
        <v>2</v>
      </c>
      <c r="AE29" s="3">
        <v>2</v>
      </c>
      <c r="AF29" s="3">
        <v>3</v>
      </c>
      <c r="AG29" s="3">
        <v>4</v>
      </c>
      <c r="AH29" s="3">
        <v>0</v>
      </c>
      <c r="AI29" s="3">
        <v>0</v>
      </c>
      <c r="AJ29" s="3">
        <v>2</v>
      </c>
      <c r="AK29" s="3">
        <v>2</v>
      </c>
      <c r="AL29" s="3">
        <v>1</v>
      </c>
      <c r="AM29" s="3">
        <v>2</v>
      </c>
      <c r="AN29" s="3">
        <v>1</v>
      </c>
      <c r="AO29" s="3">
        <v>1</v>
      </c>
      <c r="AP29" s="3">
        <v>0</v>
      </c>
      <c r="AQ29" s="3">
        <v>0</v>
      </c>
      <c r="AR29" s="2" t="s">
        <v>66</v>
      </c>
      <c r="AS29" s="2" t="s">
        <v>64</v>
      </c>
      <c r="AT29" s="5" t="str">
        <f>HYPERLINK("http://catalog.hathitrust.org/Record/000819304","HathiTrust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HYPERLINK("https://creighton-primo.hosted.exlibrisgroup.com/primo-explore/search?tab=default_tab&amp;search_scope=EVERYTHING&amp;vid=01CRU&amp;lang=en_US&amp;offset=0&amp;query=any,contains,991001268219702656","Catalog Record")</f>
        <v>Catalog Record</v>
      </c>
      <c r="AV29" s="5" t="str">
        <f>HYPERLINK("http://www.worldcat.org/oclc/13268890","WorldCat Record")</f>
        <v>WorldCat Record</v>
      </c>
      <c r="AW29" s="2" t="s">
        <v>467</v>
      </c>
      <c r="AX29" s="2" t="s">
        <v>468</v>
      </c>
      <c r="AY29" s="2" t="s">
        <v>469</v>
      </c>
      <c r="AZ29" s="2" t="s">
        <v>469</v>
      </c>
      <c r="BA29" s="2" t="s">
        <v>470</v>
      </c>
      <c r="BB29" s="2" t="s">
        <v>79</v>
      </c>
      <c r="BD29" s="2" t="s">
        <v>471</v>
      </c>
      <c r="BE29" s="2" t="s">
        <v>472</v>
      </c>
      <c r="BF29" s="2" t="s">
        <v>473</v>
      </c>
    </row>
    <row r="30" spans="1:58" ht="53.25" customHeight="1">
      <c r="A30" s="1"/>
      <c r="B30" s="1" t="s">
        <v>58</v>
      </c>
      <c r="C30" s="1" t="s">
        <v>59</v>
      </c>
      <c r="D30" s="1" t="s">
        <v>474</v>
      </c>
      <c r="E30" s="1" t="s">
        <v>475</v>
      </c>
      <c r="F30" s="1" t="s">
        <v>476</v>
      </c>
      <c r="H30" s="2" t="s">
        <v>66</v>
      </c>
      <c r="I30" s="2" t="s">
        <v>65</v>
      </c>
      <c r="J30" s="2" t="s">
        <v>66</v>
      </c>
      <c r="K30" s="2" t="s">
        <v>66</v>
      </c>
      <c r="L30" s="2" t="s">
        <v>67</v>
      </c>
      <c r="M30" s="1" t="s">
        <v>477</v>
      </c>
      <c r="N30" s="1" t="s">
        <v>478</v>
      </c>
      <c r="O30" s="2" t="s">
        <v>304</v>
      </c>
      <c r="P30" s="1" t="s">
        <v>216</v>
      </c>
      <c r="Q30" s="2" t="s">
        <v>70</v>
      </c>
      <c r="R30" s="2" t="s">
        <v>157</v>
      </c>
      <c r="T30" s="2" t="s">
        <v>72</v>
      </c>
      <c r="U30" s="3">
        <v>25</v>
      </c>
      <c r="V30" s="3">
        <v>25</v>
      </c>
      <c r="W30" s="4" t="s">
        <v>479</v>
      </c>
      <c r="X30" s="4" t="s">
        <v>479</v>
      </c>
      <c r="Y30" s="4" t="s">
        <v>480</v>
      </c>
      <c r="Z30" s="4" t="s">
        <v>480</v>
      </c>
      <c r="AA30" s="3">
        <v>167</v>
      </c>
      <c r="AB30" s="3">
        <v>110</v>
      </c>
      <c r="AC30" s="3">
        <v>270</v>
      </c>
      <c r="AD30" s="3">
        <v>1</v>
      </c>
      <c r="AE30" s="3">
        <v>1</v>
      </c>
      <c r="AF30" s="3">
        <v>1</v>
      </c>
      <c r="AG30" s="3">
        <v>3</v>
      </c>
      <c r="AH30" s="3">
        <v>0</v>
      </c>
      <c r="AI30" s="3">
        <v>0</v>
      </c>
      <c r="AJ30" s="3">
        <v>1</v>
      </c>
      <c r="AK30" s="3">
        <v>1</v>
      </c>
      <c r="AL30" s="3">
        <v>0</v>
      </c>
      <c r="AM30" s="3">
        <v>2</v>
      </c>
      <c r="AN30" s="3">
        <v>0</v>
      </c>
      <c r="AO30" s="3">
        <v>0</v>
      </c>
      <c r="AP30" s="3">
        <v>0</v>
      </c>
      <c r="AQ30" s="3">
        <v>0</v>
      </c>
      <c r="AR30" s="2" t="s">
        <v>66</v>
      </c>
      <c r="AS30" s="2" t="s">
        <v>64</v>
      </c>
      <c r="AT30" s="5" t="str">
        <f>HYPERLINK("http://catalog.hathitrust.org/Record/002887601","HathiTrust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HYPERLINK("https://creighton-primo.hosted.exlibrisgroup.com/primo-explore/search?tab=default_tab&amp;search_scope=EVERYTHING&amp;vid=01CRU&amp;lang=en_US&amp;offset=0&amp;query=any,contains,991001395489702656","Catalog Record")</f>
        <v>Catalog Record</v>
      </c>
      <c r="AV30" s="5" t="str">
        <f>HYPERLINK("http://www.worldcat.org/oclc/30700472","WorldCat Record")</f>
        <v>WorldCat Record</v>
      </c>
      <c r="AW30" s="2" t="s">
        <v>481</v>
      </c>
      <c r="AX30" s="2" t="s">
        <v>482</v>
      </c>
      <c r="AY30" s="2" t="s">
        <v>483</v>
      </c>
      <c r="AZ30" s="2" t="s">
        <v>483</v>
      </c>
      <c r="BA30" s="2" t="s">
        <v>484</v>
      </c>
      <c r="BB30" s="2" t="s">
        <v>79</v>
      </c>
      <c r="BD30" s="2" t="s">
        <v>485</v>
      </c>
      <c r="BE30" s="2" t="s">
        <v>486</v>
      </c>
      <c r="BF30" s="2" t="s">
        <v>487</v>
      </c>
    </row>
    <row r="31" spans="1:58" ht="53.25" customHeight="1">
      <c r="A31" s="1"/>
      <c r="B31" s="1" t="s">
        <v>58</v>
      </c>
      <c r="C31" s="1" t="s">
        <v>59</v>
      </c>
      <c r="D31" s="1" t="s">
        <v>488</v>
      </c>
      <c r="E31" s="1" t="s">
        <v>489</v>
      </c>
      <c r="F31" s="1" t="s">
        <v>490</v>
      </c>
      <c r="H31" s="2" t="s">
        <v>66</v>
      </c>
      <c r="I31" s="2" t="s">
        <v>65</v>
      </c>
      <c r="J31" s="2" t="s">
        <v>66</v>
      </c>
      <c r="K31" s="2" t="s">
        <v>66</v>
      </c>
      <c r="L31" s="2" t="s">
        <v>67</v>
      </c>
      <c r="N31" s="1" t="s">
        <v>491</v>
      </c>
      <c r="O31" s="2" t="s">
        <v>92</v>
      </c>
      <c r="Q31" s="2" t="s">
        <v>70</v>
      </c>
      <c r="R31" s="2" t="s">
        <v>363</v>
      </c>
      <c r="T31" s="2" t="s">
        <v>72</v>
      </c>
      <c r="U31" s="3">
        <v>6</v>
      </c>
      <c r="V31" s="3">
        <v>6</v>
      </c>
      <c r="W31" s="4" t="s">
        <v>492</v>
      </c>
      <c r="X31" s="4" t="s">
        <v>492</v>
      </c>
      <c r="Y31" s="4" t="s">
        <v>480</v>
      </c>
      <c r="Z31" s="4" t="s">
        <v>480</v>
      </c>
      <c r="AA31" s="3">
        <v>131</v>
      </c>
      <c r="AB31" s="3">
        <v>91</v>
      </c>
      <c r="AC31" s="3">
        <v>98</v>
      </c>
      <c r="AD31" s="3">
        <v>1</v>
      </c>
      <c r="AE31" s="3">
        <v>1</v>
      </c>
      <c r="AF31" s="3">
        <v>3</v>
      </c>
      <c r="AG31" s="3">
        <v>3</v>
      </c>
      <c r="AH31" s="3">
        <v>0</v>
      </c>
      <c r="AI31" s="3">
        <v>0</v>
      </c>
      <c r="AJ31" s="3">
        <v>1</v>
      </c>
      <c r="AK31" s="3">
        <v>1</v>
      </c>
      <c r="AL31" s="3">
        <v>3</v>
      </c>
      <c r="AM31" s="3">
        <v>3</v>
      </c>
      <c r="AN31" s="3">
        <v>0</v>
      </c>
      <c r="AO31" s="3">
        <v>0</v>
      </c>
      <c r="AP31" s="3">
        <v>0</v>
      </c>
      <c r="AQ31" s="3">
        <v>0</v>
      </c>
      <c r="AR31" s="2" t="s">
        <v>66</v>
      </c>
      <c r="AS31" s="2" t="s">
        <v>64</v>
      </c>
      <c r="AT31" s="5" t="str">
        <f>HYPERLINK("http://catalog.hathitrust.org/Record/002865281","HathiTrust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HYPERLINK("https://creighton-primo.hosted.exlibrisgroup.com/primo-explore/search?tab=default_tab&amp;search_scope=EVERYTHING&amp;vid=01CRU&amp;lang=en_US&amp;offset=0&amp;query=any,contains,991001396059702656","Catalog Record")</f>
        <v>Catalog Record</v>
      </c>
      <c r="AV31" s="5" t="str">
        <f>HYPERLINK("http://www.worldcat.org/oclc/28584214","WorldCat Record")</f>
        <v>WorldCat Record</v>
      </c>
      <c r="AW31" s="2" t="s">
        <v>493</v>
      </c>
      <c r="AX31" s="2" t="s">
        <v>494</v>
      </c>
      <c r="AY31" s="2" t="s">
        <v>495</v>
      </c>
      <c r="AZ31" s="2" t="s">
        <v>495</v>
      </c>
      <c r="BA31" s="2" t="s">
        <v>496</v>
      </c>
      <c r="BB31" s="2" t="s">
        <v>79</v>
      </c>
      <c r="BD31" s="2" t="s">
        <v>497</v>
      </c>
      <c r="BE31" s="2" t="s">
        <v>498</v>
      </c>
      <c r="BF31" s="2" t="s">
        <v>499</v>
      </c>
    </row>
    <row r="32" spans="1:58" ht="53.25" customHeight="1">
      <c r="A32" s="1"/>
      <c r="B32" s="1" t="s">
        <v>58</v>
      </c>
      <c r="C32" s="1" t="s">
        <v>59</v>
      </c>
      <c r="D32" s="1" t="s">
        <v>500</v>
      </c>
      <c r="E32" s="1" t="s">
        <v>501</v>
      </c>
      <c r="F32" s="1" t="s">
        <v>502</v>
      </c>
      <c r="H32" s="2" t="s">
        <v>66</v>
      </c>
      <c r="I32" s="2" t="s">
        <v>65</v>
      </c>
      <c r="J32" s="2" t="s">
        <v>66</v>
      </c>
      <c r="K32" s="2" t="s">
        <v>66</v>
      </c>
      <c r="L32" s="2" t="s">
        <v>67</v>
      </c>
      <c r="M32" s="1" t="s">
        <v>503</v>
      </c>
      <c r="N32" s="1" t="s">
        <v>504</v>
      </c>
      <c r="O32" s="2" t="s">
        <v>505</v>
      </c>
      <c r="P32" s="1" t="s">
        <v>506</v>
      </c>
      <c r="Q32" s="2" t="s">
        <v>70</v>
      </c>
      <c r="R32" s="2" t="s">
        <v>202</v>
      </c>
      <c r="T32" s="2" t="s">
        <v>72</v>
      </c>
      <c r="U32" s="3">
        <v>6</v>
      </c>
      <c r="V32" s="3">
        <v>6</v>
      </c>
      <c r="W32" s="4" t="s">
        <v>507</v>
      </c>
      <c r="X32" s="4" t="s">
        <v>507</v>
      </c>
      <c r="Y32" s="4" t="s">
        <v>440</v>
      </c>
      <c r="Z32" s="4" t="s">
        <v>440</v>
      </c>
      <c r="AA32" s="3">
        <v>181</v>
      </c>
      <c r="AB32" s="3">
        <v>140</v>
      </c>
      <c r="AC32" s="3">
        <v>265</v>
      </c>
      <c r="AD32" s="3">
        <v>2</v>
      </c>
      <c r="AE32" s="3">
        <v>3</v>
      </c>
      <c r="AF32" s="3">
        <v>5</v>
      </c>
      <c r="AG32" s="3">
        <v>9</v>
      </c>
      <c r="AH32" s="3">
        <v>0</v>
      </c>
      <c r="AI32" s="3">
        <v>1</v>
      </c>
      <c r="AJ32" s="3">
        <v>1</v>
      </c>
      <c r="AK32" s="3">
        <v>2</v>
      </c>
      <c r="AL32" s="3">
        <v>4</v>
      </c>
      <c r="AM32" s="3">
        <v>7</v>
      </c>
      <c r="AN32" s="3">
        <v>1</v>
      </c>
      <c r="AO32" s="3">
        <v>2</v>
      </c>
      <c r="AP32" s="3">
        <v>0</v>
      </c>
      <c r="AQ32" s="3">
        <v>0</v>
      </c>
      <c r="AR32" s="2" t="s">
        <v>66</v>
      </c>
      <c r="AS32" s="2" t="s">
        <v>64</v>
      </c>
      <c r="AT32" s="5" t="str">
        <f>HYPERLINK("http://catalog.hathitrust.org/Record/000017207","HathiTrust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HYPERLINK("https://creighton-primo.hosted.exlibrisgroup.com/primo-explore/search?tab=default_tab&amp;search_scope=EVERYTHING&amp;vid=01CRU&amp;lang=en_US&amp;offset=0&amp;query=any,contains,991000799789702656","Catalog Record")</f>
        <v>Catalog Record</v>
      </c>
      <c r="AV32" s="5" t="str">
        <f>HYPERLINK("http://www.worldcat.org/oclc/1529478","WorldCat Record")</f>
        <v>WorldCat Record</v>
      </c>
      <c r="AW32" s="2" t="s">
        <v>508</v>
      </c>
      <c r="AX32" s="2" t="s">
        <v>509</v>
      </c>
      <c r="AY32" s="2" t="s">
        <v>510</v>
      </c>
      <c r="AZ32" s="2" t="s">
        <v>510</v>
      </c>
      <c r="BA32" s="2" t="s">
        <v>511</v>
      </c>
      <c r="BB32" s="2" t="s">
        <v>79</v>
      </c>
      <c r="BD32" s="2" t="s">
        <v>512</v>
      </c>
      <c r="BE32" s="2" t="s">
        <v>513</v>
      </c>
      <c r="BF32" s="2" t="s">
        <v>514</v>
      </c>
    </row>
    <row r="33" spans="1:58" ht="53.25" customHeight="1">
      <c r="A33" s="1"/>
      <c r="B33" s="1" t="s">
        <v>58</v>
      </c>
      <c r="C33" s="1" t="s">
        <v>59</v>
      </c>
      <c r="D33" s="1" t="s">
        <v>515</v>
      </c>
      <c r="E33" s="1" t="s">
        <v>516</v>
      </c>
      <c r="F33" s="1" t="s">
        <v>517</v>
      </c>
      <c r="H33" s="2" t="s">
        <v>66</v>
      </c>
      <c r="I33" s="2" t="s">
        <v>65</v>
      </c>
      <c r="J33" s="2" t="s">
        <v>66</v>
      </c>
      <c r="K33" s="2" t="s">
        <v>66</v>
      </c>
      <c r="L33" s="2" t="s">
        <v>67</v>
      </c>
      <c r="M33" s="1" t="s">
        <v>518</v>
      </c>
      <c r="N33" s="1" t="s">
        <v>519</v>
      </c>
      <c r="O33" s="2" t="s">
        <v>290</v>
      </c>
      <c r="P33" s="1" t="s">
        <v>275</v>
      </c>
      <c r="Q33" s="2" t="s">
        <v>70</v>
      </c>
      <c r="R33" s="2" t="s">
        <v>93</v>
      </c>
      <c r="T33" s="2" t="s">
        <v>72</v>
      </c>
      <c r="U33" s="3">
        <v>6</v>
      </c>
      <c r="V33" s="3">
        <v>6</v>
      </c>
      <c r="W33" s="4" t="s">
        <v>520</v>
      </c>
      <c r="X33" s="4" t="s">
        <v>520</v>
      </c>
      <c r="Y33" s="4" t="s">
        <v>521</v>
      </c>
      <c r="Z33" s="4" t="s">
        <v>521</v>
      </c>
      <c r="AA33" s="3">
        <v>174</v>
      </c>
      <c r="AB33" s="3">
        <v>111</v>
      </c>
      <c r="AC33" s="3">
        <v>298</v>
      </c>
      <c r="AD33" s="3">
        <v>2</v>
      </c>
      <c r="AE33" s="3">
        <v>2</v>
      </c>
      <c r="AF33" s="3">
        <v>2</v>
      </c>
      <c r="AG33" s="3">
        <v>12</v>
      </c>
      <c r="AH33" s="3">
        <v>0</v>
      </c>
      <c r="AI33" s="3">
        <v>4</v>
      </c>
      <c r="AJ33" s="3">
        <v>1</v>
      </c>
      <c r="AK33" s="3">
        <v>5</v>
      </c>
      <c r="AL33" s="3">
        <v>1</v>
      </c>
      <c r="AM33" s="3">
        <v>6</v>
      </c>
      <c r="AN33" s="3">
        <v>1</v>
      </c>
      <c r="AO33" s="3">
        <v>1</v>
      </c>
      <c r="AP33" s="3">
        <v>0</v>
      </c>
      <c r="AQ33" s="3">
        <v>0</v>
      </c>
      <c r="AR33" s="2" t="s">
        <v>66</v>
      </c>
      <c r="AS33" s="2" t="s">
        <v>64</v>
      </c>
      <c r="AT33" s="5" t="str">
        <f>HYPERLINK("http://catalog.hathitrust.org/Record/002503566","HathiTrust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HYPERLINK("https://creighton-primo.hosted.exlibrisgroup.com/primo-explore/search?tab=default_tab&amp;search_scope=EVERYTHING&amp;vid=01CRU&amp;lang=en_US&amp;offset=0&amp;query=any,contains,991001036149702656","Catalog Record")</f>
        <v>Catalog Record</v>
      </c>
      <c r="AV33" s="5" t="str">
        <f>HYPERLINK("http://www.worldcat.org/oclc/23941675","WorldCat Record")</f>
        <v>WorldCat Record</v>
      </c>
      <c r="AW33" s="2" t="s">
        <v>522</v>
      </c>
      <c r="AX33" s="2" t="s">
        <v>523</v>
      </c>
      <c r="AY33" s="2" t="s">
        <v>524</v>
      </c>
      <c r="AZ33" s="2" t="s">
        <v>524</v>
      </c>
      <c r="BA33" s="2" t="s">
        <v>525</v>
      </c>
      <c r="BB33" s="2" t="s">
        <v>79</v>
      </c>
      <c r="BD33" s="2" t="s">
        <v>526</v>
      </c>
      <c r="BE33" s="2" t="s">
        <v>527</v>
      </c>
      <c r="BF33" s="2" t="s">
        <v>528</v>
      </c>
    </row>
    <row r="34" spans="1:58" ht="53.25" customHeight="1">
      <c r="A34" s="1"/>
      <c r="B34" s="1" t="s">
        <v>58</v>
      </c>
      <c r="C34" s="1" t="s">
        <v>59</v>
      </c>
      <c r="D34" s="1" t="s">
        <v>529</v>
      </c>
      <c r="E34" s="1" t="s">
        <v>530</v>
      </c>
      <c r="F34" s="1" t="s">
        <v>531</v>
      </c>
      <c r="H34" s="2" t="s">
        <v>66</v>
      </c>
      <c r="I34" s="2" t="s">
        <v>65</v>
      </c>
      <c r="J34" s="2" t="s">
        <v>66</v>
      </c>
      <c r="K34" s="2" t="s">
        <v>66</v>
      </c>
      <c r="L34" s="2" t="s">
        <v>67</v>
      </c>
      <c r="N34" s="1" t="s">
        <v>532</v>
      </c>
      <c r="O34" s="2" t="s">
        <v>259</v>
      </c>
      <c r="Q34" s="2" t="s">
        <v>70</v>
      </c>
      <c r="R34" s="2" t="s">
        <v>172</v>
      </c>
      <c r="S34" s="1" t="s">
        <v>533</v>
      </c>
      <c r="T34" s="2" t="s">
        <v>72</v>
      </c>
      <c r="U34" s="3">
        <v>6</v>
      </c>
      <c r="V34" s="3">
        <v>6</v>
      </c>
      <c r="W34" s="4" t="s">
        <v>534</v>
      </c>
      <c r="X34" s="4" t="s">
        <v>534</v>
      </c>
      <c r="Y34" s="4" t="s">
        <v>535</v>
      </c>
      <c r="Z34" s="4" t="s">
        <v>535</v>
      </c>
      <c r="AA34" s="3">
        <v>140</v>
      </c>
      <c r="AB34" s="3">
        <v>116</v>
      </c>
      <c r="AC34" s="3">
        <v>117</v>
      </c>
      <c r="AD34" s="3">
        <v>3</v>
      </c>
      <c r="AE34" s="3">
        <v>3</v>
      </c>
      <c r="AF34" s="3">
        <v>6</v>
      </c>
      <c r="AG34" s="3">
        <v>6</v>
      </c>
      <c r="AH34" s="3">
        <v>0</v>
      </c>
      <c r="AI34" s="3">
        <v>0</v>
      </c>
      <c r="AJ34" s="3">
        <v>2</v>
      </c>
      <c r="AK34" s="3">
        <v>2</v>
      </c>
      <c r="AL34" s="3">
        <v>4</v>
      </c>
      <c r="AM34" s="3">
        <v>4</v>
      </c>
      <c r="AN34" s="3">
        <v>2</v>
      </c>
      <c r="AO34" s="3">
        <v>2</v>
      </c>
      <c r="AP34" s="3">
        <v>0</v>
      </c>
      <c r="AQ34" s="3">
        <v>0</v>
      </c>
      <c r="AR34" s="2" t="s">
        <v>66</v>
      </c>
      <c r="AS34" s="2" t="s">
        <v>66</v>
      </c>
      <c r="AU34" s="5" t="str">
        <f>HYPERLINK("https://creighton-primo.hosted.exlibrisgroup.com/primo-explore/search?tab=default_tab&amp;search_scope=EVERYTHING&amp;vid=01CRU&amp;lang=en_US&amp;offset=0&amp;query=any,contains,991000800029702656","Catalog Record")</f>
        <v>Catalog Record</v>
      </c>
      <c r="AV34" s="5" t="str">
        <f>HYPERLINK("http://www.worldcat.org/oclc/9830013","WorldCat Record")</f>
        <v>WorldCat Record</v>
      </c>
      <c r="AW34" s="2" t="s">
        <v>536</v>
      </c>
      <c r="AX34" s="2" t="s">
        <v>537</v>
      </c>
      <c r="AY34" s="2" t="s">
        <v>538</v>
      </c>
      <c r="AZ34" s="2" t="s">
        <v>538</v>
      </c>
      <c r="BA34" s="2" t="s">
        <v>539</v>
      </c>
      <c r="BB34" s="2" t="s">
        <v>79</v>
      </c>
      <c r="BD34" s="2" t="s">
        <v>540</v>
      </c>
      <c r="BE34" s="2" t="s">
        <v>541</v>
      </c>
      <c r="BF34" s="2" t="s">
        <v>542</v>
      </c>
    </row>
    <row r="35" spans="1:58" ht="53.25" customHeight="1">
      <c r="A35" s="1"/>
      <c r="B35" s="1" t="s">
        <v>58</v>
      </c>
      <c r="C35" s="1" t="s">
        <v>59</v>
      </c>
      <c r="D35" s="1" t="s">
        <v>543</v>
      </c>
      <c r="E35" s="1" t="s">
        <v>544</v>
      </c>
      <c r="F35" s="1" t="s">
        <v>545</v>
      </c>
      <c r="H35" s="2" t="s">
        <v>66</v>
      </c>
      <c r="I35" s="2" t="s">
        <v>65</v>
      </c>
      <c r="J35" s="2" t="s">
        <v>66</v>
      </c>
      <c r="K35" s="2" t="s">
        <v>66</v>
      </c>
      <c r="L35" s="2" t="s">
        <v>67</v>
      </c>
      <c r="N35" s="1" t="s">
        <v>546</v>
      </c>
      <c r="O35" s="2" t="s">
        <v>547</v>
      </c>
      <c r="Q35" s="2" t="s">
        <v>70</v>
      </c>
      <c r="R35" s="2" t="s">
        <v>548</v>
      </c>
      <c r="S35" s="1" t="s">
        <v>549</v>
      </c>
      <c r="T35" s="2" t="s">
        <v>72</v>
      </c>
      <c r="U35" s="3">
        <v>2</v>
      </c>
      <c r="V35" s="3">
        <v>2</v>
      </c>
      <c r="W35" s="4" t="s">
        <v>550</v>
      </c>
      <c r="X35" s="4" t="s">
        <v>550</v>
      </c>
      <c r="Y35" s="4" t="s">
        <v>551</v>
      </c>
      <c r="Z35" s="4" t="s">
        <v>551</v>
      </c>
      <c r="AA35" s="3">
        <v>121</v>
      </c>
      <c r="AB35" s="3">
        <v>83</v>
      </c>
      <c r="AC35" s="3">
        <v>152</v>
      </c>
      <c r="AD35" s="3">
        <v>2</v>
      </c>
      <c r="AE35" s="3">
        <v>3</v>
      </c>
      <c r="AF35" s="3">
        <v>1</v>
      </c>
      <c r="AG35" s="3">
        <v>4</v>
      </c>
      <c r="AH35" s="3">
        <v>0</v>
      </c>
      <c r="AI35" s="3">
        <v>1</v>
      </c>
      <c r="AJ35" s="3">
        <v>0</v>
      </c>
      <c r="AK35" s="3">
        <v>1</v>
      </c>
      <c r="AL35" s="3">
        <v>0</v>
      </c>
      <c r="AM35" s="3">
        <v>1</v>
      </c>
      <c r="AN35" s="3">
        <v>1</v>
      </c>
      <c r="AO35" s="3">
        <v>2</v>
      </c>
      <c r="AP35" s="3">
        <v>0</v>
      </c>
      <c r="AQ35" s="3">
        <v>0</v>
      </c>
      <c r="AR35" s="2" t="s">
        <v>66</v>
      </c>
      <c r="AS35" s="2" t="s">
        <v>66</v>
      </c>
      <c r="AU35" s="5" t="str">
        <f>HYPERLINK("https://creighton-primo.hosted.exlibrisgroup.com/primo-explore/search?tab=default_tab&amp;search_scope=EVERYTHING&amp;vid=01CRU&amp;lang=en_US&amp;offset=0&amp;query=any,contains,991001409179702656","Catalog Record")</f>
        <v>Catalog Record</v>
      </c>
      <c r="AV35" s="5" t="str">
        <f>HYPERLINK("http://www.worldcat.org/oclc/39369680","WorldCat Record")</f>
        <v>WorldCat Record</v>
      </c>
      <c r="AW35" s="2" t="s">
        <v>552</v>
      </c>
      <c r="AX35" s="2" t="s">
        <v>553</v>
      </c>
      <c r="AY35" s="2" t="s">
        <v>554</v>
      </c>
      <c r="AZ35" s="2" t="s">
        <v>554</v>
      </c>
      <c r="BA35" s="2" t="s">
        <v>555</v>
      </c>
      <c r="BB35" s="2" t="s">
        <v>79</v>
      </c>
      <c r="BD35" s="2" t="s">
        <v>556</v>
      </c>
      <c r="BE35" s="2" t="s">
        <v>557</v>
      </c>
      <c r="BF35" s="2" t="s">
        <v>558</v>
      </c>
    </row>
    <row r="36" spans="1:58" ht="53.25" customHeight="1">
      <c r="A36" s="1"/>
      <c r="B36" s="1" t="s">
        <v>58</v>
      </c>
      <c r="C36" s="1" t="s">
        <v>59</v>
      </c>
      <c r="D36" s="1" t="s">
        <v>559</v>
      </c>
      <c r="E36" s="1" t="s">
        <v>560</v>
      </c>
      <c r="F36" s="1" t="s">
        <v>561</v>
      </c>
      <c r="H36" s="2" t="s">
        <v>66</v>
      </c>
      <c r="I36" s="2" t="s">
        <v>65</v>
      </c>
      <c r="J36" s="2" t="s">
        <v>66</v>
      </c>
      <c r="K36" s="2" t="s">
        <v>66</v>
      </c>
      <c r="L36" s="2" t="s">
        <v>65</v>
      </c>
      <c r="N36" s="1" t="s">
        <v>562</v>
      </c>
      <c r="O36" s="2" t="s">
        <v>563</v>
      </c>
      <c r="Q36" s="2" t="s">
        <v>70</v>
      </c>
      <c r="R36" s="2" t="s">
        <v>126</v>
      </c>
      <c r="S36" s="1" t="s">
        <v>564</v>
      </c>
      <c r="T36" s="2" t="s">
        <v>72</v>
      </c>
      <c r="U36" s="3">
        <v>0</v>
      </c>
      <c r="V36" s="3">
        <v>0</v>
      </c>
      <c r="W36" s="4" t="s">
        <v>565</v>
      </c>
      <c r="X36" s="4" t="s">
        <v>565</v>
      </c>
      <c r="Y36" s="4" t="s">
        <v>565</v>
      </c>
      <c r="Z36" s="4" t="s">
        <v>565</v>
      </c>
      <c r="AA36" s="3">
        <v>95</v>
      </c>
      <c r="AB36" s="3">
        <v>55</v>
      </c>
      <c r="AC36" s="3">
        <v>1283</v>
      </c>
      <c r="AD36" s="3">
        <v>3</v>
      </c>
      <c r="AE36" s="3">
        <v>24</v>
      </c>
      <c r="AF36" s="3">
        <v>2</v>
      </c>
      <c r="AG36" s="3">
        <v>46</v>
      </c>
      <c r="AH36" s="3">
        <v>0</v>
      </c>
      <c r="AI36" s="3">
        <v>13</v>
      </c>
      <c r="AJ36" s="3">
        <v>0</v>
      </c>
      <c r="AK36" s="3">
        <v>10</v>
      </c>
      <c r="AL36" s="3">
        <v>0</v>
      </c>
      <c r="AM36" s="3">
        <v>11</v>
      </c>
      <c r="AN36" s="3">
        <v>2</v>
      </c>
      <c r="AO36" s="3">
        <v>16</v>
      </c>
      <c r="AP36" s="3">
        <v>0</v>
      </c>
      <c r="AQ36" s="3">
        <v>2</v>
      </c>
      <c r="AR36" s="2" t="s">
        <v>66</v>
      </c>
      <c r="AS36" s="2" t="s">
        <v>66</v>
      </c>
      <c r="AU36" s="5" t="str">
        <f>HYPERLINK("https://creighton-primo.hosted.exlibrisgroup.com/primo-explore/search?tab=default_tab&amp;search_scope=EVERYTHING&amp;vid=01CRU&amp;lang=en_US&amp;offset=0&amp;query=any,contains,991000034349702656","Catalog Record")</f>
        <v>Catalog Record</v>
      </c>
      <c r="AV36" s="5" t="str">
        <f>HYPERLINK("http://www.worldcat.org/oclc/326517099","WorldCat Record")</f>
        <v>WorldCat Record</v>
      </c>
      <c r="AW36" s="2" t="s">
        <v>566</v>
      </c>
      <c r="AX36" s="2" t="s">
        <v>567</v>
      </c>
      <c r="AY36" s="2" t="s">
        <v>568</v>
      </c>
      <c r="AZ36" s="2" t="s">
        <v>568</v>
      </c>
      <c r="BA36" s="2" t="s">
        <v>569</v>
      </c>
      <c r="BB36" s="2" t="s">
        <v>79</v>
      </c>
      <c r="BD36" s="2" t="s">
        <v>570</v>
      </c>
      <c r="BE36" s="2" t="s">
        <v>571</v>
      </c>
      <c r="BF36" s="2" t="s">
        <v>572</v>
      </c>
    </row>
    <row r="37" spans="1:58" ht="53.25" customHeight="1">
      <c r="A37" s="1"/>
      <c r="B37" s="1" t="s">
        <v>58</v>
      </c>
      <c r="C37" s="1" t="s">
        <v>59</v>
      </c>
      <c r="D37" s="1" t="s">
        <v>573</v>
      </c>
      <c r="E37" s="1" t="s">
        <v>574</v>
      </c>
      <c r="F37" s="1" t="s">
        <v>575</v>
      </c>
      <c r="H37" s="2" t="s">
        <v>66</v>
      </c>
      <c r="I37" s="2" t="s">
        <v>65</v>
      </c>
      <c r="J37" s="2" t="s">
        <v>66</v>
      </c>
      <c r="K37" s="2" t="s">
        <v>66</v>
      </c>
      <c r="L37" s="2" t="s">
        <v>67</v>
      </c>
      <c r="N37" s="1" t="s">
        <v>576</v>
      </c>
      <c r="O37" s="2" t="s">
        <v>319</v>
      </c>
      <c r="Q37" s="2" t="s">
        <v>70</v>
      </c>
      <c r="R37" s="2" t="s">
        <v>577</v>
      </c>
      <c r="T37" s="2" t="s">
        <v>72</v>
      </c>
      <c r="U37" s="3">
        <v>5</v>
      </c>
      <c r="V37" s="3">
        <v>5</v>
      </c>
      <c r="W37" s="4" t="s">
        <v>578</v>
      </c>
      <c r="X37" s="4" t="s">
        <v>578</v>
      </c>
      <c r="Y37" s="4" t="s">
        <v>579</v>
      </c>
      <c r="Z37" s="4" t="s">
        <v>579</v>
      </c>
      <c r="AA37" s="3">
        <v>147</v>
      </c>
      <c r="AB37" s="3">
        <v>135</v>
      </c>
      <c r="AC37" s="3">
        <v>153</v>
      </c>
      <c r="AD37" s="3">
        <v>2</v>
      </c>
      <c r="AE37" s="3">
        <v>2</v>
      </c>
      <c r="AF37" s="3">
        <v>1</v>
      </c>
      <c r="AG37" s="3">
        <v>3</v>
      </c>
      <c r="AH37" s="3">
        <v>0</v>
      </c>
      <c r="AI37" s="3">
        <v>1</v>
      </c>
      <c r="AJ37" s="3">
        <v>1</v>
      </c>
      <c r="AK37" s="3">
        <v>1</v>
      </c>
      <c r="AL37" s="3">
        <v>0</v>
      </c>
      <c r="AM37" s="3">
        <v>2</v>
      </c>
      <c r="AN37" s="3">
        <v>0</v>
      </c>
      <c r="AO37" s="3">
        <v>0</v>
      </c>
      <c r="AP37" s="3">
        <v>0</v>
      </c>
      <c r="AQ37" s="3">
        <v>0</v>
      </c>
      <c r="AR37" s="2" t="s">
        <v>66</v>
      </c>
      <c r="AS37" s="2" t="s">
        <v>64</v>
      </c>
      <c r="AT37" s="5" t="str">
        <f>HYPERLINK("http://catalog.hathitrust.org/Record/005084221","HathiTrust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HYPERLINK("https://creighton-primo.hosted.exlibrisgroup.com/primo-explore/search?tab=default_tab&amp;search_scope=EVERYTHING&amp;vid=01CRU&amp;lang=en_US&amp;offset=0&amp;query=any,contains,991000438289702656","Catalog Record")</f>
        <v>Catalog Record</v>
      </c>
      <c r="AV37" s="5" t="str">
        <f>HYPERLINK("http://www.worldcat.org/oclc/60211843","WorldCat Record")</f>
        <v>WorldCat Record</v>
      </c>
      <c r="AW37" s="2" t="s">
        <v>580</v>
      </c>
      <c r="AX37" s="2" t="s">
        <v>581</v>
      </c>
      <c r="AY37" s="2" t="s">
        <v>582</v>
      </c>
      <c r="AZ37" s="2" t="s">
        <v>582</v>
      </c>
      <c r="BA37" s="2" t="s">
        <v>583</v>
      </c>
      <c r="BB37" s="2" t="s">
        <v>79</v>
      </c>
      <c r="BD37" s="2" t="s">
        <v>584</v>
      </c>
      <c r="BE37" s="2" t="s">
        <v>585</v>
      </c>
      <c r="BF37" s="2" t="s">
        <v>586</v>
      </c>
    </row>
    <row r="38" spans="1:58" ht="53.25" customHeight="1">
      <c r="A38" s="1"/>
      <c r="B38" s="1" t="s">
        <v>58</v>
      </c>
      <c r="C38" s="1" t="s">
        <v>59</v>
      </c>
      <c r="D38" s="1" t="s">
        <v>587</v>
      </c>
      <c r="E38" s="1" t="s">
        <v>588</v>
      </c>
      <c r="F38" s="1" t="s">
        <v>589</v>
      </c>
      <c r="H38" s="2" t="s">
        <v>66</v>
      </c>
      <c r="I38" s="2" t="s">
        <v>65</v>
      </c>
      <c r="J38" s="2" t="s">
        <v>66</v>
      </c>
      <c r="K38" s="2" t="s">
        <v>66</v>
      </c>
      <c r="L38" s="2" t="s">
        <v>67</v>
      </c>
      <c r="N38" s="1" t="s">
        <v>590</v>
      </c>
      <c r="O38" s="2" t="s">
        <v>124</v>
      </c>
      <c r="Q38" s="2" t="s">
        <v>70</v>
      </c>
      <c r="R38" s="2" t="s">
        <v>172</v>
      </c>
      <c r="T38" s="2" t="s">
        <v>72</v>
      </c>
      <c r="U38" s="3">
        <v>0</v>
      </c>
      <c r="V38" s="3">
        <v>0</v>
      </c>
      <c r="W38" s="4" t="s">
        <v>591</v>
      </c>
      <c r="X38" s="4" t="s">
        <v>591</v>
      </c>
      <c r="Y38" s="4" t="s">
        <v>592</v>
      </c>
      <c r="Z38" s="4" t="s">
        <v>592</v>
      </c>
      <c r="AA38" s="3">
        <v>95</v>
      </c>
      <c r="AB38" s="3">
        <v>54</v>
      </c>
      <c r="AC38" s="3">
        <v>54</v>
      </c>
      <c r="AD38" s="3">
        <v>2</v>
      </c>
      <c r="AE38" s="3">
        <v>2</v>
      </c>
      <c r="AF38" s="3">
        <v>3</v>
      </c>
      <c r="AG38" s="3">
        <v>3</v>
      </c>
      <c r="AH38" s="3">
        <v>0</v>
      </c>
      <c r="AI38" s="3">
        <v>0</v>
      </c>
      <c r="AJ38" s="3">
        <v>1</v>
      </c>
      <c r="AK38" s="3">
        <v>1</v>
      </c>
      <c r="AL38" s="3">
        <v>2</v>
      </c>
      <c r="AM38" s="3">
        <v>2</v>
      </c>
      <c r="AN38" s="3">
        <v>1</v>
      </c>
      <c r="AO38" s="3">
        <v>1</v>
      </c>
      <c r="AP38" s="3">
        <v>0</v>
      </c>
      <c r="AQ38" s="3">
        <v>0</v>
      </c>
      <c r="AR38" s="2" t="s">
        <v>66</v>
      </c>
      <c r="AS38" s="2" t="s">
        <v>66</v>
      </c>
      <c r="AU38" s="5" t="str">
        <f>HYPERLINK("https://creighton-primo.hosted.exlibrisgroup.com/primo-explore/search?tab=default_tab&amp;search_scope=EVERYTHING&amp;vid=01CRU&amp;lang=en_US&amp;offset=0&amp;query=any,contains,991000419029702656","Catalog Record")</f>
        <v>Catalog Record</v>
      </c>
      <c r="AV38" s="5" t="str">
        <f>HYPERLINK("http://www.worldcat.org/oclc/52127755","WorldCat Record")</f>
        <v>WorldCat Record</v>
      </c>
      <c r="AW38" s="2" t="s">
        <v>593</v>
      </c>
      <c r="AX38" s="2" t="s">
        <v>594</v>
      </c>
      <c r="AY38" s="2" t="s">
        <v>595</v>
      </c>
      <c r="AZ38" s="2" t="s">
        <v>595</v>
      </c>
      <c r="BA38" s="2" t="s">
        <v>596</v>
      </c>
      <c r="BB38" s="2" t="s">
        <v>79</v>
      </c>
      <c r="BD38" s="2" t="s">
        <v>597</v>
      </c>
      <c r="BE38" s="2" t="s">
        <v>598</v>
      </c>
      <c r="BF38" s="2" t="s">
        <v>599</v>
      </c>
    </row>
    <row r="39" spans="1:58" ht="53.25" customHeight="1">
      <c r="A39" s="1"/>
      <c r="B39" s="1" t="s">
        <v>58</v>
      </c>
      <c r="C39" s="1" t="s">
        <v>59</v>
      </c>
      <c r="D39" s="1" t="s">
        <v>600</v>
      </c>
      <c r="E39" s="1" t="s">
        <v>601</v>
      </c>
      <c r="F39" s="1" t="s">
        <v>602</v>
      </c>
      <c r="H39" s="2" t="s">
        <v>66</v>
      </c>
      <c r="I39" s="2" t="s">
        <v>65</v>
      </c>
      <c r="J39" s="2" t="s">
        <v>66</v>
      </c>
      <c r="K39" s="2" t="s">
        <v>66</v>
      </c>
      <c r="L39" s="2" t="s">
        <v>67</v>
      </c>
      <c r="N39" s="1" t="s">
        <v>603</v>
      </c>
      <c r="O39" s="2" t="s">
        <v>604</v>
      </c>
      <c r="Q39" s="2" t="s">
        <v>70</v>
      </c>
      <c r="R39" s="2" t="s">
        <v>126</v>
      </c>
      <c r="T39" s="2" t="s">
        <v>72</v>
      </c>
      <c r="U39" s="3">
        <v>25</v>
      </c>
      <c r="V39" s="3">
        <v>25</v>
      </c>
      <c r="W39" s="4" t="s">
        <v>605</v>
      </c>
      <c r="X39" s="4" t="s">
        <v>605</v>
      </c>
      <c r="Y39" s="4" t="s">
        <v>606</v>
      </c>
      <c r="Z39" s="4" t="s">
        <v>606</v>
      </c>
      <c r="AA39" s="3">
        <v>212</v>
      </c>
      <c r="AB39" s="3">
        <v>145</v>
      </c>
      <c r="AC39" s="3">
        <v>280</v>
      </c>
      <c r="AD39" s="3">
        <v>1</v>
      </c>
      <c r="AE39" s="3">
        <v>1</v>
      </c>
      <c r="AF39" s="3">
        <v>2</v>
      </c>
      <c r="AG39" s="3">
        <v>8</v>
      </c>
      <c r="AH39" s="3">
        <v>1</v>
      </c>
      <c r="AI39" s="3">
        <v>5</v>
      </c>
      <c r="AJ39" s="3">
        <v>1</v>
      </c>
      <c r="AK39" s="3">
        <v>2</v>
      </c>
      <c r="AL39" s="3">
        <v>1</v>
      </c>
      <c r="AM39" s="3">
        <v>3</v>
      </c>
      <c r="AN39" s="3">
        <v>0</v>
      </c>
      <c r="AO39" s="3">
        <v>0</v>
      </c>
      <c r="AP39" s="3">
        <v>0</v>
      </c>
      <c r="AQ39" s="3">
        <v>0</v>
      </c>
      <c r="AR39" s="2" t="s">
        <v>66</v>
      </c>
      <c r="AS39" s="2" t="s">
        <v>64</v>
      </c>
      <c r="AT39" s="5" t="str">
        <f>HYPERLINK("http://catalog.hathitrust.org/Record/002636045","HathiTrust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HYPERLINK("https://creighton-primo.hosted.exlibrisgroup.com/primo-explore/search?tab=default_tab&amp;search_scope=EVERYTHING&amp;vid=01CRU&amp;lang=en_US&amp;offset=0&amp;query=any,contains,991001492519702656","Catalog Record")</f>
        <v>Catalog Record</v>
      </c>
      <c r="AV39" s="5" t="str">
        <f>HYPERLINK("http://www.worldcat.org/oclc/27385039","WorldCat Record")</f>
        <v>WorldCat Record</v>
      </c>
      <c r="AW39" s="2" t="s">
        <v>607</v>
      </c>
      <c r="AX39" s="2" t="s">
        <v>608</v>
      </c>
      <c r="AY39" s="2" t="s">
        <v>609</v>
      </c>
      <c r="AZ39" s="2" t="s">
        <v>609</v>
      </c>
      <c r="BA39" s="2" t="s">
        <v>610</v>
      </c>
      <c r="BB39" s="2" t="s">
        <v>79</v>
      </c>
      <c r="BD39" s="2" t="s">
        <v>611</v>
      </c>
      <c r="BE39" s="2" t="s">
        <v>612</v>
      </c>
      <c r="BF39" s="2" t="s">
        <v>613</v>
      </c>
    </row>
    <row r="40" spans="1:58" ht="53.25" customHeight="1">
      <c r="A40" s="1"/>
      <c r="B40" s="1" t="s">
        <v>58</v>
      </c>
      <c r="C40" s="1" t="s">
        <v>59</v>
      </c>
      <c r="D40" s="1" t="s">
        <v>614</v>
      </c>
      <c r="E40" s="1" t="s">
        <v>615</v>
      </c>
      <c r="F40" s="1" t="s">
        <v>616</v>
      </c>
      <c r="H40" s="2" t="s">
        <v>66</v>
      </c>
      <c r="I40" s="2" t="s">
        <v>65</v>
      </c>
      <c r="J40" s="2" t="s">
        <v>66</v>
      </c>
      <c r="K40" s="2" t="s">
        <v>66</v>
      </c>
      <c r="L40" s="2" t="s">
        <v>67</v>
      </c>
      <c r="N40" s="1" t="s">
        <v>617</v>
      </c>
      <c r="O40" s="2" t="s">
        <v>618</v>
      </c>
      <c r="P40" s="1" t="s">
        <v>619</v>
      </c>
      <c r="Q40" s="2" t="s">
        <v>70</v>
      </c>
      <c r="R40" s="2" t="s">
        <v>260</v>
      </c>
      <c r="T40" s="2" t="s">
        <v>72</v>
      </c>
      <c r="U40" s="3">
        <v>30</v>
      </c>
      <c r="V40" s="3">
        <v>30</v>
      </c>
      <c r="W40" s="4" t="s">
        <v>620</v>
      </c>
      <c r="X40" s="4" t="s">
        <v>620</v>
      </c>
      <c r="Y40" s="4" t="s">
        <v>621</v>
      </c>
      <c r="Z40" s="4" t="s">
        <v>621</v>
      </c>
      <c r="AA40" s="3">
        <v>492</v>
      </c>
      <c r="AB40" s="3">
        <v>399</v>
      </c>
      <c r="AC40" s="3">
        <v>838</v>
      </c>
      <c r="AD40" s="3">
        <v>2</v>
      </c>
      <c r="AE40" s="3">
        <v>6</v>
      </c>
      <c r="AF40" s="3">
        <v>12</v>
      </c>
      <c r="AG40" s="3">
        <v>27</v>
      </c>
      <c r="AH40" s="3">
        <v>4</v>
      </c>
      <c r="AI40" s="3">
        <v>10</v>
      </c>
      <c r="AJ40" s="3">
        <v>2</v>
      </c>
      <c r="AK40" s="3">
        <v>5</v>
      </c>
      <c r="AL40" s="3">
        <v>9</v>
      </c>
      <c r="AM40" s="3">
        <v>13</v>
      </c>
      <c r="AN40" s="3">
        <v>1</v>
      </c>
      <c r="AO40" s="3">
        <v>5</v>
      </c>
      <c r="AP40" s="3">
        <v>0</v>
      </c>
      <c r="AQ40" s="3">
        <v>0</v>
      </c>
      <c r="AR40" s="2" t="s">
        <v>66</v>
      </c>
      <c r="AS40" s="2" t="s">
        <v>64</v>
      </c>
      <c r="AT40" s="5" t="str">
        <f>HYPERLINK("http://catalog.hathitrust.org/Record/002427882","HathiTrust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HYPERLINK("https://creighton-primo.hosted.exlibrisgroup.com/primo-explore/search?tab=default_tab&amp;search_scope=EVERYTHING&amp;vid=01CRU&amp;lang=en_US&amp;offset=0&amp;query=any,contains,991000762249702656","Catalog Record")</f>
        <v>Catalog Record</v>
      </c>
      <c r="AV40" s="5" t="str">
        <f>HYPERLINK("http://www.worldcat.org/oclc/20013215","WorldCat Record")</f>
        <v>WorldCat Record</v>
      </c>
      <c r="AW40" s="2" t="s">
        <v>622</v>
      </c>
      <c r="AX40" s="2" t="s">
        <v>623</v>
      </c>
      <c r="AY40" s="2" t="s">
        <v>624</v>
      </c>
      <c r="AZ40" s="2" t="s">
        <v>624</v>
      </c>
      <c r="BA40" s="2" t="s">
        <v>625</v>
      </c>
      <c r="BB40" s="2" t="s">
        <v>79</v>
      </c>
      <c r="BD40" s="2" t="s">
        <v>626</v>
      </c>
      <c r="BE40" s="2" t="s">
        <v>627</v>
      </c>
      <c r="BF40" s="2" t="s">
        <v>628</v>
      </c>
    </row>
    <row r="41" spans="1:58" ht="53.25" customHeight="1">
      <c r="A41" s="1"/>
      <c r="B41" s="1" t="s">
        <v>58</v>
      </c>
      <c r="C41" s="1" t="s">
        <v>59</v>
      </c>
      <c r="D41" s="1" t="s">
        <v>629</v>
      </c>
      <c r="E41" s="1" t="s">
        <v>630</v>
      </c>
      <c r="F41" s="1" t="s">
        <v>631</v>
      </c>
      <c r="H41" s="2" t="s">
        <v>66</v>
      </c>
      <c r="I41" s="2" t="s">
        <v>65</v>
      </c>
      <c r="J41" s="2" t="s">
        <v>66</v>
      </c>
      <c r="K41" s="2" t="s">
        <v>66</v>
      </c>
      <c r="L41" s="2" t="s">
        <v>67</v>
      </c>
      <c r="M41" s="1" t="s">
        <v>632</v>
      </c>
      <c r="N41" s="1" t="s">
        <v>633</v>
      </c>
      <c r="O41" s="2" t="s">
        <v>634</v>
      </c>
      <c r="P41" s="1" t="s">
        <v>635</v>
      </c>
      <c r="Q41" s="2" t="s">
        <v>70</v>
      </c>
      <c r="R41" s="2" t="s">
        <v>202</v>
      </c>
      <c r="T41" s="2" t="s">
        <v>72</v>
      </c>
      <c r="U41" s="3">
        <v>2</v>
      </c>
      <c r="V41" s="3">
        <v>2</v>
      </c>
      <c r="W41" s="4" t="s">
        <v>636</v>
      </c>
      <c r="X41" s="4" t="s">
        <v>636</v>
      </c>
      <c r="Y41" s="4" t="s">
        <v>637</v>
      </c>
      <c r="Z41" s="4" t="s">
        <v>637</v>
      </c>
      <c r="AA41" s="3">
        <v>42</v>
      </c>
      <c r="AB41" s="3">
        <v>40</v>
      </c>
      <c r="AC41" s="3">
        <v>149</v>
      </c>
      <c r="AD41" s="3">
        <v>1</v>
      </c>
      <c r="AE41" s="3">
        <v>2</v>
      </c>
      <c r="AF41" s="3">
        <v>3</v>
      </c>
      <c r="AG41" s="3">
        <v>5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2</v>
      </c>
      <c r="AN41" s="3">
        <v>0</v>
      </c>
      <c r="AO41" s="3">
        <v>1</v>
      </c>
      <c r="AP41" s="3">
        <v>0</v>
      </c>
      <c r="AQ41" s="3">
        <v>0</v>
      </c>
      <c r="AR41" s="2" t="s">
        <v>66</v>
      </c>
      <c r="AS41" s="2" t="s">
        <v>64</v>
      </c>
      <c r="AT41" s="5" t="str">
        <f>HYPERLINK("http://catalog.hathitrust.org/Record/009074617","HathiTrust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HYPERLINK("https://creighton-primo.hosted.exlibrisgroup.com/primo-explore/search?tab=default_tab&amp;search_scope=EVERYTHING&amp;vid=01CRU&amp;lang=en_US&amp;offset=0&amp;query=any,contains,991000860019702656","Catalog Record")</f>
        <v>Catalog Record</v>
      </c>
      <c r="AV41" s="5" t="str">
        <f>HYPERLINK("http://www.worldcat.org/oclc/2396966","WorldCat Record")</f>
        <v>WorldCat Record</v>
      </c>
      <c r="AW41" s="2" t="s">
        <v>638</v>
      </c>
      <c r="AX41" s="2" t="s">
        <v>639</v>
      </c>
      <c r="AY41" s="2" t="s">
        <v>640</v>
      </c>
      <c r="AZ41" s="2" t="s">
        <v>640</v>
      </c>
      <c r="BA41" s="2" t="s">
        <v>641</v>
      </c>
      <c r="BB41" s="2" t="s">
        <v>79</v>
      </c>
      <c r="BE41" s="2" t="s">
        <v>642</v>
      </c>
      <c r="BF41" s="2" t="s">
        <v>643</v>
      </c>
    </row>
    <row r="42" spans="1:58" ht="53.25" customHeight="1">
      <c r="A42" s="1"/>
      <c r="B42" s="1" t="s">
        <v>58</v>
      </c>
      <c r="C42" s="1" t="s">
        <v>59</v>
      </c>
      <c r="D42" s="1" t="s">
        <v>644</v>
      </c>
      <c r="E42" s="1" t="s">
        <v>645</v>
      </c>
      <c r="F42" s="1" t="s">
        <v>646</v>
      </c>
      <c r="H42" s="2" t="s">
        <v>66</v>
      </c>
      <c r="I42" s="2" t="s">
        <v>65</v>
      </c>
      <c r="J42" s="2" t="s">
        <v>66</v>
      </c>
      <c r="K42" s="2" t="s">
        <v>66</v>
      </c>
      <c r="L42" s="2" t="s">
        <v>67</v>
      </c>
      <c r="M42" s="1" t="s">
        <v>647</v>
      </c>
      <c r="N42" s="1" t="s">
        <v>648</v>
      </c>
      <c r="O42" s="2" t="s">
        <v>259</v>
      </c>
      <c r="P42" s="1" t="s">
        <v>275</v>
      </c>
      <c r="Q42" s="2" t="s">
        <v>70</v>
      </c>
      <c r="R42" s="2" t="s">
        <v>260</v>
      </c>
      <c r="T42" s="2" t="s">
        <v>72</v>
      </c>
      <c r="U42" s="3">
        <v>8</v>
      </c>
      <c r="V42" s="3">
        <v>8</v>
      </c>
      <c r="W42" s="4" t="s">
        <v>649</v>
      </c>
      <c r="X42" s="4" t="s">
        <v>649</v>
      </c>
      <c r="Y42" s="4" t="s">
        <v>637</v>
      </c>
      <c r="Z42" s="4" t="s">
        <v>637</v>
      </c>
      <c r="AA42" s="3">
        <v>92</v>
      </c>
      <c r="AB42" s="3">
        <v>67</v>
      </c>
      <c r="AC42" s="3">
        <v>99</v>
      </c>
      <c r="AD42" s="3">
        <v>1</v>
      </c>
      <c r="AE42" s="3">
        <v>1</v>
      </c>
      <c r="AF42" s="3">
        <v>1</v>
      </c>
      <c r="AG42" s="3">
        <v>1</v>
      </c>
      <c r="AH42" s="3">
        <v>0</v>
      </c>
      <c r="AI42" s="3">
        <v>0</v>
      </c>
      <c r="AJ42" s="3">
        <v>1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2" t="s">
        <v>66</v>
      </c>
      <c r="AS42" s="2" t="s">
        <v>64</v>
      </c>
      <c r="AT42" s="5" t="str">
        <f>HYPERLINK("http://catalog.hathitrust.org/Record/000601471","HathiTrust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HYPERLINK("https://creighton-primo.hosted.exlibrisgroup.com/primo-explore/search?tab=default_tab&amp;search_scope=EVERYTHING&amp;vid=01CRU&amp;lang=en_US&amp;offset=0&amp;query=any,contains,991000860059702656","Catalog Record")</f>
        <v>Catalog Record</v>
      </c>
      <c r="AV42" s="5" t="str">
        <f>HYPERLINK("http://www.worldcat.org/oclc/10046227","WorldCat Record")</f>
        <v>WorldCat Record</v>
      </c>
      <c r="AW42" s="2" t="s">
        <v>650</v>
      </c>
      <c r="AX42" s="2" t="s">
        <v>651</v>
      </c>
      <c r="AY42" s="2" t="s">
        <v>652</v>
      </c>
      <c r="AZ42" s="2" t="s">
        <v>652</v>
      </c>
      <c r="BA42" s="2" t="s">
        <v>653</v>
      </c>
      <c r="BB42" s="2" t="s">
        <v>79</v>
      </c>
      <c r="BD42" s="2" t="s">
        <v>654</v>
      </c>
      <c r="BE42" s="2" t="s">
        <v>655</v>
      </c>
      <c r="BF42" s="2" t="s">
        <v>656</v>
      </c>
    </row>
    <row r="43" spans="1:58" ht="53.25" customHeight="1">
      <c r="A43" s="1"/>
      <c r="B43" s="1" t="s">
        <v>58</v>
      </c>
      <c r="C43" s="1" t="s">
        <v>59</v>
      </c>
      <c r="D43" s="1" t="s">
        <v>657</v>
      </c>
      <c r="E43" s="1" t="s">
        <v>658</v>
      </c>
      <c r="F43" s="1" t="s">
        <v>659</v>
      </c>
      <c r="H43" s="2" t="s">
        <v>66</v>
      </c>
      <c r="I43" s="2" t="s">
        <v>65</v>
      </c>
      <c r="J43" s="2" t="s">
        <v>66</v>
      </c>
      <c r="K43" s="2" t="s">
        <v>64</v>
      </c>
      <c r="L43" s="2" t="s">
        <v>67</v>
      </c>
      <c r="M43" s="1" t="s">
        <v>660</v>
      </c>
      <c r="N43" s="1" t="s">
        <v>661</v>
      </c>
      <c r="O43" s="2" t="s">
        <v>290</v>
      </c>
      <c r="P43" s="1" t="s">
        <v>156</v>
      </c>
      <c r="Q43" s="2" t="s">
        <v>70</v>
      </c>
      <c r="R43" s="2" t="s">
        <v>202</v>
      </c>
      <c r="T43" s="2" t="s">
        <v>72</v>
      </c>
      <c r="U43" s="3">
        <v>75</v>
      </c>
      <c r="V43" s="3">
        <v>75</v>
      </c>
      <c r="W43" s="4" t="s">
        <v>662</v>
      </c>
      <c r="X43" s="4" t="s">
        <v>662</v>
      </c>
      <c r="Y43" s="4" t="s">
        <v>663</v>
      </c>
      <c r="Z43" s="4" t="s">
        <v>663</v>
      </c>
      <c r="AA43" s="3">
        <v>406</v>
      </c>
      <c r="AB43" s="3">
        <v>291</v>
      </c>
      <c r="AC43" s="3">
        <v>929</v>
      </c>
      <c r="AD43" s="3">
        <v>3</v>
      </c>
      <c r="AE43" s="3">
        <v>6</v>
      </c>
      <c r="AF43" s="3">
        <v>11</v>
      </c>
      <c r="AG43" s="3">
        <v>30</v>
      </c>
      <c r="AH43" s="3">
        <v>1</v>
      </c>
      <c r="AI43" s="3">
        <v>12</v>
      </c>
      <c r="AJ43" s="3">
        <v>6</v>
      </c>
      <c r="AK43" s="3">
        <v>10</v>
      </c>
      <c r="AL43" s="3">
        <v>5</v>
      </c>
      <c r="AM43" s="3">
        <v>18</v>
      </c>
      <c r="AN43" s="3">
        <v>2</v>
      </c>
      <c r="AO43" s="3">
        <v>3</v>
      </c>
      <c r="AP43" s="3">
        <v>0</v>
      </c>
      <c r="AQ43" s="3">
        <v>0</v>
      </c>
      <c r="AR43" s="2" t="s">
        <v>66</v>
      </c>
      <c r="AS43" s="2" t="s">
        <v>64</v>
      </c>
      <c r="AT43" s="5" t="str">
        <f>HYPERLINK("http://catalog.hathitrust.org/Record/002501526","HathiTrust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HYPERLINK("https://creighton-primo.hosted.exlibrisgroup.com/primo-explore/search?tab=default_tab&amp;search_scope=EVERYTHING&amp;vid=01CRU&amp;lang=en_US&amp;offset=0&amp;query=any,contains,991000948729702656","Catalog Record")</f>
        <v>Catalog Record</v>
      </c>
      <c r="AV43" s="5" t="str">
        <f>HYPERLINK("http://www.worldcat.org/oclc/24501695","WorldCat Record")</f>
        <v>WorldCat Record</v>
      </c>
      <c r="AW43" s="2" t="s">
        <v>664</v>
      </c>
      <c r="AX43" s="2" t="s">
        <v>665</v>
      </c>
      <c r="AY43" s="2" t="s">
        <v>666</v>
      </c>
      <c r="AZ43" s="2" t="s">
        <v>666</v>
      </c>
      <c r="BA43" s="2" t="s">
        <v>667</v>
      </c>
      <c r="BB43" s="2" t="s">
        <v>79</v>
      </c>
      <c r="BD43" s="2" t="s">
        <v>668</v>
      </c>
      <c r="BE43" s="2" t="s">
        <v>669</v>
      </c>
      <c r="BF43" s="2" t="s">
        <v>670</v>
      </c>
    </row>
    <row r="44" spans="1:58" ht="53.25" customHeight="1">
      <c r="A44" s="1"/>
      <c r="B44" s="1" t="s">
        <v>58</v>
      </c>
      <c r="C44" s="1" t="s">
        <v>59</v>
      </c>
      <c r="D44" s="1" t="s">
        <v>671</v>
      </c>
      <c r="E44" s="1" t="s">
        <v>672</v>
      </c>
      <c r="F44" s="1" t="s">
        <v>673</v>
      </c>
      <c r="H44" s="2" t="s">
        <v>66</v>
      </c>
      <c r="I44" s="2" t="s">
        <v>65</v>
      </c>
      <c r="J44" s="2" t="s">
        <v>66</v>
      </c>
      <c r="K44" s="2" t="s">
        <v>64</v>
      </c>
      <c r="L44" s="2" t="s">
        <v>67</v>
      </c>
      <c r="M44" s="1" t="s">
        <v>660</v>
      </c>
      <c r="N44" s="1" t="s">
        <v>674</v>
      </c>
      <c r="O44" s="2" t="s">
        <v>675</v>
      </c>
      <c r="P44" s="1" t="s">
        <v>676</v>
      </c>
      <c r="Q44" s="2" t="s">
        <v>70</v>
      </c>
      <c r="R44" s="2" t="s">
        <v>202</v>
      </c>
      <c r="T44" s="2" t="s">
        <v>72</v>
      </c>
      <c r="U44" s="3">
        <v>59</v>
      </c>
      <c r="V44" s="3">
        <v>59</v>
      </c>
      <c r="W44" s="4" t="s">
        <v>677</v>
      </c>
      <c r="X44" s="4" t="s">
        <v>677</v>
      </c>
      <c r="Y44" s="4" t="s">
        <v>678</v>
      </c>
      <c r="Z44" s="4" t="s">
        <v>678</v>
      </c>
      <c r="AA44" s="3">
        <v>651</v>
      </c>
      <c r="AB44" s="3">
        <v>466</v>
      </c>
      <c r="AC44" s="3">
        <v>929</v>
      </c>
      <c r="AD44" s="3">
        <v>3</v>
      </c>
      <c r="AE44" s="3">
        <v>6</v>
      </c>
      <c r="AF44" s="3">
        <v>14</v>
      </c>
      <c r="AG44" s="3">
        <v>30</v>
      </c>
      <c r="AH44" s="3">
        <v>6</v>
      </c>
      <c r="AI44" s="3">
        <v>12</v>
      </c>
      <c r="AJ44" s="3">
        <v>5</v>
      </c>
      <c r="AK44" s="3">
        <v>10</v>
      </c>
      <c r="AL44" s="3">
        <v>7</v>
      </c>
      <c r="AM44" s="3">
        <v>18</v>
      </c>
      <c r="AN44" s="3">
        <v>1</v>
      </c>
      <c r="AO44" s="3">
        <v>3</v>
      </c>
      <c r="AP44" s="3">
        <v>0</v>
      </c>
      <c r="AQ44" s="3">
        <v>0</v>
      </c>
      <c r="AR44" s="2" t="s">
        <v>66</v>
      </c>
      <c r="AS44" s="2" t="s">
        <v>64</v>
      </c>
      <c r="AT44" s="5" t="str">
        <f>HYPERLINK("http://catalog.hathitrust.org/Record/003105897","HathiTrust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HYPERLINK("https://creighton-primo.hosted.exlibrisgroup.com/primo-explore/search?tab=default_tab&amp;search_scope=EVERYTHING&amp;vid=01CRU&amp;lang=en_US&amp;offset=0&amp;query=any,contains,991001552239702656","Catalog Record")</f>
        <v>Catalog Record</v>
      </c>
      <c r="AV44" s="5" t="str">
        <f>HYPERLINK("http://www.worldcat.org/oclc/33821149","WorldCat Record")</f>
        <v>WorldCat Record</v>
      </c>
      <c r="AW44" s="2" t="s">
        <v>664</v>
      </c>
      <c r="AX44" s="2" t="s">
        <v>679</v>
      </c>
      <c r="AY44" s="2" t="s">
        <v>680</v>
      </c>
      <c r="AZ44" s="2" t="s">
        <v>680</v>
      </c>
      <c r="BA44" s="2" t="s">
        <v>681</v>
      </c>
      <c r="BB44" s="2" t="s">
        <v>79</v>
      </c>
      <c r="BD44" s="2" t="s">
        <v>682</v>
      </c>
      <c r="BE44" s="2" t="s">
        <v>683</v>
      </c>
      <c r="BF44" s="2" t="s">
        <v>684</v>
      </c>
    </row>
    <row r="45" spans="1:58" ht="53.25" customHeight="1">
      <c r="A45" s="1"/>
      <c r="B45" s="1" t="s">
        <v>58</v>
      </c>
      <c r="C45" s="1" t="s">
        <v>59</v>
      </c>
      <c r="D45" s="1" t="s">
        <v>685</v>
      </c>
      <c r="E45" s="1" t="s">
        <v>686</v>
      </c>
      <c r="F45" s="1" t="s">
        <v>687</v>
      </c>
      <c r="H45" s="2" t="s">
        <v>66</v>
      </c>
      <c r="I45" s="2" t="s">
        <v>65</v>
      </c>
      <c r="J45" s="2" t="s">
        <v>66</v>
      </c>
      <c r="K45" s="2" t="s">
        <v>66</v>
      </c>
      <c r="L45" s="2" t="s">
        <v>67</v>
      </c>
      <c r="M45" s="1" t="s">
        <v>660</v>
      </c>
      <c r="N45" s="1" t="s">
        <v>688</v>
      </c>
      <c r="O45" s="2" t="s">
        <v>689</v>
      </c>
      <c r="P45" s="1" t="s">
        <v>690</v>
      </c>
      <c r="Q45" s="2" t="s">
        <v>70</v>
      </c>
      <c r="R45" s="2" t="s">
        <v>202</v>
      </c>
      <c r="T45" s="2" t="s">
        <v>72</v>
      </c>
      <c r="U45" s="3">
        <v>8</v>
      </c>
      <c r="V45" s="3">
        <v>8</v>
      </c>
      <c r="W45" s="4" t="s">
        <v>691</v>
      </c>
      <c r="X45" s="4" t="s">
        <v>691</v>
      </c>
      <c r="Y45" s="4" t="s">
        <v>112</v>
      </c>
      <c r="Z45" s="4" t="s">
        <v>112</v>
      </c>
      <c r="AA45" s="3">
        <v>370</v>
      </c>
      <c r="AB45" s="3">
        <v>271</v>
      </c>
      <c r="AC45" s="3">
        <v>615</v>
      </c>
      <c r="AD45" s="3">
        <v>2</v>
      </c>
      <c r="AE45" s="3">
        <v>5</v>
      </c>
      <c r="AF45" s="3">
        <v>7</v>
      </c>
      <c r="AG45" s="3">
        <v>22</v>
      </c>
      <c r="AH45" s="3">
        <v>3</v>
      </c>
      <c r="AI45" s="3">
        <v>8</v>
      </c>
      <c r="AJ45" s="3">
        <v>1</v>
      </c>
      <c r="AK45" s="3">
        <v>5</v>
      </c>
      <c r="AL45" s="3">
        <v>3</v>
      </c>
      <c r="AM45" s="3">
        <v>9</v>
      </c>
      <c r="AN45" s="3">
        <v>1</v>
      </c>
      <c r="AO45" s="3">
        <v>3</v>
      </c>
      <c r="AP45" s="3">
        <v>0</v>
      </c>
      <c r="AQ45" s="3">
        <v>0</v>
      </c>
      <c r="AR45" s="2" t="s">
        <v>66</v>
      </c>
      <c r="AS45" s="2" t="s">
        <v>64</v>
      </c>
      <c r="AT45" s="5" t="str">
        <f>HYPERLINK("http://catalog.hathitrust.org/Record/000011519","HathiTrust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HYPERLINK("https://creighton-primo.hosted.exlibrisgroup.com/primo-explore/search?tab=default_tab&amp;search_scope=EVERYTHING&amp;vid=01CRU&amp;lang=en_US&amp;offset=0&amp;query=any,contains,991000860089702656","Catalog Record")</f>
        <v>Catalog Record</v>
      </c>
      <c r="AV45" s="5" t="str">
        <f>HYPERLINK("http://www.worldcat.org/oclc/783352","WorldCat Record")</f>
        <v>WorldCat Record</v>
      </c>
      <c r="AW45" s="2" t="s">
        <v>692</v>
      </c>
      <c r="AX45" s="2" t="s">
        <v>693</v>
      </c>
      <c r="AY45" s="2" t="s">
        <v>694</v>
      </c>
      <c r="AZ45" s="2" t="s">
        <v>694</v>
      </c>
      <c r="BA45" s="2" t="s">
        <v>695</v>
      </c>
      <c r="BB45" s="2" t="s">
        <v>79</v>
      </c>
      <c r="BD45" s="2" t="s">
        <v>696</v>
      </c>
      <c r="BE45" s="2" t="s">
        <v>697</v>
      </c>
      <c r="BF45" s="2" t="s">
        <v>698</v>
      </c>
    </row>
    <row r="46" spans="1:58" ht="53.25" customHeight="1">
      <c r="A46" s="1"/>
      <c r="B46" s="1" t="s">
        <v>58</v>
      </c>
      <c r="C46" s="1" t="s">
        <v>59</v>
      </c>
      <c r="D46" s="1" t="s">
        <v>699</v>
      </c>
      <c r="E46" s="1" t="s">
        <v>700</v>
      </c>
      <c r="F46" s="1" t="s">
        <v>701</v>
      </c>
      <c r="G46" s="2" t="s">
        <v>702</v>
      </c>
      <c r="H46" s="2" t="s">
        <v>64</v>
      </c>
      <c r="I46" s="2" t="s">
        <v>65</v>
      </c>
      <c r="J46" s="2" t="s">
        <v>66</v>
      </c>
      <c r="K46" s="2" t="s">
        <v>64</v>
      </c>
      <c r="L46" s="2" t="s">
        <v>67</v>
      </c>
      <c r="N46" s="1" t="s">
        <v>703</v>
      </c>
      <c r="O46" s="2" t="s">
        <v>704</v>
      </c>
      <c r="P46" s="1" t="s">
        <v>705</v>
      </c>
      <c r="Q46" s="2" t="s">
        <v>70</v>
      </c>
      <c r="R46" s="2" t="s">
        <v>706</v>
      </c>
      <c r="T46" s="2" t="s">
        <v>72</v>
      </c>
      <c r="U46" s="3">
        <v>2</v>
      </c>
      <c r="V46" s="3">
        <v>5</v>
      </c>
      <c r="W46" s="4" t="s">
        <v>707</v>
      </c>
      <c r="X46" s="4" t="s">
        <v>707</v>
      </c>
      <c r="Y46" s="4" t="s">
        <v>708</v>
      </c>
      <c r="Z46" s="4" t="s">
        <v>708</v>
      </c>
      <c r="AA46" s="3">
        <v>101</v>
      </c>
      <c r="AB46" s="3">
        <v>78</v>
      </c>
      <c r="AC46" s="3">
        <v>574</v>
      </c>
      <c r="AD46" s="3">
        <v>0</v>
      </c>
      <c r="AE46" s="3">
        <v>4</v>
      </c>
      <c r="AF46" s="3">
        <v>2</v>
      </c>
      <c r="AG46" s="3">
        <v>18</v>
      </c>
      <c r="AH46" s="3">
        <v>0</v>
      </c>
      <c r="AI46" s="3">
        <v>8</v>
      </c>
      <c r="AJ46" s="3">
        <v>1</v>
      </c>
      <c r="AK46" s="3">
        <v>4</v>
      </c>
      <c r="AL46" s="3">
        <v>1</v>
      </c>
      <c r="AM46" s="3">
        <v>9</v>
      </c>
      <c r="AN46" s="3">
        <v>0</v>
      </c>
      <c r="AO46" s="3">
        <v>3</v>
      </c>
      <c r="AP46" s="3">
        <v>0</v>
      </c>
      <c r="AQ46" s="3">
        <v>0</v>
      </c>
      <c r="AR46" s="2" t="s">
        <v>66</v>
      </c>
      <c r="AS46" s="2" t="s">
        <v>64</v>
      </c>
      <c r="AT46" s="5" t="str">
        <f>HYPERLINK("http://catalog.hathitrust.org/Record/008331199","HathiTrust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HYPERLINK("https://creighton-primo.hosted.exlibrisgroup.com/primo-explore/search?tab=default_tab&amp;search_scope=EVERYTHING&amp;vid=01CRU&amp;lang=en_US&amp;offset=0&amp;query=any,contains,991001280619702656","Catalog Record")</f>
        <v>Catalog Record</v>
      </c>
      <c r="AV46" s="5" t="str">
        <f>HYPERLINK("http://www.worldcat.org/oclc/4171915","WorldCat Record")</f>
        <v>WorldCat Record</v>
      </c>
      <c r="AW46" s="2" t="s">
        <v>709</v>
      </c>
      <c r="AX46" s="2" t="s">
        <v>710</v>
      </c>
      <c r="AY46" s="2" t="s">
        <v>711</v>
      </c>
      <c r="AZ46" s="2" t="s">
        <v>711</v>
      </c>
      <c r="BA46" s="2" t="s">
        <v>712</v>
      </c>
      <c r="BB46" s="2" t="s">
        <v>79</v>
      </c>
      <c r="BD46" s="2" t="s">
        <v>713</v>
      </c>
      <c r="BE46" s="2" t="s">
        <v>714</v>
      </c>
      <c r="BF46" s="2" t="s">
        <v>715</v>
      </c>
    </row>
    <row r="47" spans="1:58" ht="53.25" customHeight="1">
      <c r="A47" s="1"/>
      <c r="B47" s="1" t="s">
        <v>58</v>
      </c>
      <c r="C47" s="1" t="s">
        <v>59</v>
      </c>
      <c r="D47" s="1" t="s">
        <v>699</v>
      </c>
      <c r="E47" s="1" t="s">
        <v>700</v>
      </c>
      <c r="F47" s="1" t="s">
        <v>701</v>
      </c>
      <c r="G47" s="2" t="s">
        <v>716</v>
      </c>
      <c r="H47" s="2" t="s">
        <v>64</v>
      </c>
      <c r="I47" s="2" t="s">
        <v>65</v>
      </c>
      <c r="J47" s="2" t="s">
        <v>66</v>
      </c>
      <c r="K47" s="2" t="s">
        <v>64</v>
      </c>
      <c r="L47" s="2" t="s">
        <v>67</v>
      </c>
      <c r="N47" s="1" t="s">
        <v>703</v>
      </c>
      <c r="O47" s="2" t="s">
        <v>704</v>
      </c>
      <c r="P47" s="1" t="s">
        <v>705</v>
      </c>
      <c r="Q47" s="2" t="s">
        <v>70</v>
      </c>
      <c r="R47" s="2" t="s">
        <v>706</v>
      </c>
      <c r="T47" s="2" t="s">
        <v>72</v>
      </c>
      <c r="U47" s="3">
        <v>3</v>
      </c>
      <c r="V47" s="3">
        <v>5</v>
      </c>
      <c r="W47" s="4" t="s">
        <v>707</v>
      </c>
      <c r="X47" s="4" t="s">
        <v>707</v>
      </c>
      <c r="Y47" s="4" t="s">
        <v>708</v>
      </c>
      <c r="Z47" s="4" t="s">
        <v>708</v>
      </c>
      <c r="AA47" s="3">
        <v>101</v>
      </c>
      <c r="AB47" s="3">
        <v>78</v>
      </c>
      <c r="AC47" s="3">
        <v>574</v>
      </c>
      <c r="AD47" s="3">
        <v>0</v>
      </c>
      <c r="AE47" s="3">
        <v>4</v>
      </c>
      <c r="AF47" s="3">
        <v>2</v>
      </c>
      <c r="AG47" s="3">
        <v>18</v>
      </c>
      <c r="AH47" s="3">
        <v>0</v>
      </c>
      <c r="AI47" s="3">
        <v>8</v>
      </c>
      <c r="AJ47" s="3">
        <v>1</v>
      </c>
      <c r="AK47" s="3">
        <v>4</v>
      </c>
      <c r="AL47" s="3">
        <v>1</v>
      </c>
      <c r="AM47" s="3">
        <v>9</v>
      </c>
      <c r="AN47" s="3">
        <v>0</v>
      </c>
      <c r="AO47" s="3">
        <v>3</v>
      </c>
      <c r="AP47" s="3">
        <v>0</v>
      </c>
      <c r="AQ47" s="3">
        <v>0</v>
      </c>
      <c r="AR47" s="2" t="s">
        <v>66</v>
      </c>
      <c r="AS47" s="2" t="s">
        <v>64</v>
      </c>
      <c r="AT47" s="5" t="str">
        <f>HYPERLINK("http://catalog.hathitrust.org/Record/008331199","HathiTrust Record")</f>
        <v>HathiTrust Record</v>
      </c>
      <c r="AU47" s="5" t="str">
        <f>HYPERLINK("https://creighton-primo.hosted.exlibrisgroup.com/primo-explore/search?tab=default_tab&amp;search_scope=EVERYTHING&amp;vid=01CRU&amp;lang=en_US&amp;offset=0&amp;query=any,contains,991001280619702656","Catalog Record")</f>
        <v>Catalog Record</v>
      </c>
      <c r="AV47" s="5" t="str">
        <f>HYPERLINK("http://www.worldcat.org/oclc/4171915","WorldCat Record")</f>
        <v>WorldCat Record</v>
      </c>
      <c r="AW47" s="2" t="s">
        <v>709</v>
      </c>
      <c r="AX47" s="2" t="s">
        <v>710</v>
      </c>
      <c r="AY47" s="2" t="s">
        <v>711</v>
      </c>
      <c r="AZ47" s="2" t="s">
        <v>711</v>
      </c>
      <c r="BA47" s="2" t="s">
        <v>712</v>
      </c>
      <c r="BB47" s="2" t="s">
        <v>79</v>
      </c>
      <c r="BD47" s="2" t="s">
        <v>713</v>
      </c>
      <c r="BE47" s="2" t="s">
        <v>717</v>
      </c>
      <c r="BF47" s="2" t="s">
        <v>718</v>
      </c>
    </row>
    <row r="48" spans="1:58" ht="53.25" customHeight="1">
      <c r="A48" s="1"/>
      <c r="B48" s="1" t="s">
        <v>58</v>
      </c>
      <c r="C48" s="1" t="s">
        <v>59</v>
      </c>
      <c r="D48" s="1" t="s">
        <v>719</v>
      </c>
      <c r="E48" s="1" t="s">
        <v>720</v>
      </c>
      <c r="F48" s="1" t="s">
        <v>721</v>
      </c>
      <c r="G48" s="2" t="s">
        <v>63</v>
      </c>
      <c r="H48" s="2" t="s">
        <v>64</v>
      </c>
      <c r="I48" s="2" t="s">
        <v>65</v>
      </c>
      <c r="J48" s="2" t="s">
        <v>66</v>
      </c>
      <c r="K48" s="2" t="s">
        <v>66</v>
      </c>
      <c r="L48" s="2" t="s">
        <v>67</v>
      </c>
      <c r="N48" s="1" t="s">
        <v>722</v>
      </c>
      <c r="O48" s="2" t="s">
        <v>723</v>
      </c>
      <c r="Q48" s="2" t="s">
        <v>70</v>
      </c>
      <c r="R48" s="2" t="s">
        <v>706</v>
      </c>
      <c r="S48" s="1" t="s">
        <v>724</v>
      </c>
      <c r="T48" s="2" t="s">
        <v>72</v>
      </c>
      <c r="U48" s="3">
        <v>4</v>
      </c>
      <c r="V48" s="3">
        <v>11</v>
      </c>
      <c r="W48" s="4" t="s">
        <v>725</v>
      </c>
      <c r="X48" s="4" t="s">
        <v>725</v>
      </c>
      <c r="Y48" s="4" t="s">
        <v>726</v>
      </c>
      <c r="Z48" s="4" t="s">
        <v>726</v>
      </c>
      <c r="AA48" s="3">
        <v>324</v>
      </c>
      <c r="AB48" s="3">
        <v>271</v>
      </c>
      <c r="AC48" s="3">
        <v>275</v>
      </c>
      <c r="AD48" s="3">
        <v>3</v>
      </c>
      <c r="AE48" s="3">
        <v>3</v>
      </c>
      <c r="AF48" s="3">
        <v>12</v>
      </c>
      <c r="AG48" s="3">
        <v>12</v>
      </c>
      <c r="AH48" s="3">
        <v>2</v>
      </c>
      <c r="AI48" s="3">
        <v>2</v>
      </c>
      <c r="AJ48" s="3">
        <v>4</v>
      </c>
      <c r="AK48" s="3">
        <v>4</v>
      </c>
      <c r="AL48" s="3">
        <v>7</v>
      </c>
      <c r="AM48" s="3">
        <v>7</v>
      </c>
      <c r="AN48" s="3">
        <v>2</v>
      </c>
      <c r="AO48" s="3">
        <v>2</v>
      </c>
      <c r="AP48" s="3">
        <v>0</v>
      </c>
      <c r="AQ48" s="3">
        <v>0</v>
      </c>
      <c r="AR48" s="2" t="s">
        <v>66</v>
      </c>
      <c r="AS48" s="2" t="s">
        <v>64</v>
      </c>
      <c r="AT48" s="5" t="str">
        <f>HYPERLINK("http://catalog.hathitrust.org/Record/000145376","HathiTrust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HYPERLINK("https://creighton-primo.hosted.exlibrisgroup.com/primo-explore/search?tab=default_tab&amp;search_scope=EVERYTHING&amp;vid=01CRU&amp;lang=en_US&amp;offset=0&amp;query=any,contains,991001280839702656","Catalog Record")</f>
        <v>Catalog Record</v>
      </c>
      <c r="AV48" s="5" t="str">
        <f>HYPERLINK("http://www.worldcat.org/oclc/4775901","WorldCat Record")</f>
        <v>WorldCat Record</v>
      </c>
      <c r="AW48" s="2" t="s">
        <v>727</v>
      </c>
      <c r="AX48" s="2" t="s">
        <v>728</v>
      </c>
      <c r="AY48" s="2" t="s">
        <v>729</v>
      </c>
      <c r="AZ48" s="2" t="s">
        <v>729</v>
      </c>
      <c r="BA48" s="2" t="s">
        <v>730</v>
      </c>
      <c r="BB48" s="2" t="s">
        <v>79</v>
      </c>
      <c r="BD48" s="2" t="s">
        <v>731</v>
      </c>
      <c r="BE48" s="2" t="s">
        <v>732</v>
      </c>
      <c r="BF48" s="2" t="s">
        <v>733</v>
      </c>
    </row>
    <row r="49" spans="1:58" ht="53.25" customHeight="1">
      <c r="A49" s="1"/>
      <c r="B49" s="1" t="s">
        <v>58</v>
      </c>
      <c r="C49" s="1" t="s">
        <v>59</v>
      </c>
      <c r="D49" s="1" t="s">
        <v>719</v>
      </c>
      <c r="E49" s="1" t="s">
        <v>720</v>
      </c>
      <c r="F49" s="1" t="s">
        <v>721</v>
      </c>
      <c r="G49" s="2" t="s">
        <v>83</v>
      </c>
      <c r="H49" s="2" t="s">
        <v>64</v>
      </c>
      <c r="I49" s="2" t="s">
        <v>65</v>
      </c>
      <c r="J49" s="2" t="s">
        <v>66</v>
      </c>
      <c r="K49" s="2" t="s">
        <v>66</v>
      </c>
      <c r="L49" s="2" t="s">
        <v>67</v>
      </c>
      <c r="N49" s="1" t="s">
        <v>722</v>
      </c>
      <c r="O49" s="2" t="s">
        <v>723</v>
      </c>
      <c r="Q49" s="2" t="s">
        <v>70</v>
      </c>
      <c r="R49" s="2" t="s">
        <v>706</v>
      </c>
      <c r="S49" s="1" t="s">
        <v>724</v>
      </c>
      <c r="T49" s="2" t="s">
        <v>72</v>
      </c>
      <c r="U49" s="3">
        <v>7</v>
      </c>
      <c r="V49" s="3">
        <v>11</v>
      </c>
      <c r="W49" s="4" t="s">
        <v>663</v>
      </c>
      <c r="X49" s="4" t="s">
        <v>725</v>
      </c>
      <c r="Y49" s="4" t="s">
        <v>734</v>
      </c>
      <c r="Z49" s="4" t="s">
        <v>726</v>
      </c>
      <c r="AA49" s="3">
        <v>324</v>
      </c>
      <c r="AB49" s="3">
        <v>271</v>
      </c>
      <c r="AC49" s="3">
        <v>275</v>
      </c>
      <c r="AD49" s="3">
        <v>3</v>
      </c>
      <c r="AE49" s="3">
        <v>3</v>
      </c>
      <c r="AF49" s="3">
        <v>12</v>
      </c>
      <c r="AG49" s="3">
        <v>12</v>
      </c>
      <c r="AH49" s="3">
        <v>2</v>
      </c>
      <c r="AI49" s="3">
        <v>2</v>
      </c>
      <c r="AJ49" s="3">
        <v>4</v>
      </c>
      <c r="AK49" s="3">
        <v>4</v>
      </c>
      <c r="AL49" s="3">
        <v>7</v>
      </c>
      <c r="AM49" s="3">
        <v>7</v>
      </c>
      <c r="AN49" s="3">
        <v>2</v>
      </c>
      <c r="AO49" s="3">
        <v>2</v>
      </c>
      <c r="AP49" s="3">
        <v>0</v>
      </c>
      <c r="AQ49" s="3">
        <v>0</v>
      </c>
      <c r="AR49" s="2" t="s">
        <v>66</v>
      </c>
      <c r="AS49" s="2" t="s">
        <v>64</v>
      </c>
      <c r="AT49" s="5" t="str">
        <f>HYPERLINK("http://catalog.hathitrust.org/Record/000145376","HathiTrust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HYPERLINK("https://creighton-primo.hosted.exlibrisgroup.com/primo-explore/search?tab=default_tab&amp;search_scope=EVERYTHING&amp;vid=01CRU&amp;lang=en_US&amp;offset=0&amp;query=any,contains,991001280839702656","Catalog Record")</f>
        <v>Catalog Record</v>
      </c>
      <c r="AV49" s="5" t="str">
        <f>HYPERLINK("http://www.worldcat.org/oclc/4775901","WorldCat Record")</f>
        <v>WorldCat Record</v>
      </c>
      <c r="AW49" s="2" t="s">
        <v>727</v>
      </c>
      <c r="AX49" s="2" t="s">
        <v>728</v>
      </c>
      <c r="AY49" s="2" t="s">
        <v>729</v>
      </c>
      <c r="AZ49" s="2" t="s">
        <v>729</v>
      </c>
      <c r="BA49" s="2" t="s">
        <v>730</v>
      </c>
      <c r="BB49" s="2" t="s">
        <v>79</v>
      </c>
      <c r="BD49" s="2" t="s">
        <v>731</v>
      </c>
      <c r="BE49" s="2" t="s">
        <v>735</v>
      </c>
      <c r="BF49" s="2" t="s">
        <v>736</v>
      </c>
    </row>
    <row r="50" spans="1:58" ht="53.25" customHeight="1">
      <c r="A50" s="1"/>
      <c r="B50" s="1" t="s">
        <v>58</v>
      </c>
      <c r="C50" s="1" t="s">
        <v>59</v>
      </c>
      <c r="D50" s="1" t="s">
        <v>737</v>
      </c>
      <c r="E50" s="1" t="s">
        <v>738</v>
      </c>
      <c r="F50" s="1" t="s">
        <v>739</v>
      </c>
      <c r="G50" s="2" t="s">
        <v>63</v>
      </c>
      <c r="H50" s="2" t="s">
        <v>64</v>
      </c>
      <c r="I50" s="2" t="s">
        <v>65</v>
      </c>
      <c r="J50" s="2" t="s">
        <v>66</v>
      </c>
      <c r="K50" s="2" t="s">
        <v>66</v>
      </c>
      <c r="L50" s="2" t="s">
        <v>67</v>
      </c>
      <c r="N50" s="1" t="s">
        <v>740</v>
      </c>
      <c r="O50" s="2" t="s">
        <v>741</v>
      </c>
      <c r="Q50" s="2" t="s">
        <v>70</v>
      </c>
      <c r="R50" s="2" t="s">
        <v>142</v>
      </c>
      <c r="S50" s="1" t="s">
        <v>742</v>
      </c>
      <c r="T50" s="2" t="s">
        <v>72</v>
      </c>
      <c r="U50" s="3">
        <v>0</v>
      </c>
      <c r="V50" s="3">
        <v>4</v>
      </c>
      <c r="X50" s="4" t="s">
        <v>743</v>
      </c>
      <c r="Y50" s="4" t="s">
        <v>744</v>
      </c>
      <c r="Z50" s="4" t="s">
        <v>744</v>
      </c>
      <c r="AA50" s="3">
        <v>51</v>
      </c>
      <c r="AB50" s="3">
        <v>49</v>
      </c>
      <c r="AC50" s="3">
        <v>308</v>
      </c>
      <c r="AD50" s="3">
        <v>1</v>
      </c>
      <c r="AE50" s="3">
        <v>4</v>
      </c>
      <c r="AF50" s="3">
        <v>4</v>
      </c>
      <c r="AG50" s="3">
        <v>12</v>
      </c>
      <c r="AH50" s="3">
        <v>1</v>
      </c>
      <c r="AI50" s="3">
        <v>2</v>
      </c>
      <c r="AJ50" s="3">
        <v>1</v>
      </c>
      <c r="AK50" s="3">
        <v>2</v>
      </c>
      <c r="AL50" s="3">
        <v>2</v>
      </c>
      <c r="AM50" s="3">
        <v>6</v>
      </c>
      <c r="AN50" s="3">
        <v>0</v>
      </c>
      <c r="AO50" s="3">
        <v>3</v>
      </c>
      <c r="AP50" s="3">
        <v>0</v>
      </c>
      <c r="AQ50" s="3">
        <v>0</v>
      </c>
      <c r="AR50" s="2" t="s">
        <v>66</v>
      </c>
      <c r="AS50" s="2" t="s">
        <v>66</v>
      </c>
      <c r="AU50" s="5" t="str">
        <f>HYPERLINK("https://creighton-primo.hosted.exlibrisgroup.com/primo-explore/search?tab=default_tab&amp;search_scope=EVERYTHING&amp;vid=01CRU&amp;lang=en_US&amp;offset=0&amp;query=any,contains,991000860359702656","Catalog Record")</f>
        <v>Catalog Record</v>
      </c>
      <c r="AV50" s="5" t="str">
        <f>HYPERLINK("http://www.worldcat.org/oclc/3367388","WorldCat Record")</f>
        <v>WorldCat Record</v>
      </c>
      <c r="AW50" s="2" t="s">
        <v>745</v>
      </c>
      <c r="AX50" s="2" t="s">
        <v>746</v>
      </c>
      <c r="AY50" s="2" t="s">
        <v>747</v>
      </c>
      <c r="AZ50" s="2" t="s">
        <v>747</v>
      </c>
      <c r="BA50" s="2" t="s">
        <v>748</v>
      </c>
      <c r="BB50" s="2" t="s">
        <v>79</v>
      </c>
      <c r="BE50" s="2" t="s">
        <v>749</v>
      </c>
      <c r="BF50" s="2" t="s">
        <v>750</v>
      </c>
    </row>
    <row r="51" spans="1:58" ht="53.25" customHeight="1">
      <c r="A51" s="1"/>
      <c r="B51" s="1" t="s">
        <v>58</v>
      </c>
      <c r="C51" s="1" t="s">
        <v>59</v>
      </c>
      <c r="D51" s="1" t="s">
        <v>737</v>
      </c>
      <c r="E51" s="1" t="s">
        <v>738</v>
      </c>
      <c r="F51" s="1" t="s">
        <v>739</v>
      </c>
      <c r="G51" s="2" t="s">
        <v>83</v>
      </c>
      <c r="H51" s="2" t="s">
        <v>64</v>
      </c>
      <c r="I51" s="2" t="s">
        <v>65</v>
      </c>
      <c r="J51" s="2" t="s">
        <v>66</v>
      </c>
      <c r="K51" s="2" t="s">
        <v>66</v>
      </c>
      <c r="L51" s="2" t="s">
        <v>67</v>
      </c>
      <c r="N51" s="1" t="s">
        <v>740</v>
      </c>
      <c r="O51" s="2" t="s">
        <v>741</v>
      </c>
      <c r="Q51" s="2" t="s">
        <v>70</v>
      </c>
      <c r="R51" s="2" t="s">
        <v>142</v>
      </c>
      <c r="S51" s="1" t="s">
        <v>742</v>
      </c>
      <c r="T51" s="2" t="s">
        <v>72</v>
      </c>
      <c r="U51" s="3">
        <v>4</v>
      </c>
      <c r="V51" s="3">
        <v>4</v>
      </c>
      <c r="W51" s="4" t="s">
        <v>743</v>
      </c>
      <c r="X51" s="4" t="s">
        <v>743</v>
      </c>
      <c r="Y51" s="4" t="s">
        <v>751</v>
      </c>
      <c r="Z51" s="4" t="s">
        <v>744</v>
      </c>
      <c r="AA51" s="3">
        <v>51</v>
      </c>
      <c r="AB51" s="3">
        <v>49</v>
      </c>
      <c r="AC51" s="3">
        <v>308</v>
      </c>
      <c r="AD51" s="3">
        <v>1</v>
      </c>
      <c r="AE51" s="3">
        <v>4</v>
      </c>
      <c r="AF51" s="3">
        <v>4</v>
      </c>
      <c r="AG51" s="3">
        <v>12</v>
      </c>
      <c r="AH51" s="3">
        <v>1</v>
      </c>
      <c r="AI51" s="3">
        <v>2</v>
      </c>
      <c r="AJ51" s="3">
        <v>1</v>
      </c>
      <c r="AK51" s="3">
        <v>2</v>
      </c>
      <c r="AL51" s="3">
        <v>2</v>
      </c>
      <c r="AM51" s="3">
        <v>6</v>
      </c>
      <c r="AN51" s="3">
        <v>0</v>
      </c>
      <c r="AO51" s="3">
        <v>3</v>
      </c>
      <c r="AP51" s="3">
        <v>0</v>
      </c>
      <c r="AQ51" s="3">
        <v>0</v>
      </c>
      <c r="AR51" s="2" t="s">
        <v>66</v>
      </c>
      <c r="AS51" s="2" t="s">
        <v>66</v>
      </c>
      <c r="AU51" s="5" t="str">
        <f>HYPERLINK("https://creighton-primo.hosted.exlibrisgroup.com/primo-explore/search?tab=default_tab&amp;search_scope=EVERYTHING&amp;vid=01CRU&amp;lang=en_US&amp;offset=0&amp;query=any,contains,991000860359702656","Catalog Record")</f>
        <v>Catalog Record</v>
      </c>
      <c r="AV51" s="5" t="str">
        <f>HYPERLINK("http://www.worldcat.org/oclc/3367388","WorldCat Record")</f>
        <v>WorldCat Record</v>
      </c>
      <c r="AW51" s="2" t="s">
        <v>745</v>
      </c>
      <c r="AX51" s="2" t="s">
        <v>746</v>
      </c>
      <c r="AY51" s="2" t="s">
        <v>747</v>
      </c>
      <c r="AZ51" s="2" t="s">
        <v>747</v>
      </c>
      <c r="BA51" s="2" t="s">
        <v>748</v>
      </c>
      <c r="BB51" s="2" t="s">
        <v>79</v>
      </c>
      <c r="BE51" s="2" t="s">
        <v>752</v>
      </c>
      <c r="BF51" s="2" t="s">
        <v>753</v>
      </c>
    </row>
    <row r="52" spans="1:58" ht="53.25" customHeight="1">
      <c r="A52" s="1"/>
      <c r="B52" s="1" t="s">
        <v>58</v>
      </c>
      <c r="C52" s="1" t="s">
        <v>59</v>
      </c>
      <c r="D52" s="1" t="s">
        <v>754</v>
      </c>
      <c r="E52" s="1" t="s">
        <v>755</v>
      </c>
      <c r="F52" s="1" t="s">
        <v>756</v>
      </c>
      <c r="G52" s="2" t="s">
        <v>757</v>
      </c>
      <c r="H52" s="2" t="s">
        <v>64</v>
      </c>
      <c r="I52" s="2" t="s">
        <v>65</v>
      </c>
      <c r="J52" s="2" t="s">
        <v>66</v>
      </c>
      <c r="K52" s="2" t="s">
        <v>66</v>
      </c>
      <c r="L52" s="2" t="s">
        <v>67</v>
      </c>
      <c r="N52" s="1" t="s">
        <v>758</v>
      </c>
      <c r="O52" s="2" t="s">
        <v>759</v>
      </c>
      <c r="Q52" s="2" t="s">
        <v>70</v>
      </c>
      <c r="R52" s="2" t="s">
        <v>706</v>
      </c>
      <c r="S52" s="1" t="s">
        <v>760</v>
      </c>
      <c r="T52" s="2" t="s">
        <v>72</v>
      </c>
      <c r="U52" s="3">
        <v>1</v>
      </c>
      <c r="V52" s="3">
        <v>4</v>
      </c>
      <c r="W52" s="4" t="s">
        <v>761</v>
      </c>
      <c r="X52" s="4" t="s">
        <v>761</v>
      </c>
      <c r="Y52" s="4" t="s">
        <v>708</v>
      </c>
      <c r="Z52" s="4" t="s">
        <v>708</v>
      </c>
      <c r="AA52" s="3">
        <v>66</v>
      </c>
      <c r="AB52" s="3">
        <v>55</v>
      </c>
      <c r="AC52" s="3">
        <v>57</v>
      </c>
      <c r="AD52" s="3">
        <v>2</v>
      </c>
      <c r="AE52" s="3">
        <v>2</v>
      </c>
      <c r="AF52" s="3">
        <v>1</v>
      </c>
      <c r="AG52" s="3">
        <v>1</v>
      </c>
      <c r="AH52" s="3">
        <v>0</v>
      </c>
      <c r="AI52" s="3">
        <v>0</v>
      </c>
      <c r="AJ52" s="3">
        <v>1</v>
      </c>
      <c r="AK52" s="3">
        <v>1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2" t="s">
        <v>66</v>
      </c>
      <c r="AS52" s="2" t="s">
        <v>64</v>
      </c>
      <c r="AT52" s="5" t="str">
        <f>HYPERLINK("http://catalog.hathitrust.org/Record/010597494","HathiTrust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HYPERLINK("https://creighton-primo.hosted.exlibrisgroup.com/primo-explore/search?tab=default_tab&amp;search_scope=EVERYTHING&amp;vid=01CRU&amp;lang=en_US&amp;offset=0&amp;query=any,contains,991001280649702656","Catalog Record")</f>
        <v>Catalog Record</v>
      </c>
      <c r="AV52" s="5" t="str">
        <f>HYPERLINK("http://www.worldcat.org/oclc/8096346","WorldCat Record")</f>
        <v>WorldCat Record</v>
      </c>
      <c r="AW52" s="2" t="s">
        <v>762</v>
      </c>
      <c r="AX52" s="2" t="s">
        <v>763</v>
      </c>
      <c r="AY52" s="2" t="s">
        <v>764</v>
      </c>
      <c r="AZ52" s="2" t="s">
        <v>764</v>
      </c>
      <c r="BA52" s="2" t="s">
        <v>765</v>
      </c>
      <c r="BB52" s="2" t="s">
        <v>79</v>
      </c>
      <c r="BD52" s="2" t="s">
        <v>766</v>
      </c>
      <c r="BE52" s="2" t="s">
        <v>767</v>
      </c>
      <c r="BF52" s="2" t="s">
        <v>768</v>
      </c>
    </row>
    <row r="53" spans="1:58" ht="53.25" customHeight="1">
      <c r="A53" s="1"/>
      <c r="B53" s="1" t="s">
        <v>58</v>
      </c>
      <c r="C53" s="1" t="s">
        <v>59</v>
      </c>
      <c r="D53" s="1" t="s">
        <v>754</v>
      </c>
      <c r="E53" s="1" t="s">
        <v>755</v>
      </c>
      <c r="F53" s="1" t="s">
        <v>756</v>
      </c>
      <c r="G53" s="2" t="s">
        <v>769</v>
      </c>
      <c r="H53" s="2" t="s">
        <v>64</v>
      </c>
      <c r="I53" s="2" t="s">
        <v>65</v>
      </c>
      <c r="J53" s="2" t="s">
        <v>66</v>
      </c>
      <c r="K53" s="2" t="s">
        <v>66</v>
      </c>
      <c r="L53" s="2" t="s">
        <v>67</v>
      </c>
      <c r="N53" s="1" t="s">
        <v>758</v>
      </c>
      <c r="O53" s="2" t="s">
        <v>759</v>
      </c>
      <c r="Q53" s="2" t="s">
        <v>70</v>
      </c>
      <c r="R53" s="2" t="s">
        <v>706</v>
      </c>
      <c r="S53" s="1" t="s">
        <v>760</v>
      </c>
      <c r="T53" s="2" t="s">
        <v>72</v>
      </c>
      <c r="U53" s="3">
        <v>3</v>
      </c>
      <c r="V53" s="3">
        <v>4</v>
      </c>
      <c r="W53" s="4" t="s">
        <v>761</v>
      </c>
      <c r="X53" s="4" t="s">
        <v>761</v>
      </c>
      <c r="Y53" s="4" t="s">
        <v>708</v>
      </c>
      <c r="Z53" s="4" t="s">
        <v>708</v>
      </c>
      <c r="AA53" s="3">
        <v>66</v>
      </c>
      <c r="AB53" s="3">
        <v>55</v>
      </c>
      <c r="AC53" s="3">
        <v>57</v>
      </c>
      <c r="AD53" s="3">
        <v>2</v>
      </c>
      <c r="AE53" s="3">
        <v>2</v>
      </c>
      <c r="AF53" s="3">
        <v>1</v>
      </c>
      <c r="AG53" s="3">
        <v>1</v>
      </c>
      <c r="AH53" s="3">
        <v>0</v>
      </c>
      <c r="AI53" s="3">
        <v>0</v>
      </c>
      <c r="AJ53" s="3">
        <v>1</v>
      </c>
      <c r="AK53" s="3">
        <v>1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2" t="s">
        <v>66</v>
      </c>
      <c r="AS53" s="2" t="s">
        <v>64</v>
      </c>
      <c r="AT53" s="5" t="str">
        <f>HYPERLINK("http://catalog.hathitrust.org/Record/010597494","HathiTrust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HYPERLINK("https://creighton-primo.hosted.exlibrisgroup.com/primo-explore/search?tab=default_tab&amp;search_scope=EVERYTHING&amp;vid=01CRU&amp;lang=en_US&amp;offset=0&amp;query=any,contains,991001280649702656","Catalog Record")</f>
        <v>Catalog Record</v>
      </c>
      <c r="AV53" s="5" t="str">
        <f>HYPERLINK("http://www.worldcat.org/oclc/8096346","WorldCat Record")</f>
        <v>WorldCat Record</v>
      </c>
      <c r="AW53" s="2" t="s">
        <v>762</v>
      </c>
      <c r="AX53" s="2" t="s">
        <v>763</v>
      </c>
      <c r="AY53" s="2" t="s">
        <v>764</v>
      </c>
      <c r="AZ53" s="2" t="s">
        <v>764</v>
      </c>
      <c r="BA53" s="2" t="s">
        <v>765</v>
      </c>
      <c r="BB53" s="2" t="s">
        <v>79</v>
      </c>
      <c r="BD53" s="2" t="s">
        <v>766</v>
      </c>
      <c r="BE53" s="2" t="s">
        <v>770</v>
      </c>
      <c r="BF53" s="2" t="s">
        <v>771</v>
      </c>
    </row>
    <row r="54" spans="1:58" ht="53.25" customHeight="1">
      <c r="A54" s="1"/>
      <c r="B54" s="1" t="s">
        <v>58</v>
      </c>
      <c r="C54" s="1" t="s">
        <v>59</v>
      </c>
      <c r="D54" s="1" t="s">
        <v>772</v>
      </c>
      <c r="E54" s="1" t="s">
        <v>773</v>
      </c>
      <c r="F54" s="1" t="s">
        <v>774</v>
      </c>
      <c r="H54" s="2" t="s">
        <v>66</v>
      </c>
      <c r="I54" s="2" t="s">
        <v>65</v>
      </c>
      <c r="J54" s="2" t="s">
        <v>66</v>
      </c>
      <c r="K54" s="2" t="s">
        <v>66</v>
      </c>
      <c r="L54" s="2" t="s">
        <v>67</v>
      </c>
      <c r="N54" s="1" t="s">
        <v>775</v>
      </c>
      <c r="O54" s="2" t="s">
        <v>776</v>
      </c>
      <c r="Q54" s="2" t="s">
        <v>70</v>
      </c>
      <c r="R54" s="2" t="s">
        <v>706</v>
      </c>
      <c r="S54" s="1" t="s">
        <v>777</v>
      </c>
      <c r="T54" s="2" t="s">
        <v>72</v>
      </c>
      <c r="U54" s="3">
        <v>5</v>
      </c>
      <c r="V54" s="3">
        <v>5</v>
      </c>
      <c r="W54" s="4" t="s">
        <v>778</v>
      </c>
      <c r="X54" s="4" t="s">
        <v>778</v>
      </c>
      <c r="Y54" s="4" t="s">
        <v>708</v>
      </c>
      <c r="Z54" s="4" t="s">
        <v>708</v>
      </c>
      <c r="AA54" s="3">
        <v>342</v>
      </c>
      <c r="AB54" s="3">
        <v>283</v>
      </c>
      <c r="AC54" s="3">
        <v>290</v>
      </c>
      <c r="AD54" s="3">
        <v>3</v>
      </c>
      <c r="AE54" s="3">
        <v>3</v>
      </c>
      <c r="AF54" s="3">
        <v>10</v>
      </c>
      <c r="AG54" s="3">
        <v>10</v>
      </c>
      <c r="AH54" s="3">
        <v>3</v>
      </c>
      <c r="AI54" s="3">
        <v>3</v>
      </c>
      <c r="AJ54" s="3">
        <v>1</v>
      </c>
      <c r="AK54" s="3">
        <v>1</v>
      </c>
      <c r="AL54" s="3">
        <v>6</v>
      </c>
      <c r="AM54" s="3">
        <v>6</v>
      </c>
      <c r="AN54" s="3">
        <v>2</v>
      </c>
      <c r="AO54" s="3">
        <v>2</v>
      </c>
      <c r="AP54" s="3">
        <v>0</v>
      </c>
      <c r="AQ54" s="3">
        <v>0</v>
      </c>
      <c r="AR54" s="2" t="s">
        <v>66</v>
      </c>
      <c r="AS54" s="2" t="s">
        <v>64</v>
      </c>
      <c r="AT54" s="5" t="str">
        <f>HYPERLINK("http://catalog.hathitrust.org/Record/000222737","HathiTrust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HYPERLINK("https://creighton-primo.hosted.exlibrisgroup.com/primo-explore/search?tab=default_tab&amp;search_scope=EVERYTHING&amp;vid=01CRU&amp;lang=en_US&amp;offset=0&amp;query=any,contains,991000764479702656","Catalog Record")</f>
        <v>Catalog Record</v>
      </c>
      <c r="AV54" s="5" t="str">
        <f>HYPERLINK("http://www.worldcat.org/oclc/4134347","WorldCat Record")</f>
        <v>WorldCat Record</v>
      </c>
      <c r="AW54" s="2" t="s">
        <v>779</v>
      </c>
      <c r="AX54" s="2" t="s">
        <v>780</v>
      </c>
      <c r="AY54" s="2" t="s">
        <v>781</v>
      </c>
      <c r="AZ54" s="2" t="s">
        <v>781</v>
      </c>
      <c r="BA54" s="2" t="s">
        <v>782</v>
      </c>
      <c r="BB54" s="2" t="s">
        <v>79</v>
      </c>
      <c r="BD54" s="2" t="s">
        <v>783</v>
      </c>
      <c r="BE54" s="2" t="s">
        <v>784</v>
      </c>
      <c r="BF54" s="2" t="s">
        <v>785</v>
      </c>
    </row>
    <row r="55" spans="1:58" ht="53.25" customHeight="1">
      <c r="A55" s="1"/>
      <c r="B55" s="1" t="s">
        <v>58</v>
      </c>
      <c r="C55" s="1" t="s">
        <v>59</v>
      </c>
      <c r="D55" s="1" t="s">
        <v>786</v>
      </c>
      <c r="E55" s="1" t="s">
        <v>787</v>
      </c>
      <c r="F55" s="1" t="s">
        <v>788</v>
      </c>
      <c r="G55" s="2" t="s">
        <v>789</v>
      </c>
      <c r="H55" s="2" t="s">
        <v>64</v>
      </c>
      <c r="I55" s="2" t="s">
        <v>65</v>
      </c>
      <c r="J55" s="2" t="s">
        <v>66</v>
      </c>
      <c r="K55" s="2" t="s">
        <v>66</v>
      </c>
      <c r="L55" s="2" t="s">
        <v>67</v>
      </c>
      <c r="N55" s="1" t="s">
        <v>790</v>
      </c>
      <c r="O55" s="2" t="s">
        <v>259</v>
      </c>
      <c r="Q55" s="2" t="s">
        <v>70</v>
      </c>
      <c r="R55" s="2" t="s">
        <v>706</v>
      </c>
      <c r="S55" s="1" t="s">
        <v>791</v>
      </c>
      <c r="T55" s="2" t="s">
        <v>72</v>
      </c>
      <c r="U55" s="3">
        <v>6</v>
      </c>
      <c r="V55" s="3">
        <v>6</v>
      </c>
      <c r="W55" s="4" t="s">
        <v>792</v>
      </c>
      <c r="X55" s="4" t="s">
        <v>792</v>
      </c>
      <c r="Y55" s="4" t="s">
        <v>708</v>
      </c>
      <c r="Z55" s="4" t="s">
        <v>793</v>
      </c>
      <c r="AA55" s="3">
        <v>70</v>
      </c>
      <c r="AB55" s="3">
        <v>60</v>
      </c>
      <c r="AC55" s="3">
        <v>61</v>
      </c>
      <c r="AD55" s="3">
        <v>1</v>
      </c>
      <c r="AE55" s="3">
        <v>1</v>
      </c>
      <c r="AF55" s="3">
        <v>2</v>
      </c>
      <c r="AG55" s="3">
        <v>2</v>
      </c>
      <c r="AH55" s="3">
        <v>1</v>
      </c>
      <c r="AI55" s="3">
        <v>1</v>
      </c>
      <c r="AJ55" s="3">
        <v>2</v>
      </c>
      <c r="AK55" s="3">
        <v>2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2" t="s">
        <v>66</v>
      </c>
      <c r="AS55" s="2" t="s">
        <v>66</v>
      </c>
      <c r="AU55" s="5" t="str">
        <f>HYPERLINK("https://creighton-primo.hosted.exlibrisgroup.com/primo-explore/search?tab=default_tab&amp;search_scope=EVERYTHING&amp;vid=01CRU&amp;lang=en_US&amp;offset=0&amp;query=any,contains,991001280709702656","Catalog Record")</f>
        <v>Catalog Record</v>
      </c>
      <c r="AV55" s="5" t="str">
        <f>HYPERLINK("http://www.worldcat.org/oclc/10631459","WorldCat Record")</f>
        <v>WorldCat Record</v>
      </c>
      <c r="AW55" s="2" t="s">
        <v>794</v>
      </c>
      <c r="AX55" s="2" t="s">
        <v>795</v>
      </c>
      <c r="AY55" s="2" t="s">
        <v>796</v>
      </c>
      <c r="AZ55" s="2" t="s">
        <v>796</v>
      </c>
      <c r="BA55" s="2" t="s">
        <v>797</v>
      </c>
      <c r="BB55" s="2" t="s">
        <v>79</v>
      </c>
      <c r="BD55" s="2" t="s">
        <v>798</v>
      </c>
      <c r="BE55" s="2" t="s">
        <v>799</v>
      </c>
      <c r="BF55" s="2" t="s">
        <v>800</v>
      </c>
    </row>
    <row r="56" spans="1:58" ht="53.25" customHeight="1">
      <c r="A56" s="1"/>
      <c r="B56" s="1" t="s">
        <v>58</v>
      </c>
      <c r="C56" s="1" t="s">
        <v>59</v>
      </c>
      <c r="D56" s="1" t="s">
        <v>786</v>
      </c>
      <c r="E56" s="1" t="s">
        <v>787</v>
      </c>
      <c r="F56" s="1" t="s">
        <v>788</v>
      </c>
      <c r="G56" s="2" t="s">
        <v>801</v>
      </c>
      <c r="H56" s="2" t="s">
        <v>64</v>
      </c>
      <c r="J56" s="2" t="s">
        <v>66</v>
      </c>
      <c r="K56" s="2" t="s">
        <v>66</v>
      </c>
      <c r="L56" s="2" t="s">
        <v>67</v>
      </c>
      <c r="N56" s="1" t="s">
        <v>790</v>
      </c>
      <c r="O56" s="2" t="s">
        <v>259</v>
      </c>
      <c r="Q56" s="2" t="s">
        <v>70</v>
      </c>
      <c r="R56" s="2" t="s">
        <v>706</v>
      </c>
      <c r="S56" s="1" t="s">
        <v>791</v>
      </c>
      <c r="T56" s="2" t="s">
        <v>72</v>
      </c>
      <c r="U56" s="3">
        <v>0</v>
      </c>
      <c r="V56" s="3">
        <v>6</v>
      </c>
      <c r="X56" s="4" t="s">
        <v>792</v>
      </c>
      <c r="Y56" s="4" t="s">
        <v>793</v>
      </c>
      <c r="Z56" s="4" t="s">
        <v>793</v>
      </c>
      <c r="AA56" s="3">
        <v>70</v>
      </c>
      <c r="AB56" s="3">
        <v>60</v>
      </c>
      <c r="AC56" s="3">
        <v>61</v>
      </c>
      <c r="AD56" s="3">
        <v>1</v>
      </c>
      <c r="AE56" s="3">
        <v>1</v>
      </c>
      <c r="AF56" s="3">
        <v>2</v>
      </c>
      <c r="AG56" s="3">
        <v>2</v>
      </c>
      <c r="AH56" s="3">
        <v>1</v>
      </c>
      <c r="AI56" s="3">
        <v>1</v>
      </c>
      <c r="AJ56" s="3">
        <v>2</v>
      </c>
      <c r="AK56" s="3">
        <v>2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2" t="s">
        <v>66</v>
      </c>
      <c r="AS56" s="2" t="s">
        <v>66</v>
      </c>
      <c r="AU56" s="5" t="str">
        <f>HYPERLINK("https://creighton-primo.hosted.exlibrisgroup.com/primo-explore/search?tab=default_tab&amp;search_scope=EVERYTHING&amp;vid=01CRU&amp;lang=en_US&amp;offset=0&amp;query=any,contains,991001280709702656","Catalog Record")</f>
        <v>Catalog Record</v>
      </c>
      <c r="AV56" s="5" t="str">
        <f>HYPERLINK("http://www.worldcat.org/oclc/10631459","WorldCat Record")</f>
        <v>WorldCat Record</v>
      </c>
      <c r="AW56" s="2" t="s">
        <v>794</v>
      </c>
      <c r="AX56" s="2" t="s">
        <v>795</v>
      </c>
      <c r="AY56" s="2" t="s">
        <v>796</v>
      </c>
      <c r="AZ56" s="2" t="s">
        <v>796</v>
      </c>
      <c r="BA56" s="2" t="s">
        <v>797</v>
      </c>
      <c r="BB56" s="2" t="s">
        <v>79</v>
      </c>
      <c r="BD56" s="2" t="s">
        <v>798</v>
      </c>
      <c r="BE56" s="2" t="s">
        <v>802</v>
      </c>
      <c r="BF56" s="2" t="s">
        <v>803</v>
      </c>
    </row>
    <row r="57" spans="1:58" ht="53.25" customHeight="1">
      <c r="A57" s="1"/>
      <c r="B57" s="1" t="s">
        <v>58</v>
      </c>
      <c r="C57" s="1" t="s">
        <v>59</v>
      </c>
      <c r="D57" s="1" t="s">
        <v>804</v>
      </c>
      <c r="E57" s="1" t="s">
        <v>805</v>
      </c>
      <c r="F57" s="1" t="s">
        <v>806</v>
      </c>
      <c r="G57" s="2" t="s">
        <v>807</v>
      </c>
      <c r="H57" s="2" t="s">
        <v>64</v>
      </c>
      <c r="I57" s="2" t="s">
        <v>65</v>
      </c>
      <c r="J57" s="2" t="s">
        <v>66</v>
      </c>
      <c r="K57" s="2" t="s">
        <v>66</v>
      </c>
      <c r="L57" s="2" t="s">
        <v>67</v>
      </c>
      <c r="N57" s="1" t="s">
        <v>808</v>
      </c>
      <c r="O57" s="2" t="s">
        <v>259</v>
      </c>
      <c r="Q57" s="2" t="s">
        <v>70</v>
      </c>
      <c r="R57" s="2" t="s">
        <v>706</v>
      </c>
      <c r="S57" s="1" t="s">
        <v>809</v>
      </c>
      <c r="T57" s="2" t="s">
        <v>72</v>
      </c>
      <c r="U57" s="3">
        <v>7</v>
      </c>
      <c r="V57" s="3">
        <v>11</v>
      </c>
      <c r="W57" s="4" t="s">
        <v>810</v>
      </c>
      <c r="X57" s="4" t="s">
        <v>810</v>
      </c>
      <c r="Y57" s="4" t="s">
        <v>811</v>
      </c>
      <c r="Z57" s="4" t="s">
        <v>811</v>
      </c>
      <c r="AA57" s="3">
        <v>48</v>
      </c>
      <c r="AB57" s="3">
        <v>42</v>
      </c>
      <c r="AC57" s="3">
        <v>43</v>
      </c>
      <c r="AD57" s="3">
        <v>1</v>
      </c>
      <c r="AE57" s="3">
        <v>1</v>
      </c>
      <c r="AF57" s="3">
        <v>1</v>
      </c>
      <c r="AG57" s="3">
        <v>1</v>
      </c>
      <c r="AH57" s="3">
        <v>0</v>
      </c>
      <c r="AI57" s="3">
        <v>0</v>
      </c>
      <c r="AJ57" s="3">
        <v>1</v>
      </c>
      <c r="AK57" s="3">
        <v>1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2" t="s">
        <v>66</v>
      </c>
      <c r="AS57" s="2" t="s">
        <v>66</v>
      </c>
      <c r="AU57" s="5" t="str">
        <f>HYPERLINK("https://creighton-primo.hosted.exlibrisgroup.com/primo-explore/search?tab=default_tab&amp;search_scope=EVERYTHING&amp;vid=01CRU&amp;lang=en_US&amp;offset=0&amp;query=any,contains,991001374779702656","Catalog Record")</f>
        <v>Catalog Record</v>
      </c>
      <c r="AV57" s="5" t="str">
        <f>HYPERLINK("http://www.worldcat.org/oclc/11377550","WorldCat Record")</f>
        <v>WorldCat Record</v>
      </c>
      <c r="AW57" s="2" t="s">
        <v>812</v>
      </c>
      <c r="AX57" s="2" t="s">
        <v>813</v>
      </c>
      <c r="AY57" s="2" t="s">
        <v>814</v>
      </c>
      <c r="AZ57" s="2" t="s">
        <v>814</v>
      </c>
      <c r="BA57" s="2" t="s">
        <v>815</v>
      </c>
      <c r="BB57" s="2" t="s">
        <v>79</v>
      </c>
      <c r="BD57" s="2" t="s">
        <v>816</v>
      </c>
      <c r="BE57" s="2" t="s">
        <v>817</v>
      </c>
      <c r="BF57" s="2" t="s">
        <v>818</v>
      </c>
    </row>
    <row r="58" spans="1:58" ht="53.25" customHeight="1">
      <c r="A58" s="1"/>
      <c r="B58" s="1" t="s">
        <v>58</v>
      </c>
      <c r="C58" s="1" t="s">
        <v>59</v>
      </c>
      <c r="D58" s="1" t="s">
        <v>804</v>
      </c>
      <c r="E58" s="1" t="s">
        <v>805</v>
      </c>
      <c r="F58" s="1" t="s">
        <v>806</v>
      </c>
      <c r="G58" s="2" t="s">
        <v>819</v>
      </c>
      <c r="H58" s="2" t="s">
        <v>64</v>
      </c>
      <c r="I58" s="2" t="s">
        <v>65</v>
      </c>
      <c r="J58" s="2" t="s">
        <v>66</v>
      </c>
      <c r="K58" s="2" t="s">
        <v>66</v>
      </c>
      <c r="L58" s="2" t="s">
        <v>67</v>
      </c>
      <c r="N58" s="1" t="s">
        <v>808</v>
      </c>
      <c r="O58" s="2" t="s">
        <v>259</v>
      </c>
      <c r="Q58" s="2" t="s">
        <v>70</v>
      </c>
      <c r="R58" s="2" t="s">
        <v>706</v>
      </c>
      <c r="S58" s="1" t="s">
        <v>809</v>
      </c>
      <c r="T58" s="2" t="s">
        <v>72</v>
      </c>
      <c r="U58" s="3">
        <v>4</v>
      </c>
      <c r="V58" s="3">
        <v>11</v>
      </c>
      <c r="W58" s="4" t="s">
        <v>810</v>
      </c>
      <c r="X58" s="4" t="s">
        <v>810</v>
      </c>
      <c r="Y58" s="4" t="s">
        <v>811</v>
      </c>
      <c r="Z58" s="4" t="s">
        <v>811</v>
      </c>
      <c r="AA58" s="3">
        <v>48</v>
      </c>
      <c r="AB58" s="3">
        <v>42</v>
      </c>
      <c r="AC58" s="3">
        <v>43</v>
      </c>
      <c r="AD58" s="3">
        <v>1</v>
      </c>
      <c r="AE58" s="3">
        <v>1</v>
      </c>
      <c r="AF58" s="3">
        <v>1</v>
      </c>
      <c r="AG58" s="3">
        <v>1</v>
      </c>
      <c r="AH58" s="3">
        <v>0</v>
      </c>
      <c r="AI58" s="3">
        <v>0</v>
      </c>
      <c r="AJ58" s="3">
        <v>1</v>
      </c>
      <c r="AK58" s="3">
        <v>1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2" t="s">
        <v>66</v>
      </c>
      <c r="AS58" s="2" t="s">
        <v>66</v>
      </c>
      <c r="AU58" s="5" t="str">
        <f>HYPERLINK("https://creighton-primo.hosted.exlibrisgroup.com/primo-explore/search?tab=default_tab&amp;search_scope=EVERYTHING&amp;vid=01CRU&amp;lang=en_US&amp;offset=0&amp;query=any,contains,991001374779702656","Catalog Record")</f>
        <v>Catalog Record</v>
      </c>
      <c r="AV58" s="5" t="str">
        <f>HYPERLINK("http://www.worldcat.org/oclc/11377550","WorldCat Record")</f>
        <v>WorldCat Record</v>
      </c>
      <c r="AW58" s="2" t="s">
        <v>812</v>
      </c>
      <c r="AX58" s="2" t="s">
        <v>813</v>
      </c>
      <c r="AY58" s="2" t="s">
        <v>814</v>
      </c>
      <c r="AZ58" s="2" t="s">
        <v>814</v>
      </c>
      <c r="BA58" s="2" t="s">
        <v>815</v>
      </c>
      <c r="BB58" s="2" t="s">
        <v>79</v>
      </c>
      <c r="BD58" s="2" t="s">
        <v>816</v>
      </c>
      <c r="BE58" s="2" t="s">
        <v>820</v>
      </c>
      <c r="BF58" s="2" t="s">
        <v>821</v>
      </c>
    </row>
    <row r="59" spans="1:58" ht="53.25" customHeight="1">
      <c r="A59" s="1"/>
      <c r="B59" s="1" t="s">
        <v>58</v>
      </c>
      <c r="C59" s="1" t="s">
        <v>59</v>
      </c>
      <c r="D59" s="1" t="s">
        <v>822</v>
      </c>
      <c r="E59" s="1" t="s">
        <v>823</v>
      </c>
      <c r="F59" s="1" t="s">
        <v>824</v>
      </c>
      <c r="G59" s="2" t="s">
        <v>757</v>
      </c>
      <c r="H59" s="2" t="s">
        <v>64</v>
      </c>
      <c r="I59" s="2" t="s">
        <v>825</v>
      </c>
      <c r="J59" s="2" t="s">
        <v>64</v>
      </c>
      <c r="K59" s="2" t="s">
        <v>66</v>
      </c>
      <c r="L59" s="2" t="s">
        <v>67</v>
      </c>
      <c r="N59" s="1" t="s">
        <v>826</v>
      </c>
      <c r="O59" s="2" t="s">
        <v>437</v>
      </c>
      <c r="Q59" s="2" t="s">
        <v>70</v>
      </c>
      <c r="R59" s="2" t="s">
        <v>706</v>
      </c>
      <c r="S59" s="1" t="s">
        <v>827</v>
      </c>
      <c r="T59" s="2" t="s">
        <v>72</v>
      </c>
      <c r="U59" s="3">
        <v>1</v>
      </c>
      <c r="V59" s="3">
        <v>6</v>
      </c>
      <c r="W59" s="4" t="s">
        <v>778</v>
      </c>
      <c r="X59" s="4" t="s">
        <v>778</v>
      </c>
      <c r="Y59" s="4" t="s">
        <v>708</v>
      </c>
      <c r="Z59" s="4" t="s">
        <v>828</v>
      </c>
      <c r="AA59" s="3">
        <v>311</v>
      </c>
      <c r="AB59" s="3">
        <v>244</v>
      </c>
      <c r="AC59" s="3">
        <v>249</v>
      </c>
      <c r="AD59" s="3">
        <v>3</v>
      </c>
      <c r="AE59" s="3">
        <v>3</v>
      </c>
      <c r="AF59" s="3">
        <v>9</v>
      </c>
      <c r="AG59" s="3">
        <v>9</v>
      </c>
      <c r="AH59" s="3">
        <v>1</v>
      </c>
      <c r="AI59" s="3">
        <v>1</v>
      </c>
      <c r="AJ59" s="3">
        <v>2</v>
      </c>
      <c r="AK59" s="3">
        <v>2</v>
      </c>
      <c r="AL59" s="3">
        <v>5</v>
      </c>
      <c r="AM59" s="3">
        <v>5</v>
      </c>
      <c r="AN59" s="3">
        <v>2</v>
      </c>
      <c r="AO59" s="3">
        <v>2</v>
      </c>
      <c r="AP59" s="3">
        <v>0</v>
      </c>
      <c r="AQ59" s="3">
        <v>0</v>
      </c>
      <c r="AR59" s="2" t="s">
        <v>66</v>
      </c>
      <c r="AS59" s="2" t="s">
        <v>64</v>
      </c>
      <c r="AT59" s="5" t="str">
        <f>HYPERLINK("http://catalog.hathitrust.org/Record/000372273","HathiTrust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HYPERLINK("https://creighton-primo.hosted.exlibrisgroup.com/primo-explore/search?tab=default_tab&amp;search_scope=EVERYTHING&amp;vid=01CRU&amp;lang=en_US&amp;offset=0&amp;query=any,contains,991000860519702656","Catalog Record")</f>
        <v>Catalog Record</v>
      </c>
      <c r="AV59" s="5" t="str">
        <f>HYPERLINK("http://www.worldcat.org/oclc/11468311","WorldCat Record")</f>
        <v>WorldCat Record</v>
      </c>
      <c r="AW59" s="2" t="s">
        <v>829</v>
      </c>
      <c r="AX59" s="2" t="s">
        <v>830</v>
      </c>
      <c r="AY59" s="2" t="s">
        <v>831</v>
      </c>
      <c r="AZ59" s="2" t="s">
        <v>831</v>
      </c>
      <c r="BA59" s="2" t="s">
        <v>832</v>
      </c>
      <c r="BB59" s="2" t="s">
        <v>79</v>
      </c>
      <c r="BD59" s="2" t="s">
        <v>833</v>
      </c>
      <c r="BE59" s="2" t="s">
        <v>834</v>
      </c>
      <c r="BF59" s="2" t="s">
        <v>835</v>
      </c>
    </row>
    <row r="60" spans="1:58" ht="53.25" customHeight="1">
      <c r="A60" s="1"/>
      <c r="B60" s="1" t="s">
        <v>58</v>
      </c>
      <c r="C60" s="1" t="s">
        <v>59</v>
      </c>
      <c r="D60" s="1" t="s">
        <v>822</v>
      </c>
      <c r="E60" s="1" t="s">
        <v>823</v>
      </c>
      <c r="F60" s="1" t="s">
        <v>824</v>
      </c>
      <c r="G60" s="2" t="s">
        <v>83</v>
      </c>
      <c r="H60" s="2" t="s">
        <v>64</v>
      </c>
      <c r="I60" s="2" t="s">
        <v>65</v>
      </c>
      <c r="J60" s="2" t="s">
        <v>66</v>
      </c>
      <c r="K60" s="2" t="s">
        <v>66</v>
      </c>
      <c r="L60" s="2" t="s">
        <v>67</v>
      </c>
      <c r="N60" s="1" t="s">
        <v>826</v>
      </c>
      <c r="O60" s="2" t="s">
        <v>437</v>
      </c>
      <c r="Q60" s="2" t="s">
        <v>70</v>
      </c>
      <c r="R60" s="2" t="s">
        <v>706</v>
      </c>
      <c r="S60" s="1" t="s">
        <v>827</v>
      </c>
      <c r="T60" s="2" t="s">
        <v>72</v>
      </c>
      <c r="U60" s="3">
        <v>1</v>
      </c>
      <c r="V60" s="3">
        <v>6</v>
      </c>
      <c r="W60" s="4" t="s">
        <v>836</v>
      </c>
      <c r="X60" s="4" t="s">
        <v>778</v>
      </c>
      <c r="Y60" s="4" t="s">
        <v>708</v>
      </c>
      <c r="Z60" s="4" t="s">
        <v>828</v>
      </c>
      <c r="AA60" s="3">
        <v>311</v>
      </c>
      <c r="AB60" s="3">
        <v>244</v>
      </c>
      <c r="AC60" s="3">
        <v>249</v>
      </c>
      <c r="AD60" s="3">
        <v>3</v>
      </c>
      <c r="AE60" s="3">
        <v>3</v>
      </c>
      <c r="AF60" s="3">
        <v>9</v>
      </c>
      <c r="AG60" s="3">
        <v>9</v>
      </c>
      <c r="AH60" s="3">
        <v>1</v>
      </c>
      <c r="AI60" s="3">
        <v>1</v>
      </c>
      <c r="AJ60" s="3">
        <v>2</v>
      </c>
      <c r="AK60" s="3">
        <v>2</v>
      </c>
      <c r="AL60" s="3">
        <v>5</v>
      </c>
      <c r="AM60" s="3">
        <v>5</v>
      </c>
      <c r="AN60" s="3">
        <v>2</v>
      </c>
      <c r="AO60" s="3">
        <v>2</v>
      </c>
      <c r="AP60" s="3">
        <v>0</v>
      </c>
      <c r="AQ60" s="3">
        <v>0</v>
      </c>
      <c r="AR60" s="2" t="s">
        <v>66</v>
      </c>
      <c r="AS60" s="2" t="s">
        <v>64</v>
      </c>
      <c r="AT60" s="5" t="str">
        <f>HYPERLINK("http://catalog.hathitrust.org/Record/000372273","HathiTrust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HYPERLINK("https://creighton-primo.hosted.exlibrisgroup.com/primo-explore/search?tab=default_tab&amp;search_scope=EVERYTHING&amp;vid=01CRU&amp;lang=en_US&amp;offset=0&amp;query=any,contains,991000860519702656","Catalog Record")</f>
        <v>Catalog Record</v>
      </c>
      <c r="AV60" s="5" t="str">
        <f>HYPERLINK("http://www.worldcat.org/oclc/11468311","WorldCat Record")</f>
        <v>WorldCat Record</v>
      </c>
      <c r="AW60" s="2" t="s">
        <v>829</v>
      </c>
      <c r="AX60" s="2" t="s">
        <v>830</v>
      </c>
      <c r="AY60" s="2" t="s">
        <v>831</v>
      </c>
      <c r="AZ60" s="2" t="s">
        <v>831</v>
      </c>
      <c r="BA60" s="2" t="s">
        <v>832</v>
      </c>
      <c r="BB60" s="2" t="s">
        <v>79</v>
      </c>
      <c r="BD60" s="2" t="s">
        <v>833</v>
      </c>
      <c r="BE60" s="2" t="s">
        <v>837</v>
      </c>
      <c r="BF60" s="2" t="s">
        <v>838</v>
      </c>
    </row>
    <row r="61" spans="1:58" ht="53.25" customHeight="1">
      <c r="A61" s="1"/>
      <c r="B61" s="1" t="s">
        <v>58</v>
      </c>
      <c r="C61" s="1" t="s">
        <v>59</v>
      </c>
      <c r="D61" s="1" t="s">
        <v>822</v>
      </c>
      <c r="E61" s="1" t="s">
        <v>823</v>
      </c>
      <c r="F61" s="1" t="s">
        <v>824</v>
      </c>
      <c r="G61" s="2" t="s">
        <v>757</v>
      </c>
      <c r="H61" s="2" t="s">
        <v>64</v>
      </c>
      <c r="I61" s="2" t="s">
        <v>65</v>
      </c>
      <c r="J61" s="2" t="s">
        <v>64</v>
      </c>
      <c r="K61" s="2" t="s">
        <v>66</v>
      </c>
      <c r="L61" s="2" t="s">
        <v>67</v>
      </c>
      <c r="N61" s="1" t="s">
        <v>826</v>
      </c>
      <c r="O61" s="2" t="s">
        <v>437</v>
      </c>
      <c r="Q61" s="2" t="s">
        <v>70</v>
      </c>
      <c r="R61" s="2" t="s">
        <v>706</v>
      </c>
      <c r="S61" s="1" t="s">
        <v>827</v>
      </c>
      <c r="T61" s="2" t="s">
        <v>72</v>
      </c>
      <c r="U61" s="3">
        <v>3</v>
      </c>
      <c r="V61" s="3">
        <v>6</v>
      </c>
      <c r="W61" s="4" t="s">
        <v>839</v>
      </c>
      <c r="X61" s="4" t="s">
        <v>778</v>
      </c>
      <c r="Y61" s="4" t="s">
        <v>828</v>
      </c>
      <c r="Z61" s="4" t="s">
        <v>828</v>
      </c>
      <c r="AA61" s="3">
        <v>311</v>
      </c>
      <c r="AB61" s="3">
        <v>244</v>
      </c>
      <c r="AC61" s="3">
        <v>249</v>
      </c>
      <c r="AD61" s="3">
        <v>3</v>
      </c>
      <c r="AE61" s="3">
        <v>3</v>
      </c>
      <c r="AF61" s="3">
        <v>9</v>
      </c>
      <c r="AG61" s="3">
        <v>9</v>
      </c>
      <c r="AH61" s="3">
        <v>1</v>
      </c>
      <c r="AI61" s="3">
        <v>1</v>
      </c>
      <c r="AJ61" s="3">
        <v>2</v>
      </c>
      <c r="AK61" s="3">
        <v>2</v>
      </c>
      <c r="AL61" s="3">
        <v>5</v>
      </c>
      <c r="AM61" s="3">
        <v>5</v>
      </c>
      <c r="AN61" s="3">
        <v>2</v>
      </c>
      <c r="AO61" s="3">
        <v>2</v>
      </c>
      <c r="AP61" s="3">
        <v>0</v>
      </c>
      <c r="AQ61" s="3">
        <v>0</v>
      </c>
      <c r="AR61" s="2" t="s">
        <v>66</v>
      </c>
      <c r="AS61" s="2" t="s">
        <v>64</v>
      </c>
      <c r="AT61" s="5" t="str">
        <f>HYPERLINK("http://catalog.hathitrust.org/Record/000372273","HathiTrust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HYPERLINK("https://creighton-primo.hosted.exlibrisgroup.com/primo-explore/search?tab=default_tab&amp;search_scope=EVERYTHING&amp;vid=01CRU&amp;lang=en_US&amp;offset=0&amp;query=any,contains,991000860519702656","Catalog Record")</f>
        <v>Catalog Record</v>
      </c>
      <c r="AV61" s="5" t="str">
        <f>HYPERLINK("http://www.worldcat.org/oclc/11468311","WorldCat Record")</f>
        <v>WorldCat Record</v>
      </c>
      <c r="AW61" s="2" t="s">
        <v>829</v>
      </c>
      <c r="AX61" s="2" t="s">
        <v>830</v>
      </c>
      <c r="AY61" s="2" t="s">
        <v>831</v>
      </c>
      <c r="AZ61" s="2" t="s">
        <v>831</v>
      </c>
      <c r="BA61" s="2" t="s">
        <v>832</v>
      </c>
      <c r="BB61" s="2" t="s">
        <v>79</v>
      </c>
      <c r="BD61" s="2" t="s">
        <v>833</v>
      </c>
      <c r="BE61" s="2" t="s">
        <v>840</v>
      </c>
      <c r="BF61" s="2" t="s">
        <v>841</v>
      </c>
    </row>
    <row r="62" spans="1:58" ht="53.25" customHeight="1">
      <c r="A62" s="1"/>
      <c r="B62" s="1" t="s">
        <v>58</v>
      </c>
      <c r="C62" s="1" t="s">
        <v>59</v>
      </c>
      <c r="D62" s="1" t="s">
        <v>842</v>
      </c>
      <c r="E62" s="1" t="s">
        <v>843</v>
      </c>
      <c r="F62" s="1" t="s">
        <v>844</v>
      </c>
      <c r="G62" s="2" t="s">
        <v>845</v>
      </c>
      <c r="H62" s="2" t="s">
        <v>66</v>
      </c>
      <c r="I62" s="2" t="s">
        <v>65</v>
      </c>
      <c r="J62" s="2" t="s">
        <v>66</v>
      </c>
      <c r="K62" s="2" t="s">
        <v>66</v>
      </c>
      <c r="L62" s="2" t="s">
        <v>67</v>
      </c>
      <c r="N62" s="1" t="s">
        <v>846</v>
      </c>
      <c r="O62" s="2" t="s">
        <v>140</v>
      </c>
      <c r="Q62" s="2" t="s">
        <v>70</v>
      </c>
      <c r="R62" s="2" t="s">
        <v>706</v>
      </c>
      <c r="S62" s="1" t="s">
        <v>847</v>
      </c>
      <c r="T62" s="2" t="s">
        <v>72</v>
      </c>
      <c r="U62" s="3">
        <v>6</v>
      </c>
      <c r="V62" s="3">
        <v>6</v>
      </c>
      <c r="W62" s="4" t="s">
        <v>848</v>
      </c>
      <c r="X62" s="4" t="s">
        <v>848</v>
      </c>
      <c r="Y62" s="4" t="s">
        <v>708</v>
      </c>
      <c r="Z62" s="4" t="s">
        <v>708</v>
      </c>
      <c r="AA62" s="3">
        <v>77</v>
      </c>
      <c r="AB62" s="3">
        <v>61</v>
      </c>
      <c r="AC62" s="3">
        <v>62</v>
      </c>
      <c r="AD62" s="3">
        <v>1</v>
      </c>
      <c r="AE62" s="3">
        <v>1</v>
      </c>
      <c r="AF62" s="3">
        <v>2</v>
      </c>
      <c r="AG62" s="3">
        <v>2</v>
      </c>
      <c r="AH62" s="3">
        <v>1</v>
      </c>
      <c r="AI62" s="3">
        <v>1</v>
      </c>
      <c r="AJ62" s="3">
        <v>1</v>
      </c>
      <c r="AK62" s="3">
        <v>1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2" t="s">
        <v>66</v>
      </c>
      <c r="AS62" s="2" t="s">
        <v>66</v>
      </c>
      <c r="AU62" s="5" t="str">
        <f>HYPERLINK("https://creighton-primo.hosted.exlibrisgroup.com/primo-explore/search?tab=default_tab&amp;search_scope=EVERYTHING&amp;vid=01CRU&amp;lang=en_US&amp;offset=0&amp;query=any,contains,991001280769702656","Catalog Record")</f>
        <v>Catalog Record</v>
      </c>
      <c r="AV62" s="5" t="str">
        <f>HYPERLINK("http://www.worldcat.org/oclc/14286669","WorldCat Record")</f>
        <v>WorldCat Record</v>
      </c>
      <c r="AW62" s="2" t="s">
        <v>849</v>
      </c>
      <c r="AX62" s="2" t="s">
        <v>850</v>
      </c>
      <c r="AY62" s="2" t="s">
        <v>851</v>
      </c>
      <c r="AZ62" s="2" t="s">
        <v>851</v>
      </c>
      <c r="BA62" s="2" t="s">
        <v>852</v>
      </c>
      <c r="BB62" s="2" t="s">
        <v>79</v>
      </c>
      <c r="BD62" s="2" t="s">
        <v>853</v>
      </c>
      <c r="BE62" s="2" t="s">
        <v>854</v>
      </c>
      <c r="BF62" s="2" t="s">
        <v>855</v>
      </c>
    </row>
    <row r="63" spans="1:58" ht="53.25" customHeight="1">
      <c r="A63" s="1"/>
      <c r="B63" s="1" t="s">
        <v>58</v>
      </c>
      <c r="C63" s="1" t="s">
        <v>59</v>
      </c>
      <c r="D63" s="1" t="s">
        <v>856</v>
      </c>
      <c r="E63" s="1" t="s">
        <v>857</v>
      </c>
      <c r="F63" s="1" t="s">
        <v>858</v>
      </c>
      <c r="G63" s="2" t="s">
        <v>789</v>
      </c>
      <c r="H63" s="2" t="s">
        <v>64</v>
      </c>
      <c r="I63" s="2" t="s">
        <v>65</v>
      </c>
      <c r="J63" s="2" t="s">
        <v>66</v>
      </c>
      <c r="K63" s="2" t="s">
        <v>66</v>
      </c>
      <c r="L63" s="2" t="s">
        <v>67</v>
      </c>
      <c r="N63" s="1" t="s">
        <v>859</v>
      </c>
      <c r="O63" s="2" t="s">
        <v>140</v>
      </c>
      <c r="Q63" s="2" t="s">
        <v>70</v>
      </c>
      <c r="R63" s="2" t="s">
        <v>706</v>
      </c>
      <c r="S63" s="1" t="s">
        <v>860</v>
      </c>
      <c r="T63" s="2" t="s">
        <v>72</v>
      </c>
      <c r="U63" s="3">
        <v>7</v>
      </c>
      <c r="V63" s="3">
        <v>13</v>
      </c>
      <c r="W63" s="4" t="s">
        <v>861</v>
      </c>
      <c r="X63" s="4" t="s">
        <v>862</v>
      </c>
      <c r="Y63" s="4" t="s">
        <v>708</v>
      </c>
      <c r="Z63" s="4" t="s">
        <v>708</v>
      </c>
      <c r="AA63" s="3">
        <v>56</v>
      </c>
      <c r="AB63" s="3">
        <v>42</v>
      </c>
      <c r="AC63" s="3">
        <v>43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1</v>
      </c>
      <c r="AK63" s="3">
        <v>1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2" t="s">
        <v>66</v>
      </c>
      <c r="AS63" s="2" t="s">
        <v>66</v>
      </c>
      <c r="AU63" s="5" t="str">
        <f>HYPERLINK("https://creighton-primo.hosted.exlibrisgroup.com/primo-explore/search?tab=default_tab&amp;search_scope=EVERYTHING&amp;vid=01CRU&amp;lang=en_US&amp;offset=0&amp;query=any,contains,991000764439702656","Catalog Record")</f>
        <v>Catalog Record</v>
      </c>
      <c r="AV63" s="5" t="str">
        <f>HYPERLINK("http://www.worldcat.org/oclc/13612665","WorldCat Record")</f>
        <v>WorldCat Record</v>
      </c>
      <c r="AW63" s="2" t="s">
        <v>863</v>
      </c>
      <c r="AX63" s="2" t="s">
        <v>864</v>
      </c>
      <c r="AY63" s="2" t="s">
        <v>865</v>
      </c>
      <c r="AZ63" s="2" t="s">
        <v>865</v>
      </c>
      <c r="BA63" s="2" t="s">
        <v>866</v>
      </c>
      <c r="BB63" s="2" t="s">
        <v>79</v>
      </c>
      <c r="BD63" s="2" t="s">
        <v>867</v>
      </c>
      <c r="BE63" s="2" t="s">
        <v>868</v>
      </c>
      <c r="BF63" s="2" t="s">
        <v>869</v>
      </c>
    </row>
    <row r="64" spans="1:58" ht="53.25" customHeight="1">
      <c r="A64" s="1"/>
      <c r="B64" s="1" t="s">
        <v>58</v>
      </c>
      <c r="C64" s="1" t="s">
        <v>59</v>
      </c>
      <c r="D64" s="1" t="s">
        <v>856</v>
      </c>
      <c r="E64" s="1" t="s">
        <v>857</v>
      </c>
      <c r="F64" s="1" t="s">
        <v>858</v>
      </c>
      <c r="G64" s="2" t="s">
        <v>801</v>
      </c>
      <c r="H64" s="2" t="s">
        <v>64</v>
      </c>
      <c r="I64" s="2" t="s">
        <v>65</v>
      </c>
      <c r="J64" s="2" t="s">
        <v>66</v>
      </c>
      <c r="K64" s="2" t="s">
        <v>66</v>
      </c>
      <c r="L64" s="2" t="s">
        <v>67</v>
      </c>
      <c r="N64" s="1" t="s">
        <v>859</v>
      </c>
      <c r="O64" s="2" t="s">
        <v>140</v>
      </c>
      <c r="Q64" s="2" t="s">
        <v>70</v>
      </c>
      <c r="R64" s="2" t="s">
        <v>706</v>
      </c>
      <c r="S64" s="1" t="s">
        <v>860</v>
      </c>
      <c r="T64" s="2" t="s">
        <v>72</v>
      </c>
      <c r="U64" s="3">
        <v>6</v>
      </c>
      <c r="V64" s="3">
        <v>13</v>
      </c>
      <c r="W64" s="4" t="s">
        <v>862</v>
      </c>
      <c r="X64" s="4" t="s">
        <v>862</v>
      </c>
      <c r="Y64" s="4" t="s">
        <v>708</v>
      </c>
      <c r="Z64" s="4" t="s">
        <v>708</v>
      </c>
      <c r="AA64" s="3">
        <v>56</v>
      </c>
      <c r="AB64" s="3">
        <v>42</v>
      </c>
      <c r="AC64" s="3">
        <v>43</v>
      </c>
      <c r="AD64" s="3">
        <v>1</v>
      </c>
      <c r="AE64" s="3">
        <v>1</v>
      </c>
      <c r="AF64" s="3">
        <v>1</v>
      </c>
      <c r="AG64" s="3">
        <v>1</v>
      </c>
      <c r="AH64" s="3">
        <v>0</v>
      </c>
      <c r="AI64" s="3">
        <v>0</v>
      </c>
      <c r="AJ64" s="3">
        <v>1</v>
      </c>
      <c r="AK64" s="3">
        <v>1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2" t="s">
        <v>66</v>
      </c>
      <c r="AS64" s="2" t="s">
        <v>66</v>
      </c>
      <c r="AU64" s="5" t="str">
        <f>HYPERLINK("https://creighton-primo.hosted.exlibrisgroup.com/primo-explore/search?tab=default_tab&amp;search_scope=EVERYTHING&amp;vid=01CRU&amp;lang=en_US&amp;offset=0&amp;query=any,contains,991000764439702656","Catalog Record")</f>
        <v>Catalog Record</v>
      </c>
      <c r="AV64" s="5" t="str">
        <f>HYPERLINK("http://www.worldcat.org/oclc/13612665","WorldCat Record")</f>
        <v>WorldCat Record</v>
      </c>
      <c r="AW64" s="2" t="s">
        <v>863</v>
      </c>
      <c r="AX64" s="2" t="s">
        <v>864</v>
      </c>
      <c r="AY64" s="2" t="s">
        <v>865</v>
      </c>
      <c r="AZ64" s="2" t="s">
        <v>865</v>
      </c>
      <c r="BA64" s="2" t="s">
        <v>866</v>
      </c>
      <c r="BB64" s="2" t="s">
        <v>79</v>
      </c>
      <c r="BD64" s="2" t="s">
        <v>867</v>
      </c>
      <c r="BE64" s="2" t="s">
        <v>870</v>
      </c>
      <c r="BF64" s="2" t="s">
        <v>871</v>
      </c>
    </row>
    <row r="65" spans="1:58" ht="53.25" customHeight="1">
      <c r="A65" s="1"/>
      <c r="B65" s="1" t="s">
        <v>58</v>
      </c>
      <c r="C65" s="1" t="s">
        <v>59</v>
      </c>
      <c r="D65" s="1" t="s">
        <v>872</v>
      </c>
      <c r="E65" s="1" t="s">
        <v>873</v>
      </c>
      <c r="F65" s="1" t="s">
        <v>824</v>
      </c>
      <c r="G65" s="2" t="s">
        <v>769</v>
      </c>
      <c r="H65" s="2" t="s">
        <v>64</v>
      </c>
      <c r="I65" s="2" t="s">
        <v>825</v>
      </c>
      <c r="J65" s="2" t="s">
        <v>64</v>
      </c>
      <c r="K65" s="2" t="s">
        <v>66</v>
      </c>
      <c r="L65" s="2" t="s">
        <v>67</v>
      </c>
      <c r="N65" s="1" t="s">
        <v>826</v>
      </c>
      <c r="O65" s="2" t="s">
        <v>437</v>
      </c>
      <c r="Q65" s="2" t="s">
        <v>70</v>
      </c>
      <c r="R65" s="2" t="s">
        <v>706</v>
      </c>
      <c r="S65" s="1" t="s">
        <v>827</v>
      </c>
      <c r="T65" s="2" t="s">
        <v>72</v>
      </c>
      <c r="U65" s="3">
        <v>1</v>
      </c>
      <c r="V65" s="3">
        <v>6</v>
      </c>
      <c r="W65" s="4" t="s">
        <v>778</v>
      </c>
      <c r="X65" s="4" t="s">
        <v>778</v>
      </c>
      <c r="Y65" s="4" t="s">
        <v>708</v>
      </c>
      <c r="Z65" s="4" t="s">
        <v>828</v>
      </c>
      <c r="AA65" s="3">
        <v>311</v>
      </c>
      <c r="AB65" s="3">
        <v>244</v>
      </c>
      <c r="AC65" s="3">
        <v>249</v>
      </c>
      <c r="AD65" s="3">
        <v>3</v>
      </c>
      <c r="AE65" s="3">
        <v>3</v>
      </c>
      <c r="AF65" s="3">
        <v>9</v>
      </c>
      <c r="AG65" s="3">
        <v>9</v>
      </c>
      <c r="AH65" s="3">
        <v>1</v>
      </c>
      <c r="AI65" s="3">
        <v>1</v>
      </c>
      <c r="AJ65" s="3">
        <v>2</v>
      </c>
      <c r="AK65" s="3">
        <v>2</v>
      </c>
      <c r="AL65" s="3">
        <v>5</v>
      </c>
      <c r="AM65" s="3">
        <v>5</v>
      </c>
      <c r="AN65" s="3">
        <v>2</v>
      </c>
      <c r="AO65" s="3">
        <v>2</v>
      </c>
      <c r="AP65" s="3">
        <v>0</v>
      </c>
      <c r="AQ65" s="3">
        <v>0</v>
      </c>
      <c r="AR65" s="2" t="s">
        <v>66</v>
      </c>
      <c r="AS65" s="2" t="s">
        <v>64</v>
      </c>
      <c r="AT65" s="5" t="str">
        <f>HYPERLINK("http://catalog.hathitrust.org/Record/000372273","HathiTrust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HYPERLINK("https://creighton-primo.hosted.exlibrisgroup.com/primo-explore/search?tab=default_tab&amp;search_scope=EVERYTHING&amp;vid=01CRU&amp;lang=en_US&amp;offset=0&amp;query=any,contains,991000860519702656","Catalog Record")</f>
        <v>Catalog Record</v>
      </c>
      <c r="AV65" s="5" t="str">
        <f>HYPERLINK("http://www.worldcat.org/oclc/11468311","WorldCat Record")</f>
        <v>WorldCat Record</v>
      </c>
      <c r="AW65" s="2" t="s">
        <v>829</v>
      </c>
      <c r="AX65" s="2" t="s">
        <v>830</v>
      </c>
      <c r="AY65" s="2" t="s">
        <v>831</v>
      </c>
      <c r="AZ65" s="2" t="s">
        <v>831</v>
      </c>
      <c r="BA65" s="2" t="s">
        <v>832</v>
      </c>
      <c r="BB65" s="2" t="s">
        <v>79</v>
      </c>
      <c r="BD65" s="2" t="s">
        <v>833</v>
      </c>
      <c r="BE65" s="2" t="s">
        <v>874</v>
      </c>
      <c r="BF65" s="2" t="s">
        <v>875</v>
      </c>
    </row>
    <row r="66" spans="1:58" ht="53.25" customHeight="1">
      <c r="A66" s="1"/>
      <c r="B66" s="1" t="s">
        <v>58</v>
      </c>
      <c r="C66" s="1" t="s">
        <v>59</v>
      </c>
      <c r="D66" s="1" t="s">
        <v>872</v>
      </c>
      <c r="E66" s="1" t="s">
        <v>873</v>
      </c>
      <c r="F66" s="1" t="s">
        <v>824</v>
      </c>
      <c r="G66" s="2" t="s">
        <v>769</v>
      </c>
      <c r="H66" s="2" t="s">
        <v>64</v>
      </c>
      <c r="I66" s="2" t="s">
        <v>65</v>
      </c>
      <c r="J66" s="2" t="s">
        <v>64</v>
      </c>
      <c r="K66" s="2" t="s">
        <v>66</v>
      </c>
      <c r="L66" s="2" t="s">
        <v>67</v>
      </c>
      <c r="N66" s="1" t="s">
        <v>826</v>
      </c>
      <c r="O66" s="2" t="s">
        <v>437</v>
      </c>
      <c r="Q66" s="2" t="s">
        <v>70</v>
      </c>
      <c r="R66" s="2" t="s">
        <v>706</v>
      </c>
      <c r="S66" s="1" t="s">
        <v>827</v>
      </c>
      <c r="T66" s="2" t="s">
        <v>72</v>
      </c>
      <c r="U66" s="3">
        <v>0</v>
      </c>
      <c r="V66" s="3">
        <v>6</v>
      </c>
      <c r="X66" s="4" t="s">
        <v>778</v>
      </c>
      <c r="Y66" s="4" t="s">
        <v>828</v>
      </c>
      <c r="Z66" s="4" t="s">
        <v>828</v>
      </c>
      <c r="AA66" s="3">
        <v>311</v>
      </c>
      <c r="AB66" s="3">
        <v>244</v>
      </c>
      <c r="AC66" s="3">
        <v>249</v>
      </c>
      <c r="AD66" s="3">
        <v>3</v>
      </c>
      <c r="AE66" s="3">
        <v>3</v>
      </c>
      <c r="AF66" s="3">
        <v>9</v>
      </c>
      <c r="AG66" s="3">
        <v>9</v>
      </c>
      <c r="AH66" s="3">
        <v>1</v>
      </c>
      <c r="AI66" s="3">
        <v>1</v>
      </c>
      <c r="AJ66" s="3">
        <v>2</v>
      </c>
      <c r="AK66" s="3">
        <v>2</v>
      </c>
      <c r="AL66" s="3">
        <v>5</v>
      </c>
      <c r="AM66" s="3">
        <v>5</v>
      </c>
      <c r="AN66" s="3">
        <v>2</v>
      </c>
      <c r="AO66" s="3">
        <v>2</v>
      </c>
      <c r="AP66" s="3">
        <v>0</v>
      </c>
      <c r="AQ66" s="3">
        <v>0</v>
      </c>
      <c r="AR66" s="2" t="s">
        <v>66</v>
      </c>
      <c r="AS66" s="2" t="s">
        <v>64</v>
      </c>
      <c r="AT66" s="5" t="str">
        <f>HYPERLINK("http://catalog.hathitrust.org/Record/000372273","HathiTrust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HYPERLINK("https://creighton-primo.hosted.exlibrisgroup.com/primo-explore/search?tab=default_tab&amp;search_scope=EVERYTHING&amp;vid=01CRU&amp;lang=en_US&amp;offset=0&amp;query=any,contains,991000860519702656","Catalog Record")</f>
        <v>Catalog Record</v>
      </c>
      <c r="AV66" s="5" t="str">
        <f>HYPERLINK("http://www.worldcat.org/oclc/11468311","WorldCat Record")</f>
        <v>WorldCat Record</v>
      </c>
      <c r="AW66" s="2" t="s">
        <v>829</v>
      </c>
      <c r="AX66" s="2" t="s">
        <v>830</v>
      </c>
      <c r="AY66" s="2" t="s">
        <v>831</v>
      </c>
      <c r="AZ66" s="2" t="s">
        <v>831</v>
      </c>
      <c r="BA66" s="2" t="s">
        <v>832</v>
      </c>
      <c r="BB66" s="2" t="s">
        <v>79</v>
      </c>
      <c r="BD66" s="2" t="s">
        <v>833</v>
      </c>
      <c r="BE66" s="2" t="s">
        <v>876</v>
      </c>
      <c r="BF66" s="2" t="s">
        <v>877</v>
      </c>
    </row>
    <row r="67" spans="1:58" ht="53.25" customHeight="1">
      <c r="A67" s="1"/>
      <c r="B67" s="1" t="s">
        <v>58</v>
      </c>
      <c r="C67" s="1" t="s">
        <v>59</v>
      </c>
      <c r="D67" s="1" t="s">
        <v>878</v>
      </c>
      <c r="E67" s="1" t="s">
        <v>879</v>
      </c>
      <c r="F67" s="1" t="s">
        <v>880</v>
      </c>
      <c r="G67" s="2" t="s">
        <v>881</v>
      </c>
      <c r="H67" s="2" t="s">
        <v>64</v>
      </c>
      <c r="I67" s="2" t="s">
        <v>65</v>
      </c>
      <c r="J67" s="2" t="s">
        <v>66</v>
      </c>
      <c r="K67" s="2" t="s">
        <v>66</v>
      </c>
      <c r="L67" s="2" t="s">
        <v>67</v>
      </c>
      <c r="N67" s="1" t="s">
        <v>882</v>
      </c>
      <c r="O67" s="2" t="s">
        <v>244</v>
      </c>
      <c r="Q67" s="2" t="s">
        <v>70</v>
      </c>
      <c r="R67" s="2" t="s">
        <v>706</v>
      </c>
      <c r="S67" s="1" t="s">
        <v>883</v>
      </c>
      <c r="T67" s="2" t="s">
        <v>72</v>
      </c>
      <c r="U67" s="3">
        <v>2</v>
      </c>
      <c r="V67" s="3">
        <v>3</v>
      </c>
      <c r="W67" s="4" t="s">
        <v>848</v>
      </c>
      <c r="X67" s="4" t="s">
        <v>848</v>
      </c>
      <c r="Y67" s="4" t="s">
        <v>884</v>
      </c>
      <c r="Z67" s="4" t="s">
        <v>884</v>
      </c>
      <c r="AA67" s="3">
        <v>50</v>
      </c>
      <c r="AB67" s="3">
        <v>46</v>
      </c>
      <c r="AC67" s="3">
        <v>47</v>
      </c>
      <c r="AD67" s="3">
        <v>1</v>
      </c>
      <c r="AE67" s="3">
        <v>1</v>
      </c>
      <c r="AF67" s="3">
        <v>1</v>
      </c>
      <c r="AG67" s="3">
        <v>1</v>
      </c>
      <c r="AH67" s="3">
        <v>0</v>
      </c>
      <c r="AI67" s="3">
        <v>0</v>
      </c>
      <c r="AJ67" s="3">
        <v>1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2" t="s">
        <v>66</v>
      </c>
      <c r="AS67" s="2" t="s">
        <v>66</v>
      </c>
      <c r="AU67" s="5" t="str">
        <f>HYPERLINK("https://creighton-primo.hosted.exlibrisgroup.com/primo-explore/search?tab=default_tab&amp;search_scope=EVERYTHING&amp;vid=01CRU&amp;lang=en_US&amp;offset=0&amp;query=any,contains,991001532419702656","Catalog Record")</f>
        <v>Catalog Record</v>
      </c>
      <c r="AV67" s="5" t="str">
        <f>HYPERLINK("http://www.worldcat.org/oclc/16850191","WorldCat Record")</f>
        <v>WorldCat Record</v>
      </c>
      <c r="AW67" s="2" t="s">
        <v>885</v>
      </c>
      <c r="AX67" s="2" t="s">
        <v>886</v>
      </c>
      <c r="AY67" s="2" t="s">
        <v>887</v>
      </c>
      <c r="AZ67" s="2" t="s">
        <v>887</v>
      </c>
      <c r="BA67" s="2" t="s">
        <v>888</v>
      </c>
      <c r="BB67" s="2" t="s">
        <v>79</v>
      </c>
      <c r="BD67" s="2" t="s">
        <v>889</v>
      </c>
      <c r="BE67" s="2" t="s">
        <v>890</v>
      </c>
      <c r="BF67" s="2" t="s">
        <v>891</v>
      </c>
    </row>
    <row r="68" spans="1:58" ht="53.25" customHeight="1">
      <c r="A68" s="1"/>
      <c r="B68" s="1" t="s">
        <v>58</v>
      </c>
      <c r="C68" s="1" t="s">
        <v>59</v>
      </c>
      <c r="D68" s="1" t="s">
        <v>878</v>
      </c>
      <c r="E68" s="1" t="s">
        <v>879</v>
      </c>
      <c r="F68" s="1" t="s">
        <v>880</v>
      </c>
      <c r="G68" s="2" t="s">
        <v>892</v>
      </c>
      <c r="H68" s="2" t="s">
        <v>64</v>
      </c>
      <c r="I68" s="2" t="s">
        <v>65</v>
      </c>
      <c r="J68" s="2" t="s">
        <v>66</v>
      </c>
      <c r="K68" s="2" t="s">
        <v>66</v>
      </c>
      <c r="L68" s="2" t="s">
        <v>67</v>
      </c>
      <c r="N68" s="1" t="s">
        <v>882</v>
      </c>
      <c r="O68" s="2" t="s">
        <v>244</v>
      </c>
      <c r="Q68" s="2" t="s">
        <v>70</v>
      </c>
      <c r="R68" s="2" t="s">
        <v>706</v>
      </c>
      <c r="S68" s="1" t="s">
        <v>883</v>
      </c>
      <c r="T68" s="2" t="s">
        <v>72</v>
      </c>
      <c r="U68" s="3">
        <v>1</v>
      </c>
      <c r="V68" s="3">
        <v>3</v>
      </c>
      <c r="X68" s="4" t="s">
        <v>848</v>
      </c>
      <c r="Y68" s="4" t="s">
        <v>884</v>
      </c>
      <c r="Z68" s="4" t="s">
        <v>884</v>
      </c>
      <c r="AA68" s="3">
        <v>50</v>
      </c>
      <c r="AB68" s="3">
        <v>46</v>
      </c>
      <c r="AC68" s="3">
        <v>47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1</v>
      </c>
      <c r="AK68" s="3">
        <v>1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2" t="s">
        <v>66</v>
      </c>
      <c r="AS68" s="2" t="s">
        <v>66</v>
      </c>
      <c r="AU68" s="5" t="str">
        <f>HYPERLINK("https://creighton-primo.hosted.exlibrisgroup.com/primo-explore/search?tab=default_tab&amp;search_scope=EVERYTHING&amp;vid=01CRU&amp;lang=en_US&amp;offset=0&amp;query=any,contains,991001532419702656","Catalog Record")</f>
        <v>Catalog Record</v>
      </c>
      <c r="AV68" s="5" t="str">
        <f>HYPERLINK("http://www.worldcat.org/oclc/16850191","WorldCat Record")</f>
        <v>WorldCat Record</v>
      </c>
      <c r="AW68" s="2" t="s">
        <v>885</v>
      </c>
      <c r="AX68" s="2" t="s">
        <v>886</v>
      </c>
      <c r="AY68" s="2" t="s">
        <v>887</v>
      </c>
      <c r="AZ68" s="2" t="s">
        <v>887</v>
      </c>
      <c r="BA68" s="2" t="s">
        <v>888</v>
      </c>
      <c r="BB68" s="2" t="s">
        <v>79</v>
      </c>
      <c r="BD68" s="2" t="s">
        <v>889</v>
      </c>
      <c r="BE68" s="2" t="s">
        <v>893</v>
      </c>
      <c r="BF68" s="2" t="s">
        <v>894</v>
      </c>
    </row>
    <row r="69" spans="1:58" ht="53.25" customHeight="1">
      <c r="A69" s="1"/>
      <c r="B69" s="1" t="s">
        <v>58</v>
      </c>
      <c r="C69" s="1" t="s">
        <v>59</v>
      </c>
      <c r="D69" s="1" t="s">
        <v>895</v>
      </c>
      <c r="E69" s="1" t="s">
        <v>896</v>
      </c>
      <c r="F69" s="1" t="s">
        <v>897</v>
      </c>
      <c r="G69" s="2" t="s">
        <v>845</v>
      </c>
      <c r="H69" s="2" t="s">
        <v>66</v>
      </c>
      <c r="I69" s="2" t="s">
        <v>65</v>
      </c>
      <c r="J69" s="2" t="s">
        <v>66</v>
      </c>
      <c r="K69" s="2" t="s">
        <v>66</v>
      </c>
      <c r="L69" s="2" t="s">
        <v>67</v>
      </c>
      <c r="N69" s="1" t="s">
        <v>898</v>
      </c>
      <c r="O69" s="2" t="s">
        <v>244</v>
      </c>
      <c r="Q69" s="2" t="s">
        <v>70</v>
      </c>
      <c r="R69" s="2" t="s">
        <v>706</v>
      </c>
      <c r="S69" s="1" t="s">
        <v>899</v>
      </c>
      <c r="T69" s="2" t="s">
        <v>72</v>
      </c>
      <c r="U69" s="3">
        <v>3</v>
      </c>
      <c r="V69" s="3">
        <v>3</v>
      </c>
      <c r="W69" s="4" t="s">
        <v>836</v>
      </c>
      <c r="X69" s="4" t="s">
        <v>836</v>
      </c>
      <c r="Y69" s="4" t="s">
        <v>900</v>
      </c>
      <c r="Z69" s="4" t="s">
        <v>900</v>
      </c>
      <c r="AA69" s="3">
        <v>56</v>
      </c>
      <c r="AB69" s="3">
        <v>46</v>
      </c>
      <c r="AC69" s="3">
        <v>47</v>
      </c>
      <c r="AD69" s="3">
        <v>1</v>
      </c>
      <c r="AE69" s="3">
        <v>1</v>
      </c>
      <c r="AF69" s="3">
        <v>1</v>
      </c>
      <c r="AG69" s="3">
        <v>1</v>
      </c>
      <c r="AH69" s="3">
        <v>0</v>
      </c>
      <c r="AI69" s="3">
        <v>0</v>
      </c>
      <c r="AJ69" s="3">
        <v>1</v>
      </c>
      <c r="AK69" s="3">
        <v>1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2" t="s">
        <v>66</v>
      </c>
      <c r="AS69" s="2" t="s">
        <v>66</v>
      </c>
      <c r="AU69" s="5" t="str">
        <f>HYPERLINK("https://creighton-primo.hosted.exlibrisgroup.com/primo-explore/search?tab=default_tab&amp;search_scope=EVERYTHING&amp;vid=01CRU&amp;lang=en_US&amp;offset=0&amp;query=any,contains,991001426649702656","Catalog Record")</f>
        <v>Catalog Record</v>
      </c>
      <c r="AV69" s="5" t="str">
        <f>HYPERLINK("http://www.worldcat.org/oclc/15788727","WorldCat Record")</f>
        <v>WorldCat Record</v>
      </c>
      <c r="AW69" s="2" t="s">
        <v>901</v>
      </c>
      <c r="AX69" s="2" t="s">
        <v>902</v>
      </c>
      <c r="AY69" s="2" t="s">
        <v>903</v>
      </c>
      <c r="AZ69" s="2" t="s">
        <v>903</v>
      </c>
      <c r="BA69" s="2" t="s">
        <v>904</v>
      </c>
      <c r="BB69" s="2" t="s">
        <v>79</v>
      </c>
      <c r="BD69" s="2" t="s">
        <v>905</v>
      </c>
      <c r="BE69" s="2" t="s">
        <v>906</v>
      </c>
      <c r="BF69" s="2" t="s">
        <v>907</v>
      </c>
    </row>
    <row r="70" spans="1:58" ht="53.25" customHeight="1">
      <c r="A70" s="1"/>
      <c r="B70" s="1" t="s">
        <v>58</v>
      </c>
      <c r="C70" s="1" t="s">
        <v>59</v>
      </c>
      <c r="D70" s="1" t="s">
        <v>908</v>
      </c>
      <c r="E70" s="1" t="s">
        <v>909</v>
      </c>
      <c r="F70" s="1" t="s">
        <v>910</v>
      </c>
      <c r="G70" s="2" t="s">
        <v>911</v>
      </c>
      <c r="H70" s="2" t="s">
        <v>66</v>
      </c>
      <c r="I70" s="2" t="s">
        <v>65</v>
      </c>
      <c r="J70" s="2" t="s">
        <v>66</v>
      </c>
      <c r="K70" s="2" t="s">
        <v>66</v>
      </c>
      <c r="L70" s="2" t="s">
        <v>67</v>
      </c>
      <c r="N70" s="1" t="s">
        <v>912</v>
      </c>
      <c r="O70" s="2" t="s">
        <v>274</v>
      </c>
      <c r="Q70" s="2" t="s">
        <v>70</v>
      </c>
      <c r="R70" s="2" t="s">
        <v>706</v>
      </c>
      <c r="S70" s="1" t="s">
        <v>913</v>
      </c>
      <c r="T70" s="2" t="s">
        <v>72</v>
      </c>
      <c r="U70" s="3">
        <v>14</v>
      </c>
      <c r="V70" s="3">
        <v>14</v>
      </c>
      <c r="W70" s="4" t="s">
        <v>914</v>
      </c>
      <c r="X70" s="4" t="s">
        <v>914</v>
      </c>
      <c r="Y70" s="4" t="s">
        <v>811</v>
      </c>
      <c r="Z70" s="4" t="s">
        <v>811</v>
      </c>
      <c r="AA70" s="3">
        <v>31</v>
      </c>
      <c r="AB70" s="3">
        <v>24</v>
      </c>
      <c r="AC70" s="3">
        <v>27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1</v>
      </c>
      <c r="AK70" s="3">
        <v>1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2" t="s">
        <v>66</v>
      </c>
      <c r="AS70" s="2" t="s">
        <v>66</v>
      </c>
      <c r="AU70" s="5" t="str">
        <f>HYPERLINK("https://creighton-primo.hosted.exlibrisgroup.com/primo-explore/search?tab=default_tab&amp;search_scope=EVERYTHING&amp;vid=01CRU&amp;lang=en_US&amp;offset=0&amp;query=any,contains,991001448869702656","Catalog Record")</f>
        <v>Catalog Record</v>
      </c>
      <c r="AV70" s="5" t="str">
        <f>HYPERLINK("http://www.worldcat.org/oclc/20619403","WorldCat Record")</f>
        <v>WorldCat Record</v>
      </c>
      <c r="AW70" s="2" t="s">
        <v>915</v>
      </c>
      <c r="AX70" s="2" t="s">
        <v>916</v>
      </c>
      <c r="AY70" s="2" t="s">
        <v>917</v>
      </c>
      <c r="AZ70" s="2" t="s">
        <v>917</v>
      </c>
      <c r="BA70" s="2" t="s">
        <v>918</v>
      </c>
      <c r="BB70" s="2" t="s">
        <v>79</v>
      </c>
      <c r="BE70" s="2" t="s">
        <v>919</v>
      </c>
      <c r="BF70" s="2" t="s">
        <v>920</v>
      </c>
    </row>
    <row r="71" spans="1:58" ht="53.25" customHeight="1">
      <c r="A71" s="1"/>
      <c r="B71" s="1" t="s">
        <v>58</v>
      </c>
      <c r="C71" s="1" t="s">
        <v>59</v>
      </c>
      <c r="D71" s="1" t="s">
        <v>921</v>
      </c>
      <c r="E71" s="1" t="s">
        <v>922</v>
      </c>
      <c r="F71" s="1" t="s">
        <v>923</v>
      </c>
      <c r="H71" s="2" t="s">
        <v>66</v>
      </c>
      <c r="I71" s="2" t="s">
        <v>65</v>
      </c>
      <c r="J71" s="2" t="s">
        <v>66</v>
      </c>
      <c r="K71" s="2" t="s">
        <v>66</v>
      </c>
      <c r="L71" s="2" t="s">
        <v>67</v>
      </c>
      <c r="N71" s="1" t="s">
        <v>912</v>
      </c>
      <c r="O71" s="2" t="s">
        <v>274</v>
      </c>
      <c r="P71" s="1" t="s">
        <v>924</v>
      </c>
      <c r="Q71" s="2" t="s">
        <v>70</v>
      </c>
      <c r="R71" s="2" t="s">
        <v>706</v>
      </c>
      <c r="S71" s="1" t="s">
        <v>925</v>
      </c>
      <c r="T71" s="2" t="s">
        <v>72</v>
      </c>
      <c r="U71" s="3">
        <v>19</v>
      </c>
      <c r="V71" s="3">
        <v>19</v>
      </c>
      <c r="W71" s="4" t="s">
        <v>914</v>
      </c>
      <c r="X71" s="4" t="s">
        <v>914</v>
      </c>
      <c r="Y71" s="4" t="s">
        <v>926</v>
      </c>
      <c r="Z71" s="4" t="s">
        <v>926</v>
      </c>
      <c r="AA71" s="3">
        <v>39</v>
      </c>
      <c r="AB71" s="3">
        <v>28</v>
      </c>
      <c r="AC71" s="3">
        <v>30</v>
      </c>
      <c r="AD71" s="3">
        <v>1</v>
      </c>
      <c r="AE71" s="3">
        <v>1</v>
      </c>
      <c r="AF71" s="3">
        <v>1</v>
      </c>
      <c r="AG71" s="3">
        <v>1</v>
      </c>
      <c r="AH71" s="3">
        <v>0</v>
      </c>
      <c r="AI71" s="3">
        <v>0</v>
      </c>
      <c r="AJ71" s="3">
        <v>1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2" t="s">
        <v>66</v>
      </c>
      <c r="AS71" s="2" t="s">
        <v>66</v>
      </c>
      <c r="AU71" s="5" t="str">
        <f>HYPERLINK("https://creighton-primo.hosted.exlibrisgroup.com/primo-explore/search?tab=default_tab&amp;search_scope=EVERYTHING&amp;vid=01CRU&amp;lang=en_US&amp;offset=0&amp;query=any,contains,991001322899702656","Catalog Record")</f>
        <v>Catalog Record</v>
      </c>
      <c r="AV71" s="5" t="str">
        <f>HYPERLINK("http://www.worldcat.org/oclc/20507328","WorldCat Record")</f>
        <v>WorldCat Record</v>
      </c>
      <c r="AW71" s="2" t="s">
        <v>927</v>
      </c>
      <c r="AX71" s="2" t="s">
        <v>928</v>
      </c>
      <c r="AY71" s="2" t="s">
        <v>929</v>
      </c>
      <c r="AZ71" s="2" t="s">
        <v>929</v>
      </c>
      <c r="BA71" s="2" t="s">
        <v>930</v>
      </c>
      <c r="BB71" s="2" t="s">
        <v>79</v>
      </c>
      <c r="BD71" s="2" t="s">
        <v>931</v>
      </c>
      <c r="BE71" s="2" t="s">
        <v>932</v>
      </c>
      <c r="BF71" s="2" t="s">
        <v>933</v>
      </c>
    </row>
    <row r="72" spans="1:58" ht="53.25" customHeight="1">
      <c r="A72" s="1"/>
      <c r="B72" s="1" t="s">
        <v>58</v>
      </c>
      <c r="C72" s="1" t="s">
        <v>59</v>
      </c>
      <c r="D72" s="1" t="s">
        <v>934</v>
      </c>
      <c r="E72" s="1" t="s">
        <v>935</v>
      </c>
      <c r="F72" s="1" t="s">
        <v>936</v>
      </c>
      <c r="G72" s="2" t="s">
        <v>845</v>
      </c>
      <c r="H72" s="2" t="s">
        <v>66</v>
      </c>
      <c r="I72" s="2" t="s">
        <v>65</v>
      </c>
      <c r="J72" s="2" t="s">
        <v>66</v>
      </c>
      <c r="K72" s="2" t="s">
        <v>66</v>
      </c>
      <c r="L72" s="2" t="s">
        <v>67</v>
      </c>
      <c r="N72" s="1" t="s">
        <v>937</v>
      </c>
      <c r="O72" s="2" t="s">
        <v>618</v>
      </c>
      <c r="P72" s="1" t="s">
        <v>924</v>
      </c>
      <c r="Q72" s="2" t="s">
        <v>70</v>
      </c>
      <c r="R72" s="2" t="s">
        <v>706</v>
      </c>
      <c r="S72" s="1" t="s">
        <v>938</v>
      </c>
      <c r="T72" s="2" t="s">
        <v>72</v>
      </c>
      <c r="U72" s="3">
        <v>10</v>
      </c>
      <c r="V72" s="3">
        <v>10</v>
      </c>
      <c r="W72" s="4" t="s">
        <v>914</v>
      </c>
      <c r="X72" s="4" t="s">
        <v>914</v>
      </c>
      <c r="Y72" s="4" t="s">
        <v>939</v>
      </c>
      <c r="Z72" s="4" t="s">
        <v>939</v>
      </c>
      <c r="AA72" s="3">
        <v>41</v>
      </c>
      <c r="AB72" s="3">
        <v>32</v>
      </c>
      <c r="AC72" s="3">
        <v>32</v>
      </c>
      <c r="AD72" s="3">
        <v>1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2" t="s">
        <v>66</v>
      </c>
      <c r="AS72" s="2" t="s">
        <v>66</v>
      </c>
      <c r="AU72" s="5" t="str">
        <f>HYPERLINK("https://creighton-primo.hosted.exlibrisgroup.com/primo-explore/search?tab=default_tab&amp;search_scope=EVERYTHING&amp;vid=01CRU&amp;lang=en_US&amp;offset=0&amp;query=any,contains,991000932849702656","Catalog Record")</f>
        <v>Catalog Record</v>
      </c>
      <c r="AV72" s="5" t="str">
        <f>HYPERLINK("http://www.worldcat.org/oclc/23246688","WorldCat Record")</f>
        <v>WorldCat Record</v>
      </c>
      <c r="AW72" s="2" t="s">
        <v>940</v>
      </c>
      <c r="AX72" s="2" t="s">
        <v>941</v>
      </c>
      <c r="AY72" s="2" t="s">
        <v>942</v>
      </c>
      <c r="AZ72" s="2" t="s">
        <v>942</v>
      </c>
      <c r="BA72" s="2" t="s">
        <v>943</v>
      </c>
      <c r="BB72" s="2" t="s">
        <v>79</v>
      </c>
      <c r="BD72" s="2" t="s">
        <v>944</v>
      </c>
      <c r="BE72" s="2" t="s">
        <v>945</v>
      </c>
      <c r="BF72" s="2" t="s">
        <v>946</v>
      </c>
    </row>
    <row r="73" spans="1:58" ht="53.25" customHeight="1">
      <c r="A73" s="1"/>
      <c r="B73" s="1" t="s">
        <v>58</v>
      </c>
      <c r="C73" s="1" t="s">
        <v>59</v>
      </c>
      <c r="D73" s="1" t="s">
        <v>947</v>
      </c>
      <c r="E73" s="1" t="s">
        <v>948</v>
      </c>
      <c r="F73" s="1" t="s">
        <v>949</v>
      </c>
      <c r="G73" s="2" t="s">
        <v>845</v>
      </c>
      <c r="H73" s="2" t="s">
        <v>66</v>
      </c>
      <c r="I73" s="2" t="s">
        <v>65</v>
      </c>
      <c r="J73" s="2" t="s">
        <v>66</v>
      </c>
      <c r="K73" s="2" t="s">
        <v>66</v>
      </c>
      <c r="L73" s="2" t="s">
        <v>67</v>
      </c>
      <c r="N73" s="1" t="s">
        <v>950</v>
      </c>
      <c r="O73" s="2" t="s">
        <v>951</v>
      </c>
      <c r="Q73" s="2" t="s">
        <v>70</v>
      </c>
      <c r="R73" s="2" t="s">
        <v>110</v>
      </c>
      <c r="S73" s="1" t="s">
        <v>952</v>
      </c>
      <c r="T73" s="2" t="s">
        <v>72</v>
      </c>
      <c r="U73" s="3">
        <v>0</v>
      </c>
      <c r="V73" s="3">
        <v>0</v>
      </c>
      <c r="W73" s="4" t="s">
        <v>953</v>
      </c>
      <c r="X73" s="4" t="s">
        <v>953</v>
      </c>
      <c r="Y73" s="4" t="s">
        <v>954</v>
      </c>
      <c r="Z73" s="4" t="s">
        <v>954</v>
      </c>
      <c r="AA73" s="3">
        <v>43</v>
      </c>
      <c r="AB73" s="3">
        <v>40</v>
      </c>
      <c r="AC73" s="3">
        <v>40</v>
      </c>
      <c r="AD73" s="3">
        <v>1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2" t="s">
        <v>66</v>
      </c>
      <c r="AS73" s="2" t="s">
        <v>66</v>
      </c>
      <c r="AU73" s="5" t="str">
        <f>HYPERLINK("https://creighton-primo.hosted.exlibrisgroup.com/primo-explore/search?tab=default_tab&amp;search_scope=EVERYTHING&amp;vid=01CRU&amp;lang=en_US&amp;offset=0&amp;query=any,contains,991000352189702656","Catalog Record")</f>
        <v>Catalog Record</v>
      </c>
      <c r="AV73" s="5" t="str">
        <f>HYPERLINK("http://www.worldcat.org/oclc/45952118","WorldCat Record")</f>
        <v>WorldCat Record</v>
      </c>
      <c r="AW73" s="2" t="s">
        <v>955</v>
      </c>
      <c r="AX73" s="2" t="s">
        <v>956</v>
      </c>
      <c r="AY73" s="2" t="s">
        <v>957</v>
      </c>
      <c r="AZ73" s="2" t="s">
        <v>957</v>
      </c>
      <c r="BA73" s="2" t="s">
        <v>958</v>
      </c>
      <c r="BB73" s="2" t="s">
        <v>79</v>
      </c>
      <c r="BD73" s="2" t="s">
        <v>959</v>
      </c>
      <c r="BE73" s="2" t="s">
        <v>960</v>
      </c>
      <c r="BF73" s="2" t="s">
        <v>961</v>
      </c>
    </row>
    <row r="74" spans="1:58" ht="53.25" customHeight="1">
      <c r="A74" s="1"/>
      <c r="B74" s="1" t="s">
        <v>58</v>
      </c>
      <c r="C74" s="1" t="s">
        <v>59</v>
      </c>
      <c r="D74" s="1" t="s">
        <v>962</v>
      </c>
      <c r="E74" s="1" t="s">
        <v>963</v>
      </c>
      <c r="F74" s="1" t="s">
        <v>964</v>
      </c>
      <c r="H74" s="2" t="s">
        <v>66</v>
      </c>
      <c r="I74" s="2" t="s">
        <v>65</v>
      </c>
      <c r="J74" s="2" t="s">
        <v>66</v>
      </c>
      <c r="K74" s="2" t="s">
        <v>66</v>
      </c>
      <c r="L74" s="2" t="s">
        <v>67</v>
      </c>
      <c r="M74" s="1" t="s">
        <v>965</v>
      </c>
      <c r="N74" s="1" t="s">
        <v>966</v>
      </c>
      <c r="O74" s="2" t="s">
        <v>967</v>
      </c>
      <c r="P74" s="1" t="s">
        <v>690</v>
      </c>
      <c r="Q74" s="2" t="s">
        <v>70</v>
      </c>
      <c r="R74" s="2" t="s">
        <v>110</v>
      </c>
      <c r="T74" s="2" t="s">
        <v>72</v>
      </c>
      <c r="U74" s="3">
        <v>9</v>
      </c>
      <c r="V74" s="3">
        <v>9</v>
      </c>
      <c r="W74" s="4" t="s">
        <v>968</v>
      </c>
      <c r="X74" s="4" t="s">
        <v>968</v>
      </c>
      <c r="Y74" s="4" t="s">
        <v>426</v>
      </c>
      <c r="Z74" s="4" t="s">
        <v>426</v>
      </c>
      <c r="AA74" s="3">
        <v>212</v>
      </c>
      <c r="AB74" s="3">
        <v>171</v>
      </c>
      <c r="AC74" s="3">
        <v>432</v>
      </c>
      <c r="AD74" s="3">
        <v>3</v>
      </c>
      <c r="AE74" s="3">
        <v>6</v>
      </c>
      <c r="AF74" s="3">
        <v>6</v>
      </c>
      <c r="AG74" s="3">
        <v>15</v>
      </c>
      <c r="AH74" s="3">
        <v>2</v>
      </c>
      <c r="AI74" s="3">
        <v>6</v>
      </c>
      <c r="AJ74" s="3">
        <v>2</v>
      </c>
      <c r="AK74" s="3">
        <v>2</v>
      </c>
      <c r="AL74" s="3">
        <v>0</v>
      </c>
      <c r="AM74" s="3">
        <v>4</v>
      </c>
      <c r="AN74" s="3">
        <v>2</v>
      </c>
      <c r="AO74" s="3">
        <v>5</v>
      </c>
      <c r="AP74" s="3">
        <v>0</v>
      </c>
      <c r="AQ74" s="3">
        <v>0</v>
      </c>
      <c r="AR74" s="2" t="s">
        <v>66</v>
      </c>
      <c r="AS74" s="2" t="s">
        <v>66</v>
      </c>
      <c r="AU74" s="5" t="str">
        <f>HYPERLINK("https://creighton-primo.hosted.exlibrisgroup.com/primo-explore/search?tab=default_tab&amp;search_scope=EVERYTHING&amp;vid=01CRU&amp;lang=en_US&amp;offset=0&amp;query=any,contains,991000860229702656","Catalog Record")</f>
        <v>Catalog Record</v>
      </c>
      <c r="AV74" s="5" t="str">
        <f>HYPERLINK("http://www.worldcat.org/oclc/154237","WorldCat Record")</f>
        <v>WorldCat Record</v>
      </c>
      <c r="AW74" s="2" t="s">
        <v>969</v>
      </c>
      <c r="AX74" s="2" t="s">
        <v>970</v>
      </c>
      <c r="AY74" s="2" t="s">
        <v>971</v>
      </c>
      <c r="AZ74" s="2" t="s">
        <v>971</v>
      </c>
      <c r="BA74" s="2" t="s">
        <v>972</v>
      </c>
      <c r="BB74" s="2" t="s">
        <v>79</v>
      </c>
      <c r="BE74" s="2" t="s">
        <v>973</v>
      </c>
      <c r="BF74" s="2" t="s">
        <v>974</v>
      </c>
    </row>
    <row r="75" spans="1:58" ht="53.25" customHeight="1">
      <c r="A75" s="1"/>
      <c r="B75" s="1" t="s">
        <v>58</v>
      </c>
      <c r="C75" s="1" t="s">
        <v>59</v>
      </c>
      <c r="D75" s="1" t="s">
        <v>975</v>
      </c>
      <c r="E75" s="1" t="s">
        <v>976</v>
      </c>
      <c r="F75" s="1" t="s">
        <v>977</v>
      </c>
      <c r="H75" s="2" t="s">
        <v>66</v>
      </c>
      <c r="I75" s="2" t="s">
        <v>65</v>
      </c>
      <c r="J75" s="2" t="s">
        <v>66</v>
      </c>
      <c r="K75" s="2" t="s">
        <v>66</v>
      </c>
      <c r="L75" s="2" t="s">
        <v>67</v>
      </c>
      <c r="M75" s="1" t="s">
        <v>978</v>
      </c>
      <c r="N75" s="1" t="s">
        <v>979</v>
      </c>
      <c r="O75" s="2" t="s">
        <v>259</v>
      </c>
      <c r="P75" s="1" t="s">
        <v>216</v>
      </c>
      <c r="Q75" s="2" t="s">
        <v>70</v>
      </c>
      <c r="R75" s="2" t="s">
        <v>231</v>
      </c>
      <c r="T75" s="2" t="s">
        <v>72</v>
      </c>
      <c r="U75" s="3">
        <v>9</v>
      </c>
      <c r="V75" s="3">
        <v>9</v>
      </c>
      <c r="W75" s="4" t="s">
        <v>980</v>
      </c>
      <c r="X75" s="4" t="s">
        <v>980</v>
      </c>
      <c r="Y75" s="4" t="s">
        <v>637</v>
      </c>
      <c r="Z75" s="4" t="s">
        <v>637</v>
      </c>
      <c r="AA75" s="3">
        <v>104</v>
      </c>
      <c r="AB75" s="3">
        <v>89</v>
      </c>
      <c r="AC75" s="3">
        <v>238</v>
      </c>
      <c r="AD75" s="3">
        <v>1</v>
      </c>
      <c r="AE75" s="3">
        <v>2</v>
      </c>
      <c r="AF75" s="3">
        <v>1</v>
      </c>
      <c r="AG75" s="3">
        <v>9</v>
      </c>
      <c r="AH75" s="3">
        <v>1</v>
      </c>
      <c r="AI75" s="3">
        <v>2</v>
      </c>
      <c r="AJ75" s="3">
        <v>0</v>
      </c>
      <c r="AK75" s="3">
        <v>3</v>
      </c>
      <c r="AL75" s="3">
        <v>1</v>
      </c>
      <c r="AM75" s="3">
        <v>6</v>
      </c>
      <c r="AN75" s="3">
        <v>0</v>
      </c>
      <c r="AO75" s="3">
        <v>1</v>
      </c>
      <c r="AP75" s="3">
        <v>0</v>
      </c>
      <c r="AQ75" s="3">
        <v>0</v>
      </c>
      <c r="AR75" s="2" t="s">
        <v>66</v>
      </c>
      <c r="AS75" s="2" t="s">
        <v>66</v>
      </c>
      <c r="AU75" s="5" t="str">
        <f>HYPERLINK("https://creighton-primo.hosted.exlibrisgroup.com/primo-explore/search?tab=default_tab&amp;search_scope=EVERYTHING&amp;vid=01CRU&amp;lang=en_US&amp;offset=0&amp;query=any,contains,991000860139702656","Catalog Record")</f>
        <v>Catalog Record</v>
      </c>
      <c r="AV75" s="5" t="str">
        <f>HYPERLINK("http://www.worldcat.org/oclc/9896323","WorldCat Record")</f>
        <v>WorldCat Record</v>
      </c>
      <c r="AW75" s="2" t="s">
        <v>981</v>
      </c>
      <c r="AX75" s="2" t="s">
        <v>982</v>
      </c>
      <c r="AY75" s="2" t="s">
        <v>983</v>
      </c>
      <c r="AZ75" s="2" t="s">
        <v>983</v>
      </c>
      <c r="BA75" s="2" t="s">
        <v>984</v>
      </c>
      <c r="BB75" s="2" t="s">
        <v>79</v>
      </c>
      <c r="BD75" s="2" t="s">
        <v>985</v>
      </c>
      <c r="BE75" s="2" t="s">
        <v>986</v>
      </c>
      <c r="BF75" s="2" t="s">
        <v>987</v>
      </c>
    </row>
    <row r="76" spans="1:58" ht="53.25" customHeight="1">
      <c r="A76" s="1"/>
      <c r="B76" s="1" t="s">
        <v>58</v>
      </c>
      <c r="C76" s="1" t="s">
        <v>59</v>
      </c>
      <c r="D76" s="1" t="s">
        <v>988</v>
      </c>
      <c r="E76" s="1" t="s">
        <v>989</v>
      </c>
      <c r="F76" s="1" t="s">
        <v>990</v>
      </c>
      <c r="H76" s="2" t="s">
        <v>66</v>
      </c>
      <c r="I76" s="2" t="s">
        <v>65</v>
      </c>
      <c r="J76" s="2" t="s">
        <v>66</v>
      </c>
      <c r="K76" s="2" t="s">
        <v>66</v>
      </c>
      <c r="L76" s="2" t="s">
        <v>67</v>
      </c>
      <c r="M76" s="1" t="s">
        <v>991</v>
      </c>
      <c r="N76" s="1" t="s">
        <v>992</v>
      </c>
      <c r="O76" s="2" t="s">
        <v>993</v>
      </c>
      <c r="Q76" s="2" t="s">
        <v>70</v>
      </c>
      <c r="R76" s="2" t="s">
        <v>172</v>
      </c>
      <c r="T76" s="2" t="s">
        <v>72</v>
      </c>
      <c r="U76" s="3">
        <v>5</v>
      </c>
      <c r="V76" s="3">
        <v>5</v>
      </c>
      <c r="W76" s="4" t="s">
        <v>994</v>
      </c>
      <c r="X76" s="4" t="s">
        <v>994</v>
      </c>
      <c r="Y76" s="4" t="s">
        <v>637</v>
      </c>
      <c r="Z76" s="4" t="s">
        <v>637</v>
      </c>
      <c r="AA76" s="3">
        <v>84</v>
      </c>
      <c r="AB76" s="3">
        <v>52</v>
      </c>
      <c r="AC76" s="3">
        <v>62</v>
      </c>
      <c r="AD76" s="3">
        <v>1</v>
      </c>
      <c r="AE76" s="3">
        <v>1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2" t="s">
        <v>66</v>
      </c>
      <c r="AS76" s="2" t="s">
        <v>66</v>
      </c>
      <c r="AU76" s="5" t="str">
        <f>HYPERLINK("https://creighton-primo.hosted.exlibrisgroup.com/primo-explore/search?tab=default_tab&amp;search_scope=EVERYTHING&amp;vid=01CRU&amp;lang=en_US&amp;offset=0&amp;query=any,contains,991000860189702656","Catalog Record")</f>
        <v>Catalog Record</v>
      </c>
      <c r="AV76" s="5" t="str">
        <f>HYPERLINK("http://www.worldcat.org/oclc/3654443","WorldCat Record")</f>
        <v>WorldCat Record</v>
      </c>
      <c r="AW76" s="2" t="s">
        <v>995</v>
      </c>
      <c r="AX76" s="2" t="s">
        <v>996</v>
      </c>
      <c r="AY76" s="2" t="s">
        <v>997</v>
      </c>
      <c r="AZ76" s="2" t="s">
        <v>997</v>
      </c>
      <c r="BA76" s="2" t="s">
        <v>998</v>
      </c>
      <c r="BB76" s="2" t="s">
        <v>79</v>
      </c>
      <c r="BE76" s="2" t="s">
        <v>999</v>
      </c>
      <c r="BF76" s="2" t="s">
        <v>1000</v>
      </c>
    </row>
    <row r="77" spans="1:58" ht="53.25" customHeight="1">
      <c r="A77" s="1"/>
      <c r="B77" s="1" t="s">
        <v>58</v>
      </c>
      <c r="C77" s="1" t="s">
        <v>59</v>
      </c>
      <c r="D77" s="1" t="s">
        <v>1001</v>
      </c>
      <c r="E77" s="1" t="s">
        <v>1002</v>
      </c>
      <c r="F77" s="1" t="s">
        <v>1003</v>
      </c>
      <c r="H77" s="2" t="s">
        <v>66</v>
      </c>
      <c r="I77" s="2" t="s">
        <v>65</v>
      </c>
      <c r="J77" s="2" t="s">
        <v>66</v>
      </c>
      <c r="K77" s="2" t="s">
        <v>66</v>
      </c>
      <c r="L77" s="2" t="s">
        <v>67</v>
      </c>
      <c r="M77" s="1" t="s">
        <v>1004</v>
      </c>
      <c r="N77" s="1" t="s">
        <v>1005</v>
      </c>
      <c r="O77" s="2" t="s">
        <v>776</v>
      </c>
      <c r="Q77" s="2" t="s">
        <v>70</v>
      </c>
      <c r="R77" s="2" t="s">
        <v>424</v>
      </c>
      <c r="S77" s="1" t="s">
        <v>1006</v>
      </c>
      <c r="T77" s="2" t="s">
        <v>72</v>
      </c>
      <c r="U77" s="3">
        <v>43</v>
      </c>
      <c r="V77" s="3">
        <v>43</v>
      </c>
      <c r="W77" s="4" t="s">
        <v>1007</v>
      </c>
      <c r="X77" s="4" t="s">
        <v>1007</v>
      </c>
      <c r="Y77" s="4" t="s">
        <v>440</v>
      </c>
      <c r="Z77" s="4" t="s">
        <v>440</v>
      </c>
      <c r="AA77" s="3">
        <v>21</v>
      </c>
      <c r="AB77" s="3">
        <v>11</v>
      </c>
      <c r="AC77" s="3">
        <v>75</v>
      </c>
      <c r="AD77" s="3">
        <v>1</v>
      </c>
      <c r="AE77" s="3">
        <v>1</v>
      </c>
      <c r="AF77" s="3">
        <v>0</v>
      </c>
      <c r="AG77" s="3">
        <v>1</v>
      </c>
      <c r="AH77" s="3">
        <v>0</v>
      </c>
      <c r="AI77" s="3">
        <v>0</v>
      </c>
      <c r="AJ77" s="3">
        <v>0</v>
      </c>
      <c r="AK77" s="3">
        <v>1</v>
      </c>
      <c r="AL77" s="3">
        <v>0</v>
      </c>
      <c r="AM77" s="3">
        <v>1</v>
      </c>
      <c r="AN77" s="3">
        <v>0</v>
      </c>
      <c r="AO77" s="3">
        <v>0</v>
      </c>
      <c r="AP77" s="3">
        <v>0</v>
      </c>
      <c r="AQ77" s="3">
        <v>0</v>
      </c>
      <c r="AR77" s="2" t="s">
        <v>66</v>
      </c>
      <c r="AS77" s="2" t="s">
        <v>66</v>
      </c>
      <c r="AU77" s="5" t="str">
        <f>HYPERLINK("https://creighton-primo.hosted.exlibrisgroup.com/primo-explore/search?tab=default_tab&amp;search_scope=EVERYTHING&amp;vid=01CRU&amp;lang=en_US&amp;offset=0&amp;query=any,contains,991000860559702656","Catalog Record")</f>
        <v>Catalog Record</v>
      </c>
      <c r="AV77" s="5" t="str">
        <f>HYPERLINK("http://www.worldcat.org/oclc/10724421","WorldCat Record")</f>
        <v>WorldCat Record</v>
      </c>
      <c r="AW77" s="2" t="s">
        <v>1008</v>
      </c>
      <c r="AX77" s="2" t="s">
        <v>1009</v>
      </c>
      <c r="AY77" s="2" t="s">
        <v>1010</v>
      </c>
      <c r="AZ77" s="2" t="s">
        <v>1010</v>
      </c>
      <c r="BA77" s="2" t="s">
        <v>1011</v>
      </c>
      <c r="BB77" s="2" t="s">
        <v>79</v>
      </c>
      <c r="BD77" s="2" t="s">
        <v>1012</v>
      </c>
      <c r="BE77" s="2" t="s">
        <v>1013</v>
      </c>
      <c r="BF77" s="2" t="s">
        <v>1014</v>
      </c>
    </row>
    <row r="78" spans="1:58" ht="53.25" customHeight="1">
      <c r="A78" s="1"/>
      <c r="B78" s="1" t="s">
        <v>58</v>
      </c>
      <c r="C78" s="1" t="s">
        <v>59</v>
      </c>
      <c r="D78" s="1" t="s">
        <v>1015</v>
      </c>
      <c r="E78" s="1" t="s">
        <v>1016</v>
      </c>
      <c r="F78" s="1" t="s">
        <v>1017</v>
      </c>
      <c r="H78" s="2" t="s">
        <v>66</v>
      </c>
      <c r="I78" s="2" t="s">
        <v>65</v>
      </c>
      <c r="J78" s="2" t="s">
        <v>66</v>
      </c>
      <c r="K78" s="2" t="s">
        <v>66</v>
      </c>
      <c r="L78" s="2" t="s">
        <v>67</v>
      </c>
      <c r="N78" s="1" t="s">
        <v>1018</v>
      </c>
      <c r="O78" s="2" t="s">
        <v>124</v>
      </c>
      <c r="Q78" s="2" t="s">
        <v>70</v>
      </c>
      <c r="R78" s="2" t="s">
        <v>172</v>
      </c>
      <c r="T78" s="2" t="s">
        <v>72</v>
      </c>
      <c r="U78" s="3">
        <v>1</v>
      </c>
      <c r="V78" s="3">
        <v>1</v>
      </c>
      <c r="W78" s="4" t="s">
        <v>1019</v>
      </c>
      <c r="X78" s="4" t="s">
        <v>1019</v>
      </c>
      <c r="Y78" s="4" t="s">
        <v>1020</v>
      </c>
      <c r="Z78" s="4" t="s">
        <v>1020</v>
      </c>
      <c r="AA78" s="3">
        <v>43</v>
      </c>
      <c r="AB78" s="3">
        <v>22</v>
      </c>
      <c r="AC78" s="3">
        <v>60</v>
      </c>
      <c r="AD78" s="3">
        <v>1</v>
      </c>
      <c r="AE78" s="3">
        <v>1</v>
      </c>
      <c r="AF78" s="3">
        <v>1</v>
      </c>
      <c r="AG78" s="3">
        <v>2</v>
      </c>
      <c r="AH78" s="3">
        <v>1</v>
      </c>
      <c r="AI78" s="3">
        <v>2</v>
      </c>
      <c r="AJ78" s="3">
        <v>0</v>
      </c>
      <c r="AK78" s="3">
        <v>0</v>
      </c>
      <c r="AL78" s="3">
        <v>0</v>
      </c>
      <c r="AM78" s="3">
        <v>1</v>
      </c>
      <c r="AN78" s="3">
        <v>0</v>
      </c>
      <c r="AO78" s="3">
        <v>0</v>
      </c>
      <c r="AP78" s="3">
        <v>0</v>
      </c>
      <c r="AQ78" s="3">
        <v>0</v>
      </c>
      <c r="AR78" s="2" t="s">
        <v>66</v>
      </c>
      <c r="AS78" s="2" t="s">
        <v>66</v>
      </c>
      <c r="AU78" s="5" t="str">
        <f>HYPERLINK("https://creighton-primo.hosted.exlibrisgroup.com/primo-explore/search?tab=default_tab&amp;search_scope=EVERYTHING&amp;vid=01CRU&amp;lang=en_US&amp;offset=0&amp;query=any,contains,991000445849702656","Catalog Record")</f>
        <v>Catalog Record</v>
      </c>
      <c r="AV78" s="5" t="str">
        <f>HYPERLINK("http://www.worldcat.org/oclc/57565067","WorldCat Record")</f>
        <v>WorldCat Record</v>
      </c>
      <c r="AW78" s="2" t="s">
        <v>1021</v>
      </c>
      <c r="AX78" s="2" t="s">
        <v>1022</v>
      </c>
      <c r="AY78" s="2" t="s">
        <v>1023</v>
      </c>
      <c r="AZ78" s="2" t="s">
        <v>1023</v>
      </c>
      <c r="BA78" s="2" t="s">
        <v>1024</v>
      </c>
      <c r="BB78" s="2" t="s">
        <v>79</v>
      </c>
      <c r="BD78" s="2" t="s">
        <v>1025</v>
      </c>
      <c r="BE78" s="2" t="s">
        <v>1026</v>
      </c>
      <c r="BF78" s="2" t="s">
        <v>1027</v>
      </c>
    </row>
    <row r="79" spans="1:58" ht="53.25" customHeight="1">
      <c r="A79" s="1"/>
      <c r="B79" s="1" t="s">
        <v>58</v>
      </c>
      <c r="C79" s="1" t="s">
        <v>59</v>
      </c>
      <c r="D79" s="1" t="s">
        <v>1028</v>
      </c>
      <c r="E79" s="1" t="s">
        <v>1029</v>
      </c>
      <c r="F79" s="1" t="s">
        <v>1030</v>
      </c>
      <c r="H79" s="2" t="s">
        <v>66</v>
      </c>
      <c r="I79" s="2" t="s">
        <v>65</v>
      </c>
      <c r="J79" s="2" t="s">
        <v>66</v>
      </c>
      <c r="K79" s="2" t="s">
        <v>66</v>
      </c>
      <c r="L79" s="2" t="s">
        <v>67</v>
      </c>
      <c r="N79" s="1" t="s">
        <v>1031</v>
      </c>
      <c r="O79" s="2" t="s">
        <v>1032</v>
      </c>
      <c r="Q79" s="2" t="s">
        <v>70</v>
      </c>
      <c r="R79" s="2" t="s">
        <v>202</v>
      </c>
      <c r="T79" s="2" t="s">
        <v>72</v>
      </c>
      <c r="U79" s="3">
        <v>1</v>
      </c>
      <c r="V79" s="3">
        <v>1</v>
      </c>
      <c r="W79" s="4" t="s">
        <v>1033</v>
      </c>
      <c r="X79" s="4" t="s">
        <v>1033</v>
      </c>
      <c r="Y79" s="4" t="s">
        <v>637</v>
      </c>
      <c r="Z79" s="4" t="s">
        <v>637</v>
      </c>
      <c r="AA79" s="3">
        <v>183</v>
      </c>
      <c r="AB79" s="3">
        <v>148</v>
      </c>
      <c r="AC79" s="3">
        <v>228</v>
      </c>
      <c r="AD79" s="3">
        <v>2</v>
      </c>
      <c r="AE79" s="3">
        <v>2</v>
      </c>
      <c r="AF79" s="3">
        <v>4</v>
      </c>
      <c r="AG79" s="3">
        <v>4</v>
      </c>
      <c r="AH79" s="3">
        <v>1</v>
      </c>
      <c r="AI79" s="3">
        <v>1</v>
      </c>
      <c r="AJ79" s="3">
        <v>1</v>
      </c>
      <c r="AK79" s="3">
        <v>1</v>
      </c>
      <c r="AL79" s="3">
        <v>2</v>
      </c>
      <c r="AM79" s="3">
        <v>2</v>
      </c>
      <c r="AN79" s="3">
        <v>1</v>
      </c>
      <c r="AO79" s="3">
        <v>1</v>
      </c>
      <c r="AP79" s="3">
        <v>0</v>
      </c>
      <c r="AQ79" s="3">
        <v>0</v>
      </c>
      <c r="AR79" s="2" t="s">
        <v>66</v>
      </c>
      <c r="AS79" s="2" t="s">
        <v>64</v>
      </c>
      <c r="AT79" s="5" t="str">
        <f>HYPERLINK("http://catalog.hathitrust.org/Record/001553420","HathiTrust Record")</f>
        <v>HathiTrust Record</v>
      </c>
      <c r="AU79" s="5" t="str">
        <f>HYPERLINK("https://creighton-primo.hosted.exlibrisgroup.com/primo-explore/search?tab=default_tab&amp;search_scope=EVERYTHING&amp;vid=01CRU&amp;lang=en_US&amp;offset=0&amp;query=any,contains,991000860719702656","Catalog Record")</f>
        <v>Catalog Record</v>
      </c>
      <c r="AV79" s="5" t="str">
        <f>HYPERLINK("http://www.worldcat.org/oclc/3233011","WorldCat Record")</f>
        <v>WorldCat Record</v>
      </c>
      <c r="AW79" s="2" t="s">
        <v>1034</v>
      </c>
      <c r="AX79" s="2" t="s">
        <v>1035</v>
      </c>
      <c r="AY79" s="2" t="s">
        <v>1036</v>
      </c>
      <c r="AZ79" s="2" t="s">
        <v>1036</v>
      </c>
      <c r="BA79" s="2" t="s">
        <v>1037</v>
      </c>
      <c r="BB79" s="2" t="s">
        <v>79</v>
      </c>
      <c r="BE79" s="2" t="s">
        <v>1038</v>
      </c>
      <c r="BF79" s="2" t="s">
        <v>1039</v>
      </c>
    </row>
    <row r="80" spans="1:58" ht="53.25" customHeight="1">
      <c r="A80" s="1"/>
      <c r="B80" s="1" t="s">
        <v>58</v>
      </c>
      <c r="C80" s="1" t="s">
        <v>59</v>
      </c>
      <c r="D80" s="1" t="s">
        <v>1040</v>
      </c>
      <c r="E80" s="1" t="s">
        <v>1041</v>
      </c>
      <c r="F80" s="1" t="s">
        <v>1042</v>
      </c>
      <c r="H80" s="2" t="s">
        <v>66</v>
      </c>
      <c r="I80" s="2" t="s">
        <v>65</v>
      </c>
      <c r="J80" s="2" t="s">
        <v>66</v>
      </c>
      <c r="K80" s="2" t="s">
        <v>66</v>
      </c>
      <c r="L80" s="2" t="s">
        <v>67</v>
      </c>
      <c r="N80" s="1" t="s">
        <v>1043</v>
      </c>
      <c r="O80" s="2" t="s">
        <v>171</v>
      </c>
      <c r="Q80" s="2" t="s">
        <v>70</v>
      </c>
      <c r="R80" s="2" t="s">
        <v>260</v>
      </c>
      <c r="T80" s="2" t="s">
        <v>72</v>
      </c>
      <c r="U80" s="3">
        <v>86</v>
      </c>
      <c r="V80" s="3">
        <v>86</v>
      </c>
      <c r="W80" s="4" t="s">
        <v>1044</v>
      </c>
      <c r="X80" s="4" t="s">
        <v>1044</v>
      </c>
      <c r="Y80" s="4" t="s">
        <v>1045</v>
      </c>
      <c r="Z80" s="4" t="s">
        <v>1045</v>
      </c>
      <c r="AA80" s="3">
        <v>216</v>
      </c>
      <c r="AB80" s="3">
        <v>142</v>
      </c>
      <c r="AC80" s="3">
        <v>369</v>
      </c>
      <c r="AD80" s="3">
        <v>2</v>
      </c>
      <c r="AE80" s="3">
        <v>3</v>
      </c>
      <c r="AF80" s="3">
        <v>5</v>
      </c>
      <c r="AG80" s="3">
        <v>10</v>
      </c>
      <c r="AH80" s="3">
        <v>1</v>
      </c>
      <c r="AI80" s="3">
        <v>2</v>
      </c>
      <c r="AJ80" s="3">
        <v>1</v>
      </c>
      <c r="AK80" s="3">
        <v>3</v>
      </c>
      <c r="AL80" s="3">
        <v>4</v>
      </c>
      <c r="AM80" s="3">
        <v>6</v>
      </c>
      <c r="AN80" s="3">
        <v>1</v>
      </c>
      <c r="AO80" s="3">
        <v>1</v>
      </c>
      <c r="AP80" s="3">
        <v>0</v>
      </c>
      <c r="AQ80" s="3">
        <v>0</v>
      </c>
      <c r="AR80" s="2" t="s">
        <v>66</v>
      </c>
      <c r="AS80" s="2" t="s">
        <v>66</v>
      </c>
      <c r="AU80" s="5" t="str">
        <f>HYPERLINK("https://creighton-primo.hosted.exlibrisgroup.com/primo-explore/search?tab=default_tab&amp;search_scope=EVERYTHING&amp;vid=01CRU&amp;lang=en_US&amp;offset=0&amp;query=any,contains,991001452129702656","Catalog Record")</f>
        <v>Catalog Record</v>
      </c>
      <c r="AV80" s="5" t="str">
        <f>HYPERLINK("http://www.worldcat.org/oclc/20392062","WorldCat Record")</f>
        <v>WorldCat Record</v>
      </c>
      <c r="AW80" s="2" t="s">
        <v>1046</v>
      </c>
      <c r="AX80" s="2" t="s">
        <v>1047</v>
      </c>
      <c r="AY80" s="2" t="s">
        <v>1048</v>
      </c>
      <c r="AZ80" s="2" t="s">
        <v>1048</v>
      </c>
      <c r="BA80" s="2" t="s">
        <v>1049</v>
      </c>
      <c r="BB80" s="2" t="s">
        <v>79</v>
      </c>
      <c r="BD80" s="2" t="s">
        <v>1050</v>
      </c>
      <c r="BE80" s="2" t="s">
        <v>1051</v>
      </c>
      <c r="BF80" s="2" t="s">
        <v>1052</v>
      </c>
    </row>
    <row r="81" spans="1:58" ht="53.25" customHeight="1">
      <c r="A81" s="1"/>
      <c r="B81" s="1" t="s">
        <v>58</v>
      </c>
      <c r="C81" s="1" t="s">
        <v>59</v>
      </c>
      <c r="D81" s="1" t="s">
        <v>1053</v>
      </c>
      <c r="E81" s="1" t="s">
        <v>1054</v>
      </c>
      <c r="F81" s="1" t="s">
        <v>1055</v>
      </c>
      <c r="H81" s="2" t="s">
        <v>66</v>
      </c>
      <c r="I81" s="2" t="s">
        <v>65</v>
      </c>
      <c r="J81" s="2" t="s">
        <v>66</v>
      </c>
      <c r="K81" s="2" t="s">
        <v>66</v>
      </c>
      <c r="L81" s="2" t="s">
        <v>67</v>
      </c>
      <c r="M81" s="1" t="s">
        <v>1056</v>
      </c>
      <c r="N81" s="1" t="s">
        <v>478</v>
      </c>
      <c r="O81" s="2" t="s">
        <v>304</v>
      </c>
      <c r="P81" s="1" t="s">
        <v>216</v>
      </c>
      <c r="Q81" s="2" t="s">
        <v>70</v>
      </c>
      <c r="R81" s="2" t="s">
        <v>157</v>
      </c>
      <c r="T81" s="2" t="s">
        <v>72</v>
      </c>
      <c r="U81" s="3">
        <v>13</v>
      </c>
      <c r="V81" s="3">
        <v>13</v>
      </c>
      <c r="W81" s="4" t="s">
        <v>1057</v>
      </c>
      <c r="X81" s="4" t="s">
        <v>1057</v>
      </c>
      <c r="Y81" s="4" t="s">
        <v>1058</v>
      </c>
      <c r="Z81" s="4" t="s">
        <v>1058</v>
      </c>
      <c r="AA81" s="3">
        <v>36</v>
      </c>
      <c r="AB81" s="3">
        <v>28</v>
      </c>
      <c r="AC81" s="3">
        <v>28</v>
      </c>
      <c r="AD81" s="3">
        <v>1</v>
      </c>
      <c r="AE81" s="3">
        <v>1</v>
      </c>
      <c r="AF81" s="3">
        <v>3</v>
      </c>
      <c r="AG81" s="3">
        <v>3</v>
      </c>
      <c r="AH81" s="3">
        <v>0</v>
      </c>
      <c r="AI81" s="3">
        <v>0</v>
      </c>
      <c r="AJ81" s="3">
        <v>1</v>
      </c>
      <c r="AK81" s="3">
        <v>1</v>
      </c>
      <c r="AL81" s="3">
        <v>2</v>
      </c>
      <c r="AM81" s="3">
        <v>2</v>
      </c>
      <c r="AN81" s="3">
        <v>0</v>
      </c>
      <c r="AO81" s="3">
        <v>0</v>
      </c>
      <c r="AP81" s="3">
        <v>0</v>
      </c>
      <c r="AQ81" s="3">
        <v>0</v>
      </c>
      <c r="AR81" s="2" t="s">
        <v>66</v>
      </c>
      <c r="AS81" s="2" t="s">
        <v>66</v>
      </c>
      <c r="AU81" s="5" t="str">
        <f>HYPERLINK("https://creighton-primo.hosted.exlibrisgroup.com/primo-explore/search?tab=default_tab&amp;search_scope=EVERYTHING&amp;vid=01CRU&amp;lang=en_US&amp;offset=0&amp;query=any,contains,991001503039702656","Catalog Record")</f>
        <v>Catalog Record</v>
      </c>
      <c r="AV81" s="5" t="str">
        <f>HYPERLINK("http://www.worldcat.org/oclc/33317278","WorldCat Record")</f>
        <v>WorldCat Record</v>
      </c>
      <c r="AW81" s="2" t="s">
        <v>1059</v>
      </c>
      <c r="AX81" s="2" t="s">
        <v>1060</v>
      </c>
      <c r="AY81" s="2" t="s">
        <v>1061</v>
      </c>
      <c r="AZ81" s="2" t="s">
        <v>1061</v>
      </c>
      <c r="BA81" s="2" t="s">
        <v>1062</v>
      </c>
      <c r="BB81" s="2" t="s">
        <v>79</v>
      </c>
      <c r="BE81" s="2" t="s">
        <v>1063</v>
      </c>
      <c r="BF81" s="2" t="s">
        <v>1064</v>
      </c>
    </row>
    <row r="82" spans="1:58" ht="53.25" customHeight="1">
      <c r="A82" s="1"/>
      <c r="B82" s="1" t="s">
        <v>58</v>
      </c>
      <c r="C82" s="1" t="s">
        <v>59</v>
      </c>
      <c r="D82" s="1" t="s">
        <v>1065</v>
      </c>
      <c r="E82" s="1" t="s">
        <v>1066</v>
      </c>
      <c r="F82" s="1" t="s">
        <v>1067</v>
      </c>
      <c r="H82" s="2" t="s">
        <v>66</v>
      </c>
      <c r="I82" s="2" t="s">
        <v>65</v>
      </c>
      <c r="J82" s="2" t="s">
        <v>66</v>
      </c>
      <c r="K82" s="2" t="s">
        <v>64</v>
      </c>
      <c r="L82" s="2" t="s">
        <v>67</v>
      </c>
      <c r="M82" s="1" t="s">
        <v>1056</v>
      </c>
      <c r="N82" s="1" t="s">
        <v>478</v>
      </c>
      <c r="O82" s="2" t="s">
        <v>304</v>
      </c>
      <c r="P82" s="1" t="s">
        <v>216</v>
      </c>
      <c r="Q82" s="2" t="s">
        <v>70</v>
      </c>
      <c r="R82" s="2" t="s">
        <v>157</v>
      </c>
      <c r="T82" s="2" t="s">
        <v>72</v>
      </c>
      <c r="U82" s="3">
        <v>35</v>
      </c>
      <c r="V82" s="3">
        <v>35</v>
      </c>
      <c r="W82" s="4" t="s">
        <v>1057</v>
      </c>
      <c r="X82" s="4" t="s">
        <v>1057</v>
      </c>
      <c r="Y82" s="4" t="s">
        <v>1058</v>
      </c>
      <c r="Z82" s="4" t="s">
        <v>1058</v>
      </c>
      <c r="AA82" s="3">
        <v>189</v>
      </c>
      <c r="AB82" s="3">
        <v>119</v>
      </c>
      <c r="AC82" s="3">
        <v>516</v>
      </c>
      <c r="AD82" s="3">
        <v>1</v>
      </c>
      <c r="AE82" s="3">
        <v>4</v>
      </c>
      <c r="AF82" s="3">
        <v>2</v>
      </c>
      <c r="AG82" s="3">
        <v>15</v>
      </c>
      <c r="AH82" s="3">
        <v>0</v>
      </c>
      <c r="AI82" s="3">
        <v>5</v>
      </c>
      <c r="AJ82" s="3">
        <v>0</v>
      </c>
      <c r="AK82" s="3">
        <v>1</v>
      </c>
      <c r="AL82" s="3">
        <v>2</v>
      </c>
      <c r="AM82" s="3">
        <v>8</v>
      </c>
      <c r="AN82" s="3">
        <v>0</v>
      </c>
      <c r="AO82" s="3">
        <v>3</v>
      </c>
      <c r="AP82" s="3">
        <v>0</v>
      </c>
      <c r="AQ82" s="3">
        <v>0</v>
      </c>
      <c r="AR82" s="2" t="s">
        <v>66</v>
      </c>
      <c r="AS82" s="2" t="s">
        <v>66</v>
      </c>
      <c r="AU82" s="5" t="str">
        <f>HYPERLINK("https://creighton-primo.hosted.exlibrisgroup.com/primo-explore/search?tab=default_tab&amp;search_scope=EVERYTHING&amp;vid=01CRU&amp;lang=en_US&amp;offset=0&amp;query=any,contains,991001503069702656","Catalog Record")</f>
        <v>Catalog Record</v>
      </c>
      <c r="AV82" s="5" t="str">
        <f>HYPERLINK("http://www.worldcat.org/oclc/32274141","WorldCat Record")</f>
        <v>WorldCat Record</v>
      </c>
      <c r="AW82" s="2" t="s">
        <v>1068</v>
      </c>
      <c r="AX82" s="2" t="s">
        <v>1069</v>
      </c>
      <c r="AY82" s="2" t="s">
        <v>1070</v>
      </c>
      <c r="AZ82" s="2" t="s">
        <v>1070</v>
      </c>
      <c r="BA82" s="2" t="s">
        <v>1071</v>
      </c>
      <c r="BB82" s="2" t="s">
        <v>79</v>
      </c>
      <c r="BD82" s="2" t="s">
        <v>1072</v>
      </c>
      <c r="BE82" s="2" t="s">
        <v>1073</v>
      </c>
      <c r="BF82" s="2" t="s">
        <v>1074</v>
      </c>
    </row>
    <row r="83" spans="1:58" ht="53.25" customHeight="1">
      <c r="A83" s="1"/>
      <c r="B83" s="1" t="s">
        <v>58</v>
      </c>
      <c r="C83" s="1" t="s">
        <v>59</v>
      </c>
      <c r="D83" s="1" t="s">
        <v>1075</v>
      </c>
      <c r="E83" s="1" t="s">
        <v>1076</v>
      </c>
      <c r="F83" s="1" t="s">
        <v>1067</v>
      </c>
      <c r="H83" s="2" t="s">
        <v>66</v>
      </c>
      <c r="I83" s="2" t="s">
        <v>65</v>
      </c>
      <c r="J83" s="2" t="s">
        <v>66</v>
      </c>
      <c r="K83" s="2" t="s">
        <v>64</v>
      </c>
      <c r="L83" s="2" t="s">
        <v>67</v>
      </c>
      <c r="M83" s="1" t="s">
        <v>1056</v>
      </c>
      <c r="N83" s="1" t="s">
        <v>1077</v>
      </c>
      <c r="O83" s="2" t="s">
        <v>547</v>
      </c>
      <c r="P83" s="1" t="s">
        <v>690</v>
      </c>
      <c r="Q83" s="2" t="s">
        <v>70</v>
      </c>
      <c r="R83" s="2" t="s">
        <v>126</v>
      </c>
      <c r="T83" s="2" t="s">
        <v>72</v>
      </c>
      <c r="U83" s="3">
        <v>24</v>
      </c>
      <c r="V83" s="3">
        <v>24</v>
      </c>
      <c r="W83" s="4" t="s">
        <v>1078</v>
      </c>
      <c r="X83" s="4" t="s">
        <v>1078</v>
      </c>
      <c r="Y83" s="4" t="s">
        <v>1079</v>
      </c>
      <c r="Z83" s="4" t="s">
        <v>1079</v>
      </c>
      <c r="AA83" s="3">
        <v>119</v>
      </c>
      <c r="AB83" s="3">
        <v>69</v>
      </c>
      <c r="AC83" s="3">
        <v>516</v>
      </c>
      <c r="AD83" s="3">
        <v>1</v>
      </c>
      <c r="AE83" s="3">
        <v>4</v>
      </c>
      <c r="AF83" s="3">
        <v>2</v>
      </c>
      <c r="AG83" s="3">
        <v>15</v>
      </c>
      <c r="AH83" s="3">
        <v>1</v>
      </c>
      <c r="AI83" s="3">
        <v>5</v>
      </c>
      <c r="AJ83" s="3">
        <v>0</v>
      </c>
      <c r="AK83" s="3">
        <v>1</v>
      </c>
      <c r="AL83" s="3">
        <v>1</v>
      </c>
      <c r="AM83" s="3">
        <v>8</v>
      </c>
      <c r="AN83" s="3">
        <v>0</v>
      </c>
      <c r="AO83" s="3">
        <v>3</v>
      </c>
      <c r="AP83" s="3">
        <v>0</v>
      </c>
      <c r="AQ83" s="3">
        <v>0</v>
      </c>
      <c r="AR83" s="2" t="s">
        <v>66</v>
      </c>
      <c r="AS83" s="2" t="s">
        <v>66</v>
      </c>
      <c r="AU83" s="5" t="str">
        <f>HYPERLINK("https://creighton-primo.hosted.exlibrisgroup.com/primo-explore/search?tab=default_tab&amp;search_scope=EVERYTHING&amp;vid=01CRU&amp;lang=en_US&amp;offset=0&amp;query=any,contains,991001563609702656","Catalog Record")</f>
        <v>Catalog Record</v>
      </c>
      <c r="AV83" s="5" t="str">
        <f>HYPERLINK("http://www.worldcat.org/oclc/36648277","WorldCat Record")</f>
        <v>WorldCat Record</v>
      </c>
      <c r="AW83" s="2" t="s">
        <v>1068</v>
      </c>
      <c r="AX83" s="2" t="s">
        <v>1080</v>
      </c>
      <c r="AY83" s="2" t="s">
        <v>1081</v>
      </c>
      <c r="AZ83" s="2" t="s">
        <v>1081</v>
      </c>
      <c r="BA83" s="2" t="s">
        <v>1082</v>
      </c>
      <c r="BB83" s="2" t="s">
        <v>79</v>
      </c>
      <c r="BD83" s="2" t="s">
        <v>1083</v>
      </c>
      <c r="BE83" s="2" t="s">
        <v>1084</v>
      </c>
      <c r="BF83" s="2" t="s">
        <v>1085</v>
      </c>
    </row>
    <row r="84" spans="1:58" ht="53.25" customHeight="1">
      <c r="A84" s="1"/>
      <c r="B84" s="1" t="s">
        <v>58</v>
      </c>
      <c r="C84" s="1" t="s">
        <v>59</v>
      </c>
      <c r="D84" s="1" t="s">
        <v>1086</v>
      </c>
      <c r="E84" s="1" t="s">
        <v>1087</v>
      </c>
      <c r="F84" s="1" t="s">
        <v>1088</v>
      </c>
      <c r="H84" s="2" t="s">
        <v>66</v>
      </c>
      <c r="I84" s="2" t="s">
        <v>65</v>
      </c>
      <c r="J84" s="2" t="s">
        <v>66</v>
      </c>
      <c r="K84" s="2" t="s">
        <v>66</v>
      </c>
      <c r="L84" s="2" t="s">
        <v>67</v>
      </c>
      <c r="M84" s="1" t="s">
        <v>1056</v>
      </c>
      <c r="N84" s="1" t="s">
        <v>1089</v>
      </c>
      <c r="O84" s="2" t="s">
        <v>547</v>
      </c>
      <c r="P84" s="1" t="s">
        <v>690</v>
      </c>
      <c r="Q84" s="2" t="s">
        <v>70</v>
      </c>
      <c r="R84" s="2" t="s">
        <v>1090</v>
      </c>
      <c r="T84" s="2" t="s">
        <v>72</v>
      </c>
      <c r="U84" s="3">
        <v>6</v>
      </c>
      <c r="V84" s="3">
        <v>6</v>
      </c>
      <c r="W84" s="4" t="s">
        <v>1091</v>
      </c>
      <c r="X84" s="4" t="s">
        <v>1091</v>
      </c>
      <c r="Y84" s="4" t="s">
        <v>1079</v>
      </c>
      <c r="Z84" s="4" t="s">
        <v>1079</v>
      </c>
      <c r="AA84" s="3">
        <v>49</v>
      </c>
      <c r="AB84" s="3">
        <v>38</v>
      </c>
      <c r="AC84" s="3">
        <v>44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2" t="s">
        <v>66</v>
      </c>
      <c r="AS84" s="2" t="s">
        <v>66</v>
      </c>
      <c r="AU84" s="5" t="str">
        <f>HYPERLINK("https://creighton-primo.hosted.exlibrisgroup.com/primo-explore/search?tab=default_tab&amp;search_scope=EVERYTHING&amp;vid=01CRU&amp;lang=en_US&amp;offset=0&amp;query=any,contains,991001139929702656","Catalog Record")</f>
        <v>Catalog Record</v>
      </c>
      <c r="AV84" s="5" t="str">
        <f>HYPERLINK("http://www.worldcat.org/oclc/38937369","WorldCat Record")</f>
        <v>WorldCat Record</v>
      </c>
      <c r="AW84" s="2" t="s">
        <v>1092</v>
      </c>
      <c r="AX84" s="2" t="s">
        <v>1093</v>
      </c>
      <c r="AY84" s="2" t="s">
        <v>1094</v>
      </c>
      <c r="AZ84" s="2" t="s">
        <v>1094</v>
      </c>
      <c r="BA84" s="2" t="s">
        <v>1095</v>
      </c>
      <c r="BB84" s="2" t="s">
        <v>79</v>
      </c>
      <c r="BD84" s="2" t="s">
        <v>1096</v>
      </c>
      <c r="BE84" s="2" t="s">
        <v>1097</v>
      </c>
      <c r="BF84" s="2" t="s">
        <v>1098</v>
      </c>
    </row>
    <row r="85" spans="1:58" ht="53.25" customHeight="1">
      <c r="A85" s="1"/>
      <c r="B85" s="1" t="s">
        <v>58</v>
      </c>
      <c r="C85" s="1" t="s">
        <v>59</v>
      </c>
      <c r="D85" s="1" t="s">
        <v>1099</v>
      </c>
      <c r="E85" s="1" t="s">
        <v>1100</v>
      </c>
      <c r="F85" s="1" t="s">
        <v>1101</v>
      </c>
      <c r="H85" s="2" t="s">
        <v>66</v>
      </c>
      <c r="I85" s="2" t="s">
        <v>65</v>
      </c>
      <c r="J85" s="2" t="s">
        <v>66</v>
      </c>
      <c r="K85" s="2" t="s">
        <v>66</v>
      </c>
      <c r="L85" s="2" t="s">
        <v>67</v>
      </c>
      <c r="M85" s="1" t="s">
        <v>1102</v>
      </c>
      <c r="N85" s="1" t="s">
        <v>1103</v>
      </c>
      <c r="O85" s="2" t="s">
        <v>1104</v>
      </c>
      <c r="Q85" s="2" t="s">
        <v>70</v>
      </c>
      <c r="R85" s="2" t="s">
        <v>202</v>
      </c>
      <c r="T85" s="2" t="s">
        <v>72</v>
      </c>
      <c r="U85" s="3">
        <v>2</v>
      </c>
      <c r="V85" s="3">
        <v>2</v>
      </c>
      <c r="W85" s="4" t="s">
        <v>1105</v>
      </c>
      <c r="X85" s="4" t="s">
        <v>1105</v>
      </c>
      <c r="Y85" s="4" t="s">
        <v>112</v>
      </c>
      <c r="Z85" s="4" t="s">
        <v>112</v>
      </c>
      <c r="AA85" s="3">
        <v>363</v>
      </c>
      <c r="AB85" s="3">
        <v>299</v>
      </c>
      <c r="AC85" s="3">
        <v>430</v>
      </c>
      <c r="AD85" s="3">
        <v>3</v>
      </c>
      <c r="AE85" s="3">
        <v>3</v>
      </c>
      <c r="AF85" s="3">
        <v>12</v>
      </c>
      <c r="AG85" s="3">
        <v>17</v>
      </c>
      <c r="AH85" s="3">
        <v>6</v>
      </c>
      <c r="AI85" s="3">
        <v>7</v>
      </c>
      <c r="AJ85" s="3">
        <v>1</v>
      </c>
      <c r="AK85" s="3">
        <v>3</v>
      </c>
      <c r="AL85" s="3">
        <v>5</v>
      </c>
      <c r="AM85" s="3">
        <v>8</v>
      </c>
      <c r="AN85" s="3">
        <v>2</v>
      </c>
      <c r="AO85" s="3">
        <v>2</v>
      </c>
      <c r="AP85" s="3">
        <v>0</v>
      </c>
      <c r="AQ85" s="3">
        <v>0</v>
      </c>
      <c r="AR85" s="2" t="s">
        <v>66</v>
      </c>
      <c r="AS85" s="2" t="s">
        <v>64</v>
      </c>
      <c r="AT85" s="5" t="str">
        <f>HYPERLINK("http://catalog.hathitrust.org/Record/000010780","HathiTrust Record")</f>
        <v>HathiTrust Record</v>
      </c>
      <c r="AU85" s="5" t="str">
        <f>HYPERLINK("https://creighton-primo.hosted.exlibrisgroup.com/primo-explore/search?tab=default_tab&amp;search_scope=EVERYTHING&amp;vid=01CRU&amp;lang=en_US&amp;offset=0&amp;query=any,contains,991000860679702656","Catalog Record")</f>
        <v>Catalog Record</v>
      </c>
      <c r="AV85" s="5" t="str">
        <f>HYPERLINK("http://www.worldcat.org/oclc/741187","WorldCat Record")</f>
        <v>WorldCat Record</v>
      </c>
      <c r="AW85" s="2" t="s">
        <v>1106</v>
      </c>
      <c r="AX85" s="2" t="s">
        <v>1107</v>
      </c>
      <c r="AY85" s="2" t="s">
        <v>1108</v>
      </c>
      <c r="AZ85" s="2" t="s">
        <v>1108</v>
      </c>
      <c r="BA85" s="2" t="s">
        <v>1109</v>
      </c>
      <c r="BB85" s="2" t="s">
        <v>79</v>
      </c>
      <c r="BD85" s="2" t="s">
        <v>1110</v>
      </c>
      <c r="BE85" s="2" t="s">
        <v>1111</v>
      </c>
      <c r="BF85" s="2" t="s">
        <v>1112</v>
      </c>
    </row>
    <row r="86" spans="1:58" ht="53.25" customHeight="1">
      <c r="A86" s="1"/>
      <c r="B86" s="1" t="s">
        <v>58</v>
      </c>
      <c r="C86" s="1" t="s">
        <v>59</v>
      </c>
      <c r="D86" s="1" t="s">
        <v>1113</v>
      </c>
      <c r="E86" s="1" t="s">
        <v>1114</v>
      </c>
      <c r="F86" s="1" t="s">
        <v>1115</v>
      </c>
      <c r="G86" s="2" t="s">
        <v>83</v>
      </c>
      <c r="H86" s="2" t="s">
        <v>64</v>
      </c>
      <c r="I86" s="2" t="s">
        <v>65</v>
      </c>
      <c r="J86" s="2" t="s">
        <v>66</v>
      </c>
      <c r="K86" s="2" t="s">
        <v>66</v>
      </c>
      <c r="L86" s="2" t="s">
        <v>67</v>
      </c>
      <c r="N86" s="1" t="s">
        <v>1116</v>
      </c>
      <c r="O86" s="2" t="s">
        <v>274</v>
      </c>
      <c r="P86" s="1" t="s">
        <v>1117</v>
      </c>
      <c r="Q86" s="2" t="s">
        <v>70</v>
      </c>
      <c r="R86" s="2" t="s">
        <v>260</v>
      </c>
      <c r="T86" s="2" t="s">
        <v>72</v>
      </c>
      <c r="U86" s="3">
        <v>49</v>
      </c>
      <c r="V86" s="3">
        <v>83</v>
      </c>
      <c r="W86" s="4" t="s">
        <v>1118</v>
      </c>
      <c r="X86" s="4" t="s">
        <v>1119</v>
      </c>
      <c r="Y86" s="4" t="s">
        <v>1120</v>
      </c>
      <c r="Z86" s="4" t="s">
        <v>1120</v>
      </c>
      <c r="AA86" s="3">
        <v>308</v>
      </c>
      <c r="AB86" s="3">
        <v>222</v>
      </c>
      <c r="AC86" s="3">
        <v>224</v>
      </c>
      <c r="AD86" s="3">
        <v>3</v>
      </c>
      <c r="AE86" s="3">
        <v>3</v>
      </c>
      <c r="AF86" s="3">
        <v>8</v>
      </c>
      <c r="AG86" s="3">
        <v>8</v>
      </c>
      <c r="AH86" s="3">
        <v>1</v>
      </c>
      <c r="AI86" s="3">
        <v>1</v>
      </c>
      <c r="AJ86" s="3">
        <v>2</v>
      </c>
      <c r="AK86" s="3">
        <v>2</v>
      </c>
      <c r="AL86" s="3">
        <v>6</v>
      </c>
      <c r="AM86" s="3">
        <v>6</v>
      </c>
      <c r="AN86" s="3">
        <v>2</v>
      </c>
      <c r="AO86" s="3">
        <v>2</v>
      </c>
      <c r="AP86" s="3">
        <v>0</v>
      </c>
      <c r="AQ86" s="3">
        <v>0</v>
      </c>
      <c r="AR86" s="2" t="s">
        <v>66</v>
      </c>
      <c r="AS86" s="2" t="s">
        <v>64</v>
      </c>
      <c r="AT86" s="5" t="str">
        <f>HYPERLINK("http://catalog.hathitrust.org/Record/001295076","HathiTrust Record")</f>
        <v>HathiTrust Record</v>
      </c>
      <c r="AU86" s="5" t="str">
        <f>HYPERLINK("https://creighton-primo.hosted.exlibrisgroup.com/primo-explore/search?tab=default_tab&amp;search_scope=EVERYTHING&amp;vid=01CRU&amp;lang=en_US&amp;offset=0&amp;query=any,contains,991001312389702656","Catalog Record")</f>
        <v>Catalog Record</v>
      </c>
      <c r="AV86" s="5" t="str">
        <f>HYPERLINK("http://www.worldcat.org/oclc/15520585","WorldCat Record")</f>
        <v>WorldCat Record</v>
      </c>
      <c r="AW86" s="2" t="s">
        <v>1121</v>
      </c>
      <c r="AX86" s="2" t="s">
        <v>1122</v>
      </c>
      <c r="AY86" s="2" t="s">
        <v>1123</v>
      </c>
      <c r="AZ86" s="2" t="s">
        <v>1123</v>
      </c>
      <c r="BA86" s="2" t="s">
        <v>1124</v>
      </c>
      <c r="BB86" s="2" t="s">
        <v>79</v>
      </c>
      <c r="BD86" s="2" t="s">
        <v>1125</v>
      </c>
      <c r="BE86" s="2" t="s">
        <v>1126</v>
      </c>
      <c r="BF86" s="2" t="s">
        <v>1127</v>
      </c>
    </row>
    <row r="87" spans="1:58" ht="53.25" customHeight="1">
      <c r="A87" s="1"/>
      <c r="B87" s="1" t="s">
        <v>58</v>
      </c>
      <c r="C87" s="1" t="s">
        <v>59</v>
      </c>
      <c r="D87" s="1" t="s">
        <v>1113</v>
      </c>
      <c r="E87" s="1" t="s">
        <v>1114</v>
      </c>
      <c r="F87" s="1" t="s">
        <v>1115</v>
      </c>
      <c r="G87" s="2" t="s">
        <v>63</v>
      </c>
      <c r="H87" s="2" t="s">
        <v>64</v>
      </c>
      <c r="I87" s="2" t="s">
        <v>65</v>
      </c>
      <c r="J87" s="2" t="s">
        <v>66</v>
      </c>
      <c r="K87" s="2" t="s">
        <v>66</v>
      </c>
      <c r="L87" s="2" t="s">
        <v>67</v>
      </c>
      <c r="N87" s="1" t="s">
        <v>1116</v>
      </c>
      <c r="O87" s="2" t="s">
        <v>274</v>
      </c>
      <c r="P87" s="1" t="s">
        <v>1117</v>
      </c>
      <c r="Q87" s="2" t="s">
        <v>70</v>
      </c>
      <c r="R87" s="2" t="s">
        <v>260</v>
      </c>
      <c r="T87" s="2" t="s">
        <v>72</v>
      </c>
      <c r="U87" s="3">
        <v>34</v>
      </c>
      <c r="V87" s="3">
        <v>83</v>
      </c>
      <c r="W87" s="4" t="s">
        <v>1119</v>
      </c>
      <c r="X87" s="4" t="s">
        <v>1119</v>
      </c>
      <c r="Y87" s="4" t="s">
        <v>1120</v>
      </c>
      <c r="Z87" s="4" t="s">
        <v>1120</v>
      </c>
      <c r="AA87" s="3">
        <v>308</v>
      </c>
      <c r="AB87" s="3">
        <v>222</v>
      </c>
      <c r="AC87" s="3">
        <v>224</v>
      </c>
      <c r="AD87" s="3">
        <v>3</v>
      </c>
      <c r="AE87" s="3">
        <v>3</v>
      </c>
      <c r="AF87" s="3">
        <v>8</v>
      </c>
      <c r="AG87" s="3">
        <v>8</v>
      </c>
      <c r="AH87" s="3">
        <v>1</v>
      </c>
      <c r="AI87" s="3">
        <v>1</v>
      </c>
      <c r="AJ87" s="3">
        <v>2</v>
      </c>
      <c r="AK87" s="3">
        <v>2</v>
      </c>
      <c r="AL87" s="3">
        <v>6</v>
      </c>
      <c r="AM87" s="3">
        <v>6</v>
      </c>
      <c r="AN87" s="3">
        <v>2</v>
      </c>
      <c r="AO87" s="3">
        <v>2</v>
      </c>
      <c r="AP87" s="3">
        <v>0</v>
      </c>
      <c r="AQ87" s="3">
        <v>0</v>
      </c>
      <c r="AR87" s="2" t="s">
        <v>66</v>
      </c>
      <c r="AS87" s="2" t="s">
        <v>64</v>
      </c>
      <c r="AT87" s="5" t="str">
        <f>HYPERLINK("http://catalog.hathitrust.org/Record/001295076","HathiTrust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HYPERLINK("https://creighton-primo.hosted.exlibrisgroup.com/primo-explore/search?tab=default_tab&amp;search_scope=EVERYTHING&amp;vid=01CRU&amp;lang=en_US&amp;offset=0&amp;query=any,contains,991001312389702656","Catalog Record")</f>
        <v>Catalog Record</v>
      </c>
      <c r="AV87" s="5" t="str">
        <f>HYPERLINK("http://www.worldcat.org/oclc/15520585","WorldCat Record")</f>
        <v>WorldCat Record</v>
      </c>
      <c r="AW87" s="2" t="s">
        <v>1121</v>
      </c>
      <c r="AX87" s="2" t="s">
        <v>1122</v>
      </c>
      <c r="AY87" s="2" t="s">
        <v>1123</v>
      </c>
      <c r="AZ87" s="2" t="s">
        <v>1123</v>
      </c>
      <c r="BA87" s="2" t="s">
        <v>1124</v>
      </c>
      <c r="BB87" s="2" t="s">
        <v>79</v>
      </c>
      <c r="BD87" s="2" t="s">
        <v>1125</v>
      </c>
      <c r="BE87" s="2" t="s">
        <v>1128</v>
      </c>
      <c r="BF87" s="2" t="s">
        <v>1129</v>
      </c>
    </row>
    <row r="88" spans="1:58" ht="53.25" customHeight="1">
      <c r="A88" s="1"/>
      <c r="B88" s="1" t="s">
        <v>58</v>
      </c>
      <c r="C88" s="1" t="s">
        <v>59</v>
      </c>
      <c r="D88" s="1" t="s">
        <v>1130</v>
      </c>
      <c r="E88" s="1" t="s">
        <v>1131</v>
      </c>
      <c r="F88" s="1" t="s">
        <v>1132</v>
      </c>
      <c r="H88" s="2" t="s">
        <v>66</v>
      </c>
      <c r="I88" s="2" t="s">
        <v>65</v>
      </c>
      <c r="J88" s="2" t="s">
        <v>66</v>
      </c>
      <c r="K88" s="2" t="s">
        <v>66</v>
      </c>
      <c r="L88" s="2" t="s">
        <v>67</v>
      </c>
      <c r="M88" s="1" t="s">
        <v>1133</v>
      </c>
      <c r="N88" s="1" t="s">
        <v>1134</v>
      </c>
      <c r="O88" s="2" t="s">
        <v>437</v>
      </c>
      <c r="Q88" s="2" t="s">
        <v>70</v>
      </c>
      <c r="R88" s="2" t="s">
        <v>71</v>
      </c>
      <c r="S88" s="1" t="s">
        <v>1135</v>
      </c>
      <c r="T88" s="2" t="s">
        <v>72</v>
      </c>
      <c r="U88" s="3">
        <v>21</v>
      </c>
      <c r="V88" s="3">
        <v>21</v>
      </c>
      <c r="W88" s="4" t="s">
        <v>1136</v>
      </c>
      <c r="X88" s="4" t="s">
        <v>1136</v>
      </c>
      <c r="Y88" s="4" t="s">
        <v>1137</v>
      </c>
      <c r="Z88" s="4" t="s">
        <v>1137</v>
      </c>
      <c r="AA88" s="3">
        <v>94</v>
      </c>
      <c r="AB88" s="3">
        <v>79</v>
      </c>
      <c r="AC88" s="3">
        <v>104</v>
      </c>
      <c r="AD88" s="3">
        <v>2</v>
      </c>
      <c r="AE88" s="3">
        <v>3</v>
      </c>
      <c r="AF88" s="3">
        <v>2</v>
      </c>
      <c r="AG88" s="3">
        <v>3</v>
      </c>
      <c r="AH88" s="3">
        <v>0</v>
      </c>
      <c r="AI88" s="3">
        <v>0</v>
      </c>
      <c r="AJ88" s="3">
        <v>0</v>
      </c>
      <c r="AK88" s="3">
        <v>0</v>
      </c>
      <c r="AL88" s="3">
        <v>1</v>
      </c>
      <c r="AM88" s="3">
        <v>1</v>
      </c>
      <c r="AN88" s="3">
        <v>1</v>
      </c>
      <c r="AO88" s="3">
        <v>2</v>
      </c>
      <c r="AP88" s="3">
        <v>0</v>
      </c>
      <c r="AQ88" s="3">
        <v>0</v>
      </c>
      <c r="AR88" s="2" t="s">
        <v>66</v>
      </c>
      <c r="AS88" s="2" t="s">
        <v>66</v>
      </c>
      <c r="AU88" s="5" t="str">
        <f>HYPERLINK("https://creighton-primo.hosted.exlibrisgroup.com/primo-explore/search?tab=default_tab&amp;search_scope=EVERYTHING&amp;vid=01CRU&amp;lang=en_US&amp;offset=0&amp;query=any,contains,991001530109702656","Catalog Record")</f>
        <v>Catalog Record</v>
      </c>
      <c r="AV88" s="5" t="str">
        <f>HYPERLINK("http://www.worldcat.org/oclc/10823454","WorldCat Record")</f>
        <v>WorldCat Record</v>
      </c>
      <c r="AW88" s="2" t="s">
        <v>1138</v>
      </c>
      <c r="AX88" s="2" t="s">
        <v>1139</v>
      </c>
      <c r="AY88" s="2" t="s">
        <v>1140</v>
      </c>
      <c r="AZ88" s="2" t="s">
        <v>1140</v>
      </c>
      <c r="BA88" s="2" t="s">
        <v>1141</v>
      </c>
      <c r="BB88" s="2" t="s">
        <v>79</v>
      </c>
      <c r="BD88" s="2" t="s">
        <v>1142</v>
      </c>
      <c r="BE88" s="2" t="s">
        <v>1143</v>
      </c>
      <c r="BF88" s="2" t="s">
        <v>1144</v>
      </c>
    </row>
    <row r="89" spans="1:58" ht="53.25" customHeight="1">
      <c r="A89" s="1"/>
      <c r="B89" s="1" t="s">
        <v>58</v>
      </c>
      <c r="C89" s="1" t="s">
        <v>59</v>
      </c>
      <c r="D89" s="1" t="s">
        <v>1145</v>
      </c>
      <c r="E89" s="1" t="s">
        <v>1146</v>
      </c>
      <c r="F89" s="1" t="s">
        <v>1147</v>
      </c>
      <c r="H89" s="2" t="s">
        <v>66</v>
      </c>
      <c r="I89" s="2" t="s">
        <v>65</v>
      </c>
      <c r="J89" s="2" t="s">
        <v>66</v>
      </c>
      <c r="K89" s="2" t="s">
        <v>64</v>
      </c>
      <c r="L89" s="2" t="s">
        <v>67</v>
      </c>
      <c r="M89" s="1" t="s">
        <v>1148</v>
      </c>
      <c r="N89" s="1" t="s">
        <v>1149</v>
      </c>
      <c r="O89" s="2" t="s">
        <v>394</v>
      </c>
      <c r="P89" s="1" t="s">
        <v>216</v>
      </c>
      <c r="Q89" s="2" t="s">
        <v>70</v>
      </c>
      <c r="R89" s="2" t="s">
        <v>157</v>
      </c>
      <c r="T89" s="2" t="s">
        <v>72</v>
      </c>
      <c r="U89" s="3">
        <v>4</v>
      </c>
      <c r="V89" s="3">
        <v>4</v>
      </c>
      <c r="W89" s="4" t="s">
        <v>1150</v>
      </c>
      <c r="X89" s="4" t="s">
        <v>1150</v>
      </c>
      <c r="Y89" s="4" t="s">
        <v>1151</v>
      </c>
      <c r="Z89" s="4" t="s">
        <v>1151</v>
      </c>
      <c r="AA89" s="3">
        <v>345</v>
      </c>
      <c r="AB89" s="3">
        <v>279</v>
      </c>
      <c r="AC89" s="3">
        <v>942</v>
      </c>
      <c r="AD89" s="3">
        <v>3</v>
      </c>
      <c r="AE89" s="3">
        <v>7</v>
      </c>
      <c r="AF89" s="3">
        <v>9</v>
      </c>
      <c r="AG89" s="3">
        <v>20</v>
      </c>
      <c r="AH89" s="3">
        <v>4</v>
      </c>
      <c r="AI89" s="3">
        <v>7</v>
      </c>
      <c r="AJ89" s="3">
        <v>1</v>
      </c>
      <c r="AK89" s="3">
        <v>4</v>
      </c>
      <c r="AL89" s="3">
        <v>5</v>
      </c>
      <c r="AM89" s="3">
        <v>9</v>
      </c>
      <c r="AN89" s="3">
        <v>1</v>
      </c>
      <c r="AO89" s="3">
        <v>4</v>
      </c>
      <c r="AP89" s="3">
        <v>0</v>
      </c>
      <c r="AQ89" s="3">
        <v>0</v>
      </c>
      <c r="AR89" s="2" t="s">
        <v>66</v>
      </c>
      <c r="AS89" s="2" t="s">
        <v>64</v>
      </c>
      <c r="AT89" s="5" t="str">
        <f>HYPERLINK("http://catalog.hathitrust.org/Record/003578333","HathiTrust Record")</f>
        <v>HathiTrust Record</v>
      </c>
      <c r="AU89" s="5" t="str">
        <f>HYPERLINK("https://creighton-primo.hosted.exlibrisgroup.com/primo-explore/search?tab=default_tab&amp;search_scope=EVERYTHING&amp;vid=01CRU&amp;lang=en_US&amp;offset=0&amp;query=any,contains,991000298879702656","Catalog Record")</f>
        <v>Catalog Record</v>
      </c>
      <c r="AV89" s="5" t="str">
        <f>HYPERLINK("http://www.worldcat.org/oclc/45172933","WorldCat Record")</f>
        <v>WorldCat Record</v>
      </c>
      <c r="AW89" s="2" t="s">
        <v>1152</v>
      </c>
      <c r="AX89" s="2" t="s">
        <v>1153</v>
      </c>
      <c r="AY89" s="2" t="s">
        <v>1154</v>
      </c>
      <c r="AZ89" s="2" t="s">
        <v>1154</v>
      </c>
      <c r="BA89" s="2" t="s">
        <v>1155</v>
      </c>
      <c r="BB89" s="2" t="s">
        <v>79</v>
      </c>
      <c r="BD89" s="2" t="s">
        <v>1156</v>
      </c>
      <c r="BE89" s="2" t="s">
        <v>1157</v>
      </c>
      <c r="BF89" s="2" t="s">
        <v>1158</v>
      </c>
    </row>
    <row r="90" spans="1:58" ht="53.25" customHeight="1">
      <c r="A90" s="1"/>
      <c r="B90" s="1" t="s">
        <v>58</v>
      </c>
      <c r="C90" s="1" t="s">
        <v>59</v>
      </c>
      <c r="D90" s="1" t="s">
        <v>1159</v>
      </c>
      <c r="E90" s="1" t="s">
        <v>1160</v>
      </c>
      <c r="F90" s="1" t="s">
        <v>1147</v>
      </c>
      <c r="H90" s="2" t="s">
        <v>66</v>
      </c>
      <c r="I90" s="2" t="s">
        <v>65</v>
      </c>
      <c r="J90" s="2" t="s">
        <v>66</v>
      </c>
      <c r="K90" s="2" t="s">
        <v>64</v>
      </c>
      <c r="L90" s="2" t="s">
        <v>67</v>
      </c>
      <c r="M90" s="1" t="s">
        <v>1148</v>
      </c>
      <c r="N90" s="1" t="s">
        <v>1161</v>
      </c>
      <c r="O90" s="2" t="s">
        <v>319</v>
      </c>
      <c r="P90" s="1" t="s">
        <v>690</v>
      </c>
      <c r="Q90" s="2" t="s">
        <v>70</v>
      </c>
      <c r="R90" s="2" t="s">
        <v>157</v>
      </c>
      <c r="T90" s="2" t="s">
        <v>72</v>
      </c>
      <c r="U90" s="3">
        <v>2</v>
      </c>
      <c r="V90" s="3">
        <v>2</v>
      </c>
      <c r="W90" s="4" t="s">
        <v>1091</v>
      </c>
      <c r="X90" s="4" t="s">
        <v>1091</v>
      </c>
      <c r="Y90" s="4" t="s">
        <v>1162</v>
      </c>
      <c r="Z90" s="4" t="s">
        <v>1162</v>
      </c>
      <c r="AA90" s="3">
        <v>281</v>
      </c>
      <c r="AB90" s="3">
        <v>211</v>
      </c>
      <c r="AC90" s="3">
        <v>942</v>
      </c>
      <c r="AD90" s="3">
        <v>2</v>
      </c>
      <c r="AE90" s="3">
        <v>7</v>
      </c>
      <c r="AF90" s="3">
        <v>2</v>
      </c>
      <c r="AG90" s="3">
        <v>20</v>
      </c>
      <c r="AH90" s="3">
        <v>0</v>
      </c>
      <c r="AI90" s="3">
        <v>7</v>
      </c>
      <c r="AJ90" s="3">
        <v>1</v>
      </c>
      <c r="AK90" s="3">
        <v>4</v>
      </c>
      <c r="AL90" s="3">
        <v>1</v>
      </c>
      <c r="AM90" s="3">
        <v>9</v>
      </c>
      <c r="AN90" s="3">
        <v>1</v>
      </c>
      <c r="AO90" s="3">
        <v>4</v>
      </c>
      <c r="AP90" s="3">
        <v>0</v>
      </c>
      <c r="AQ90" s="3">
        <v>0</v>
      </c>
      <c r="AR90" s="2" t="s">
        <v>66</v>
      </c>
      <c r="AS90" s="2" t="s">
        <v>64</v>
      </c>
      <c r="AT90" s="5" t="str">
        <f>HYPERLINK("http://catalog.hathitrust.org/Record/005087996","HathiTrust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HYPERLINK("https://creighton-primo.hosted.exlibrisgroup.com/primo-explore/search?tab=default_tab&amp;search_scope=EVERYTHING&amp;vid=01CRU&amp;lang=en_US&amp;offset=0&amp;query=any,contains,991000463959702656","Catalog Record")</f>
        <v>Catalog Record</v>
      </c>
      <c r="AV90" s="5" t="str">
        <f>HYPERLINK("http://www.worldcat.org/oclc/60792522","WorldCat Record")</f>
        <v>WorldCat Record</v>
      </c>
      <c r="AW90" s="2" t="s">
        <v>1152</v>
      </c>
      <c r="AX90" s="2" t="s">
        <v>1163</v>
      </c>
      <c r="AY90" s="2" t="s">
        <v>1164</v>
      </c>
      <c r="AZ90" s="2" t="s">
        <v>1164</v>
      </c>
      <c r="BA90" s="2" t="s">
        <v>1165</v>
      </c>
      <c r="BB90" s="2" t="s">
        <v>79</v>
      </c>
      <c r="BD90" s="2" t="s">
        <v>1166</v>
      </c>
      <c r="BE90" s="2" t="s">
        <v>1167</v>
      </c>
      <c r="BF90" s="2" t="s">
        <v>1168</v>
      </c>
    </row>
    <row r="91" spans="1:58" ht="53.25" customHeight="1">
      <c r="A91" s="1"/>
      <c r="B91" s="1" t="s">
        <v>58</v>
      </c>
      <c r="C91" s="1" t="s">
        <v>59</v>
      </c>
      <c r="D91" s="1" t="s">
        <v>1169</v>
      </c>
      <c r="E91" s="1" t="s">
        <v>1170</v>
      </c>
      <c r="F91" s="1" t="s">
        <v>1171</v>
      </c>
      <c r="H91" s="2" t="s">
        <v>66</v>
      </c>
      <c r="I91" s="2" t="s">
        <v>65</v>
      </c>
      <c r="J91" s="2" t="s">
        <v>66</v>
      </c>
      <c r="K91" s="2" t="s">
        <v>66</v>
      </c>
      <c r="L91" s="2" t="s">
        <v>67</v>
      </c>
      <c r="M91" s="1" t="s">
        <v>1172</v>
      </c>
      <c r="N91" s="1" t="s">
        <v>1173</v>
      </c>
      <c r="O91" s="2" t="s">
        <v>92</v>
      </c>
      <c r="P91" s="1" t="s">
        <v>676</v>
      </c>
      <c r="Q91" s="2" t="s">
        <v>70</v>
      </c>
      <c r="R91" s="2" t="s">
        <v>110</v>
      </c>
      <c r="T91" s="2" t="s">
        <v>72</v>
      </c>
      <c r="U91" s="3">
        <v>249</v>
      </c>
      <c r="V91" s="3">
        <v>249</v>
      </c>
      <c r="W91" s="4" t="s">
        <v>1174</v>
      </c>
      <c r="X91" s="4" t="s">
        <v>1174</v>
      </c>
      <c r="Y91" s="4" t="s">
        <v>1175</v>
      </c>
      <c r="Z91" s="4" t="s">
        <v>1175</v>
      </c>
      <c r="AA91" s="3">
        <v>311</v>
      </c>
      <c r="AB91" s="3">
        <v>188</v>
      </c>
      <c r="AC91" s="3">
        <v>833</v>
      </c>
      <c r="AD91" s="3">
        <v>1</v>
      </c>
      <c r="AE91" s="3">
        <v>5</v>
      </c>
      <c r="AF91" s="3">
        <v>6</v>
      </c>
      <c r="AG91" s="3">
        <v>25</v>
      </c>
      <c r="AH91" s="3">
        <v>1</v>
      </c>
      <c r="AI91" s="3">
        <v>8</v>
      </c>
      <c r="AJ91" s="3">
        <v>1</v>
      </c>
      <c r="AK91" s="3">
        <v>5</v>
      </c>
      <c r="AL91" s="3">
        <v>5</v>
      </c>
      <c r="AM91" s="3">
        <v>16</v>
      </c>
      <c r="AN91" s="3">
        <v>0</v>
      </c>
      <c r="AO91" s="3">
        <v>3</v>
      </c>
      <c r="AP91" s="3">
        <v>0</v>
      </c>
      <c r="AQ91" s="3">
        <v>0</v>
      </c>
      <c r="AR91" s="2" t="s">
        <v>66</v>
      </c>
      <c r="AS91" s="2" t="s">
        <v>64</v>
      </c>
      <c r="AT91" s="5" t="str">
        <f>HYPERLINK("http://catalog.hathitrust.org/Record/002726557","HathiTrust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HYPERLINK("https://creighton-primo.hosted.exlibrisgroup.com/primo-explore/search?tab=default_tab&amp;search_scope=EVERYTHING&amp;vid=01CRU&amp;lang=en_US&amp;offset=0&amp;query=any,contains,991000684179702656","Catalog Record")</f>
        <v>Catalog Record</v>
      </c>
      <c r="AV91" s="5" t="str">
        <f>HYPERLINK("http://www.worldcat.org/oclc/28063971","WorldCat Record")</f>
        <v>WorldCat Record</v>
      </c>
      <c r="AW91" s="2" t="s">
        <v>1176</v>
      </c>
      <c r="AX91" s="2" t="s">
        <v>1177</v>
      </c>
      <c r="AY91" s="2" t="s">
        <v>1178</v>
      </c>
      <c r="AZ91" s="2" t="s">
        <v>1178</v>
      </c>
      <c r="BA91" s="2" t="s">
        <v>1179</v>
      </c>
      <c r="BB91" s="2" t="s">
        <v>79</v>
      </c>
      <c r="BD91" s="2" t="s">
        <v>1180</v>
      </c>
      <c r="BE91" s="2" t="s">
        <v>1181</v>
      </c>
      <c r="BF91" s="2" t="s">
        <v>1182</v>
      </c>
    </row>
    <row r="92" spans="1:58" ht="53.25" customHeight="1">
      <c r="A92" s="1"/>
      <c r="B92" s="1" t="s">
        <v>58</v>
      </c>
      <c r="C92" s="1" t="s">
        <v>59</v>
      </c>
      <c r="D92" s="1" t="s">
        <v>1183</v>
      </c>
      <c r="E92" s="1" t="s">
        <v>1184</v>
      </c>
      <c r="F92" s="1" t="s">
        <v>1185</v>
      </c>
      <c r="H92" s="2" t="s">
        <v>66</v>
      </c>
      <c r="I92" s="2" t="s">
        <v>65</v>
      </c>
      <c r="J92" s="2" t="s">
        <v>66</v>
      </c>
      <c r="K92" s="2" t="s">
        <v>64</v>
      </c>
      <c r="L92" s="2" t="s">
        <v>67</v>
      </c>
      <c r="M92" s="1" t="s">
        <v>1186</v>
      </c>
      <c r="N92" s="1" t="s">
        <v>1187</v>
      </c>
      <c r="O92" s="2" t="s">
        <v>124</v>
      </c>
      <c r="P92" s="1" t="s">
        <v>1188</v>
      </c>
      <c r="Q92" s="2" t="s">
        <v>70</v>
      </c>
      <c r="R92" s="2" t="s">
        <v>126</v>
      </c>
      <c r="T92" s="2" t="s">
        <v>72</v>
      </c>
      <c r="U92" s="3">
        <v>179</v>
      </c>
      <c r="V92" s="3">
        <v>179</v>
      </c>
      <c r="W92" s="4" t="s">
        <v>1189</v>
      </c>
      <c r="X92" s="4" t="s">
        <v>1189</v>
      </c>
      <c r="Y92" s="4" t="s">
        <v>1190</v>
      </c>
      <c r="Z92" s="4" t="s">
        <v>1190</v>
      </c>
      <c r="AA92" s="3">
        <v>224</v>
      </c>
      <c r="AB92" s="3">
        <v>117</v>
      </c>
      <c r="AC92" s="3">
        <v>390</v>
      </c>
      <c r="AD92" s="3">
        <v>1</v>
      </c>
      <c r="AE92" s="3">
        <v>4</v>
      </c>
      <c r="AF92" s="3">
        <v>4</v>
      </c>
      <c r="AG92" s="3">
        <v>14</v>
      </c>
      <c r="AH92" s="3">
        <v>2</v>
      </c>
      <c r="AI92" s="3">
        <v>5</v>
      </c>
      <c r="AJ92" s="3">
        <v>1</v>
      </c>
      <c r="AK92" s="3">
        <v>3</v>
      </c>
      <c r="AL92" s="3">
        <v>2</v>
      </c>
      <c r="AM92" s="3">
        <v>7</v>
      </c>
      <c r="AN92" s="3">
        <v>0</v>
      </c>
      <c r="AO92" s="3">
        <v>2</v>
      </c>
      <c r="AP92" s="3">
        <v>0</v>
      </c>
      <c r="AQ92" s="3">
        <v>0</v>
      </c>
      <c r="AR92" s="2" t="s">
        <v>66</v>
      </c>
      <c r="AS92" s="2" t="s">
        <v>64</v>
      </c>
      <c r="AT92" s="5" t="str">
        <f>HYPERLINK("http://catalog.hathitrust.org/Record/003860263","HathiTrust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HYPERLINK("https://creighton-primo.hosted.exlibrisgroup.com/primo-explore/search?tab=default_tab&amp;search_scope=EVERYTHING&amp;vid=01CRU&amp;lang=en_US&amp;offset=0&amp;query=any,contains,991001723949702656","Catalog Record")</f>
        <v>Catalog Record</v>
      </c>
      <c r="AV92" s="5" t="str">
        <f>HYPERLINK("http://www.worldcat.org/oclc/50447675","WorldCat Record")</f>
        <v>WorldCat Record</v>
      </c>
      <c r="AW92" s="2" t="s">
        <v>1191</v>
      </c>
      <c r="AX92" s="2" t="s">
        <v>1192</v>
      </c>
      <c r="AY92" s="2" t="s">
        <v>1193</v>
      </c>
      <c r="AZ92" s="2" t="s">
        <v>1193</v>
      </c>
      <c r="BA92" s="2" t="s">
        <v>1194</v>
      </c>
      <c r="BB92" s="2" t="s">
        <v>79</v>
      </c>
      <c r="BD92" s="2" t="s">
        <v>1195</v>
      </c>
      <c r="BE92" s="2" t="s">
        <v>1196</v>
      </c>
      <c r="BF92" s="2" t="s">
        <v>1197</v>
      </c>
    </row>
    <row r="93" spans="1:58" ht="53.25" customHeight="1">
      <c r="A93" s="1"/>
      <c r="B93" s="1" t="s">
        <v>58</v>
      </c>
      <c r="C93" s="1" t="s">
        <v>59</v>
      </c>
      <c r="D93" s="1" t="s">
        <v>1198</v>
      </c>
      <c r="E93" s="1" t="s">
        <v>1199</v>
      </c>
      <c r="F93" s="1" t="s">
        <v>1200</v>
      </c>
      <c r="H93" s="2" t="s">
        <v>66</v>
      </c>
      <c r="I93" s="2" t="s">
        <v>65</v>
      </c>
      <c r="J93" s="2" t="s">
        <v>66</v>
      </c>
      <c r="K93" s="2" t="s">
        <v>66</v>
      </c>
      <c r="L93" s="2" t="s">
        <v>67</v>
      </c>
      <c r="M93" s="1" t="s">
        <v>1201</v>
      </c>
      <c r="N93" s="1" t="s">
        <v>1202</v>
      </c>
      <c r="O93" s="2" t="s">
        <v>1203</v>
      </c>
      <c r="Q93" s="2" t="s">
        <v>70</v>
      </c>
      <c r="R93" s="2" t="s">
        <v>172</v>
      </c>
      <c r="T93" s="2" t="s">
        <v>72</v>
      </c>
      <c r="U93" s="3">
        <v>14</v>
      </c>
      <c r="V93" s="3">
        <v>14</v>
      </c>
      <c r="W93" s="4" t="s">
        <v>649</v>
      </c>
      <c r="X93" s="4" t="s">
        <v>649</v>
      </c>
      <c r="Y93" s="4" t="s">
        <v>1204</v>
      </c>
      <c r="Z93" s="4" t="s">
        <v>1204</v>
      </c>
      <c r="AA93" s="3">
        <v>170</v>
      </c>
      <c r="AB93" s="3">
        <v>113</v>
      </c>
      <c r="AC93" s="3">
        <v>115</v>
      </c>
      <c r="AD93" s="3">
        <v>1</v>
      </c>
      <c r="AE93" s="3">
        <v>1</v>
      </c>
      <c r="AF93" s="3">
        <v>2</v>
      </c>
      <c r="AG93" s="3">
        <v>2</v>
      </c>
      <c r="AH93" s="3">
        <v>0</v>
      </c>
      <c r="AI93" s="3">
        <v>0</v>
      </c>
      <c r="AJ93" s="3">
        <v>1</v>
      </c>
      <c r="AK93" s="3">
        <v>1</v>
      </c>
      <c r="AL93" s="3">
        <v>1</v>
      </c>
      <c r="AM93" s="3">
        <v>1</v>
      </c>
      <c r="AN93" s="3">
        <v>0</v>
      </c>
      <c r="AO93" s="3">
        <v>0</v>
      </c>
      <c r="AP93" s="3">
        <v>0</v>
      </c>
      <c r="AQ93" s="3">
        <v>0</v>
      </c>
      <c r="AR93" s="2" t="s">
        <v>66</v>
      </c>
      <c r="AS93" s="2" t="s">
        <v>64</v>
      </c>
      <c r="AT93" s="5" t="str">
        <f>HYPERLINK("http://catalog.hathitrust.org/Record/000917761","HathiTrust Record")</f>
        <v>HathiTrust Record</v>
      </c>
      <c r="AU93" s="5" t="str">
        <f>HYPERLINK("https://creighton-primo.hosted.exlibrisgroup.com/primo-explore/search?tab=default_tab&amp;search_scope=EVERYTHING&amp;vid=01CRU&amp;lang=en_US&amp;offset=0&amp;query=any,contains,991001191789702656","Catalog Record")</f>
        <v>Catalog Record</v>
      </c>
      <c r="AV93" s="5" t="str">
        <f>HYPERLINK("http://www.worldcat.org/oclc/21041118","WorldCat Record")</f>
        <v>WorldCat Record</v>
      </c>
      <c r="AW93" s="2" t="s">
        <v>1205</v>
      </c>
      <c r="AX93" s="2" t="s">
        <v>1206</v>
      </c>
      <c r="AY93" s="2" t="s">
        <v>1207</v>
      </c>
      <c r="AZ93" s="2" t="s">
        <v>1207</v>
      </c>
      <c r="BA93" s="2" t="s">
        <v>1208</v>
      </c>
      <c r="BB93" s="2" t="s">
        <v>79</v>
      </c>
      <c r="BD93" s="2" t="s">
        <v>1209</v>
      </c>
      <c r="BE93" s="2" t="s">
        <v>1210</v>
      </c>
      <c r="BF93" s="2" t="s">
        <v>1211</v>
      </c>
    </row>
    <row r="94" spans="1:58" ht="53.25" customHeight="1">
      <c r="A94" s="1"/>
      <c r="B94" s="1" t="s">
        <v>58</v>
      </c>
      <c r="C94" s="1" t="s">
        <v>59</v>
      </c>
      <c r="D94" s="1" t="s">
        <v>1212</v>
      </c>
      <c r="E94" s="1" t="s">
        <v>1213</v>
      </c>
      <c r="F94" s="1" t="s">
        <v>1214</v>
      </c>
      <c r="H94" s="2" t="s">
        <v>66</v>
      </c>
      <c r="I94" s="2" t="s">
        <v>65</v>
      </c>
      <c r="J94" s="2" t="s">
        <v>66</v>
      </c>
      <c r="K94" s="2" t="s">
        <v>66</v>
      </c>
      <c r="L94" s="2" t="s">
        <v>67</v>
      </c>
      <c r="N94" s="1" t="s">
        <v>1215</v>
      </c>
      <c r="O94" s="2" t="s">
        <v>437</v>
      </c>
      <c r="Q94" s="2" t="s">
        <v>70</v>
      </c>
      <c r="R94" s="2" t="s">
        <v>260</v>
      </c>
      <c r="S94" s="1" t="s">
        <v>1216</v>
      </c>
      <c r="T94" s="2" t="s">
        <v>72</v>
      </c>
      <c r="U94" s="3">
        <v>8</v>
      </c>
      <c r="V94" s="3">
        <v>8</v>
      </c>
      <c r="W94" s="4" t="s">
        <v>1217</v>
      </c>
      <c r="X94" s="4" t="s">
        <v>1217</v>
      </c>
      <c r="Y94" s="4" t="s">
        <v>637</v>
      </c>
      <c r="Z94" s="4" t="s">
        <v>637</v>
      </c>
      <c r="AA94" s="3">
        <v>204</v>
      </c>
      <c r="AB94" s="3">
        <v>162</v>
      </c>
      <c r="AC94" s="3">
        <v>164</v>
      </c>
      <c r="AD94" s="3">
        <v>1</v>
      </c>
      <c r="AE94" s="3">
        <v>1</v>
      </c>
      <c r="AF94" s="3">
        <v>3</v>
      </c>
      <c r="AG94" s="3">
        <v>3</v>
      </c>
      <c r="AH94" s="3">
        <v>0</v>
      </c>
      <c r="AI94" s="3">
        <v>0</v>
      </c>
      <c r="AJ94" s="3">
        <v>2</v>
      </c>
      <c r="AK94" s="3">
        <v>2</v>
      </c>
      <c r="AL94" s="3">
        <v>2</v>
      </c>
      <c r="AM94" s="3">
        <v>2</v>
      </c>
      <c r="AN94" s="3">
        <v>0</v>
      </c>
      <c r="AO94" s="3">
        <v>0</v>
      </c>
      <c r="AP94" s="3">
        <v>0</v>
      </c>
      <c r="AQ94" s="3">
        <v>0</v>
      </c>
      <c r="AR94" s="2" t="s">
        <v>66</v>
      </c>
      <c r="AS94" s="2" t="s">
        <v>64</v>
      </c>
      <c r="AT94" s="5" t="str">
        <f>HYPERLINK("http://catalog.hathitrust.org/Record/000351793","HathiTrust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HYPERLINK("https://creighton-primo.hosted.exlibrisgroup.com/primo-explore/search?tab=default_tab&amp;search_scope=EVERYTHING&amp;vid=01CRU&amp;lang=en_US&amp;offset=0&amp;query=any,contains,991000860759702656","Catalog Record")</f>
        <v>Catalog Record</v>
      </c>
      <c r="AV94" s="5" t="str">
        <f>HYPERLINK("http://www.worldcat.org/oclc/12419580","WorldCat Record")</f>
        <v>WorldCat Record</v>
      </c>
      <c r="AW94" s="2" t="s">
        <v>1218</v>
      </c>
      <c r="AX94" s="2" t="s">
        <v>1219</v>
      </c>
      <c r="AY94" s="2" t="s">
        <v>1220</v>
      </c>
      <c r="AZ94" s="2" t="s">
        <v>1220</v>
      </c>
      <c r="BA94" s="2" t="s">
        <v>1221</v>
      </c>
      <c r="BB94" s="2" t="s">
        <v>79</v>
      </c>
      <c r="BD94" s="2" t="s">
        <v>1222</v>
      </c>
      <c r="BE94" s="2" t="s">
        <v>1223</v>
      </c>
      <c r="BF94" s="2" t="s">
        <v>1224</v>
      </c>
    </row>
    <row r="95" spans="1:58" ht="53.25" customHeight="1">
      <c r="A95" s="1"/>
      <c r="B95" s="1" t="s">
        <v>58</v>
      </c>
      <c r="C95" s="1" t="s">
        <v>59</v>
      </c>
      <c r="D95" s="1" t="s">
        <v>1225</v>
      </c>
      <c r="E95" s="1" t="s">
        <v>1226</v>
      </c>
      <c r="F95" s="1" t="s">
        <v>1227</v>
      </c>
      <c r="H95" s="2" t="s">
        <v>66</v>
      </c>
      <c r="I95" s="2" t="s">
        <v>65</v>
      </c>
      <c r="J95" s="2" t="s">
        <v>66</v>
      </c>
      <c r="K95" s="2" t="s">
        <v>66</v>
      </c>
      <c r="L95" s="2" t="s">
        <v>67</v>
      </c>
      <c r="M95" s="1" t="s">
        <v>1228</v>
      </c>
      <c r="N95" s="1" t="s">
        <v>1229</v>
      </c>
      <c r="O95" s="2" t="s">
        <v>1230</v>
      </c>
      <c r="Q95" s="2" t="s">
        <v>70</v>
      </c>
      <c r="R95" s="2" t="s">
        <v>110</v>
      </c>
      <c r="T95" s="2" t="s">
        <v>72</v>
      </c>
      <c r="U95" s="3">
        <v>5</v>
      </c>
      <c r="V95" s="3">
        <v>5</v>
      </c>
      <c r="W95" s="4" t="s">
        <v>1231</v>
      </c>
      <c r="X95" s="4" t="s">
        <v>1231</v>
      </c>
      <c r="Y95" s="4" t="s">
        <v>637</v>
      </c>
      <c r="Z95" s="4" t="s">
        <v>637</v>
      </c>
      <c r="AA95" s="3">
        <v>250</v>
      </c>
      <c r="AB95" s="3">
        <v>180</v>
      </c>
      <c r="AC95" s="3">
        <v>296</v>
      </c>
      <c r="AD95" s="3">
        <v>2</v>
      </c>
      <c r="AE95" s="3">
        <v>2</v>
      </c>
      <c r="AF95" s="3">
        <v>7</v>
      </c>
      <c r="AG95" s="3">
        <v>8</v>
      </c>
      <c r="AH95" s="3">
        <v>2</v>
      </c>
      <c r="AI95" s="3">
        <v>2</v>
      </c>
      <c r="AJ95" s="3">
        <v>2</v>
      </c>
      <c r="AK95" s="3">
        <v>3</v>
      </c>
      <c r="AL95" s="3">
        <v>4</v>
      </c>
      <c r="AM95" s="3">
        <v>5</v>
      </c>
      <c r="AN95" s="3">
        <v>1</v>
      </c>
      <c r="AO95" s="3">
        <v>1</v>
      </c>
      <c r="AP95" s="3">
        <v>0</v>
      </c>
      <c r="AQ95" s="3">
        <v>0</v>
      </c>
      <c r="AR95" s="2" t="s">
        <v>66</v>
      </c>
      <c r="AS95" s="2" t="s">
        <v>66</v>
      </c>
      <c r="AT95" s="5" t="str">
        <f>HYPERLINK("http://catalog.hathitrust.org/Record/001553409","HathiTrust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HYPERLINK("https://creighton-primo.hosted.exlibrisgroup.com/primo-explore/search?tab=default_tab&amp;search_scope=EVERYTHING&amp;vid=01CRU&amp;lang=en_US&amp;offset=0&amp;query=any,contains,991000860849702656","Catalog Record")</f>
        <v>Catalog Record</v>
      </c>
      <c r="AV95" s="5" t="str">
        <f>HYPERLINK("http://www.worldcat.org/oclc/14553759","WorldCat Record")</f>
        <v>WorldCat Record</v>
      </c>
      <c r="AW95" s="2" t="s">
        <v>1232</v>
      </c>
      <c r="AX95" s="2" t="s">
        <v>1233</v>
      </c>
      <c r="AY95" s="2" t="s">
        <v>1234</v>
      </c>
      <c r="AZ95" s="2" t="s">
        <v>1234</v>
      </c>
      <c r="BA95" s="2" t="s">
        <v>1235</v>
      </c>
      <c r="BB95" s="2" t="s">
        <v>79</v>
      </c>
      <c r="BE95" s="2" t="s">
        <v>1236</v>
      </c>
      <c r="BF95" s="2" t="s">
        <v>1237</v>
      </c>
    </row>
    <row r="96" spans="1:58" ht="53.25" customHeight="1">
      <c r="A96" s="1"/>
      <c r="B96" s="1" t="s">
        <v>58</v>
      </c>
      <c r="C96" s="1" t="s">
        <v>59</v>
      </c>
      <c r="D96" s="1" t="s">
        <v>1238</v>
      </c>
      <c r="E96" s="1" t="s">
        <v>1239</v>
      </c>
      <c r="F96" s="1" t="s">
        <v>1240</v>
      </c>
      <c r="H96" s="2" t="s">
        <v>66</v>
      </c>
      <c r="I96" s="2" t="s">
        <v>65</v>
      </c>
      <c r="J96" s="2" t="s">
        <v>66</v>
      </c>
      <c r="K96" s="2" t="s">
        <v>66</v>
      </c>
      <c r="L96" s="2" t="s">
        <v>67</v>
      </c>
      <c r="M96" s="1" t="s">
        <v>1241</v>
      </c>
      <c r="N96" s="1" t="s">
        <v>1242</v>
      </c>
      <c r="O96" s="2" t="s">
        <v>140</v>
      </c>
      <c r="Q96" s="2" t="s">
        <v>70</v>
      </c>
      <c r="R96" s="2" t="s">
        <v>706</v>
      </c>
      <c r="T96" s="2" t="s">
        <v>72</v>
      </c>
      <c r="U96" s="3">
        <v>7</v>
      </c>
      <c r="V96" s="3">
        <v>7</v>
      </c>
      <c r="W96" s="4" t="s">
        <v>1243</v>
      </c>
      <c r="X96" s="4" t="s">
        <v>1243</v>
      </c>
      <c r="Y96" s="4" t="s">
        <v>637</v>
      </c>
      <c r="Z96" s="4" t="s">
        <v>637</v>
      </c>
      <c r="AA96" s="3">
        <v>96</v>
      </c>
      <c r="AB96" s="3">
        <v>87</v>
      </c>
      <c r="AC96" s="3">
        <v>102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0</v>
      </c>
      <c r="AK96" s="3">
        <v>0</v>
      </c>
      <c r="AL96" s="3">
        <v>1</v>
      </c>
      <c r="AM96" s="3">
        <v>1</v>
      </c>
      <c r="AN96" s="3">
        <v>0</v>
      </c>
      <c r="AO96" s="3">
        <v>0</v>
      </c>
      <c r="AP96" s="3">
        <v>0</v>
      </c>
      <c r="AQ96" s="3">
        <v>0</v>
      </c>
      <c r="AR96" s="2" t="s">
        <v>66</v>
      </c>
      <c r="AS96" s="2" t="s">
        <v>64</v>
      </c>
      <c r="AT96" s="5" t="str">
        <f>HYPERLINK("http://catalog.hathitrust.org/Record/000627872","HathiTrust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HYPERLINK("https://creighton-primo.hosted.exlibrisgroup.com/primo-explore/search?tab=default_tab&amp;search_scope=EVERYTHING&amp;vid=01CRU&amp;lang=en_US&amp;offset=0&amp;query=any,contains,991000860909702656","Catalog Record")</f>
        <v>Catalog Record</v>
      </c>
      <c r="AV96" s="5" t="str">
        <f>HYPERLINK("http://www.worldcat.org/oclc/12974052","WorldCat Record")</f>
        <v>WorldCat Record</v>
      </c>
      <c r="AW96" s="2" t="s">
        <v>1244</v>
      </c>
      <c r="AX96" s="2" t="s">
        <v>1245</v>
      </c>
      <c r="AY96" s="2" t="s">
        <v>1246</v>
      </c>
      <c r="AZ96" s="2" t="s">
        <v>1246</v>
      </c>
      <c r="BA96" s="2" t="s">
        <v>1247</v>
      </c>
      <c r="BB96" s="2" t="s">
        <v>79</v>
      </c>
      <c r="BD96" s="2" t="s">
        <v>1248</v>
      </c>
      <c r="BE96" s="2" t="s">
        <v>1249</v>
      </c>
      <c r="BF96" s="2" t="s">
        <v>1250</v>
      </c>
    </row>
    <row r="97" spans="1:58" ht="53.25" customHeight="1">
      <c r="A97" s="1"/>
      <c r="B97" s="1" t="s">
        <v>58</v>
      </c>
      <c r="C97" s="1" t="s">
        <v>59</v>
      </c>
      <c r="D97" s="1" t="s">
        <v>1251</v>
      </c>
      <c r="E97" s="1" t="s">
        <v>1252</v>
      </c>
      <c r="F97" s="1" t="s">
        <v>1253</v>
      </c>
      <c r="H97" s="2" t="s">
        <v>66</v>
      </c>
      <c r="I97" s="2" t="s">
        <v>65</v>
      </c>
      <c r="J97" s="2" t="s">
        <v>66</v>
      </c>
      <c r="K97" s="2" t="s">
        <v>66</v>
      </c>
      <c r="L97" s="2" t="s">
        <v>67</v>
      </c>
      <c r="M97" s="1" t="s">
        <v>1254</v>
      </c>
      <c r="N97" s="1" t="s">
        <v>1255</v>
      </c>
      <c r="O97" s="2" t="s">
        <v>1256</v>
      </c>
      <c r="Q97" s="2" t="s">
        <v>70</v>
      </c>
      <c r="R97" s="2" t="s">
        <v>172</v>
      </c>
      <c r="T97" s="2" t="s">
        <v>72</v>
      </c>
      <c r="U97" s="3">
        <v>3</v>
      </c>
      <c r="V97" s="3">
        <v>3</v>
      </c>
      <c r="W97" s="4" t="s">
        <v>1243</v>
      </c>
      <c r="X97" s="4" t="s">
        <v>1243</v>
      </c>
      <c r="Y97" s="4" t="s">
        <v>1257</v>
      </c>
      <c r="Z97" s="4" t="s">
        <v>1257</v>
      </c>
      <c r="AA97" s="3">
        <v>92</v>
      </c>
      <c r="AB97" s="3">
        <v>60</v>
      </c>
      <c r="AC97" s="3">
        <v>69</v>
      </c>
      <c r="AD97" s="3">
        <v>1</v>
      </c>
      <c r="AE97" s="3">
        <v>1</v>
      </c>
      <c r="AF97" s="3">
        <v>1</v>
      </c>
      <c r="AG97" s="3">
        <v>2</v>
      </c>
      <c r="AH97" s="3">
        <v>0</v>
      </c>
      <c r="AI97" s="3">
        <v>0</v>
      </c>
      <c r="AJ97" s="3">
        <v>1</v>
      </c>
      <c r="AK97" s="3">
        <v>2</v>
      </c>
      <c r="AL97" s="3">
        <v>0</v>
      </c>
      <c r="AM97" s="3">
        <v>1</v>
      </c>
      <c r="AN97" s="3">
        <v>0</v>
      </c>
      <c r="AO97" s="3">
        <v>0</v>
      </c>
      <c r="AP97" s="3">
        <v>0</v>
      </c>
      <c r="AQ97" s="3">
        <v>0</v>
      </c>
      <c r="AR97" s="2" t="s">
        <v>66</v>
      </c>
      <c r="AS97" s="2" t="s">
        <v>64</v>
      </c>
      <c r="AT97" s="5" t="str">
        <f>HYPERLINK("http://catalog.hathitrust.org/Record/001553424","HathiTrust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HYPERLINK("https://creighton-primo.hosted.exlibrisgroup.com/primo-explore/search?tab=default_tab&amp;search_scope=EVERYTHING&amp;vid=01CRU&amp;lang=en_US&amp;offset=0&amp;query=any,contains,991000860949702656","Catalog Record")</f>
        <v>Catalog Record</v>
      </c>
      <c r="AV97" s="5" t="str">
        <f>HYPERLINK("http://www.worldcat.org/oclc/336527","WorldCat Record")</f>
        <v>WorldCat Record</v>
      </c>
      <c r="AW97" s="2" t="s">
        <v>1258</v>
      </c>
      <c r="AX97" s="2" t="s">
        <v>1259</v>
      </c>
      <c r="AY97" s="2" t="s">
        <v>1260</v>
      </c>
      <c r="AZ97" s="2" t="s">
        <v>1260</v>
      </c>
      <c r="BA97" s="2" t="s">
        <v>1261</v>
      </c>
      <c r="BB97" s="2" t="s">
        <v>79</v>
      </c>
      <c r="BE97" s="2" t="s">
        <v>1262</v>
      </c>
      <c r="BF97" s="2" t="s">
        <v>1263</v>
      </c>
    </row>
    <row r="98" spans="1:58" ht="53.25" customHeight="1">
      <c r="A98" s="1"/>
      <c r="B98" s="1" t="s">
        <v>58</v>
      </c>
      <c r="C98" s="1" t="s">
        <v>59</v>
      </c>
      <c r="D98" s="1" t="s">
        <v>1264</v>
      </c>
      <c r="E98" s="1" t="s">
        <v>1265</v>
      </c>
      <c r="F98" s="1" t="s">
        <v>1266</v>
      </c>
      <c r="H98" s="2" t="s">
        <v>66</v>
      </c>
      <c r="I98" s="2" t="s">
        <v>65</v>
      </c>
      <c r="J98" s="2" t="s">
        <v>66</v>
      </c>
      <c r="K98" s="2" t="s">
        <v>66</v>
      </c>
      <c r="L98" s="2" t="s">
        <v>67</v>
      </c>
      <c r="N98" s="1" t="s">
        <v>1267</v>
      </c>
      <c r="O98" s="2" t="s">
        <v>1268</v>
      </c>
      <c r="Q98" s="2" t="s">
        <v>70</v>
      </c>
      <c r="R98" s="2" t="s">
        <v>1269</v>
      </c>
      <c r="S98" s="1" t="s">
        <v>1270</v>
      </c>
      <c r="T98" s="2" t="s">
        <v>72</v>
      </c>
      <c r="U98" s="3">
        <v>3</v>
      </c>
      <c r="V98" s="3">
        <v>3</v>
      </c>
      <c r="W98" s="4" t="s">
        <v>551</v>
      </c>
      <c r="X98" s="4" t="s">
        <v>551</v>
      </c>
      <c r="Y98" s="4" t="s">
        <v>1271</v>
      </c>
      <c r="Z98" s="4" t="s">
        <v>1271</v>
      </c>
      <c r="AA98" s="3">
        <v>22</v>
      </c>
      <c r="AB98" s="3">
        <v>15</v>
      </c>
      <c r="AC98" s="3">
        <v>16</v>
      </c>
      <c r="AD98" s="3">
        <v>1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2" t="s">
        <v>66</v>
      </c>
      <c r="AS98" s="2" t="s">
        <v>66</v>
      </c>
      <c r="AU98" s="5" t="str">
        <f>HYPERLINK("https://creighton-primo.hosted.exlibrisgroup.com/primo-explore/search?tab=default_tab&amp;search_scope=EVERYTHING&amp;vid=01CRU&amp;lang=en_US&amp;offset=0&amp;query=any,contains,991001574139702656","Catalog Record")</f>
        <v>Catalog Record</v>
      </c>
      <c r="AV98" s="5" t="str">
        <f>HYPERLINK("http://www.worldcat.org/oclc/40543492","WorldCat Record")</f>
        <v>WorldCat Record</v>
      </c>
      <c r="AW98" s="2" t="s">
        <v>1272</v>
      </c>
      <c r="AX98" s="2" t="s">
        <v>1273</v>
      </c>
      <c r="AY98" s="2" t="s">
        <v>1274</v>
      </c>
      <c r="AZ98" s="2" t="s">
        <v>1274</v>
      </c>
      <c r="BA98" s="2" t="s">
        <v>1275</v>
      </c>
      <c r="BB98" s="2" t="s">
        <v>79</v>
      </c>
      <c r="BD98" s="2" t="s">
        <v>1276</v>
      </c>
      <c r="BE98" s="2" t="s">
        <v>1277</v>
      </c>
      <c r="BF98" s="2" t="s">
        <v>1278</v>
      </c>
    </row>
    <row r="99" spans="1:58" ht="53.25" customHeight="1">
      <c r="A99" s="1"/>
      <c r="B99" s="1" t="s">
        <v>58</v>
      </c>
      <c r="C99" s="1" t="s">
        <v>59</v>
      </c>
      <c r="D99" s="1" t="s">
        <v>1279</v>
      </c>
      <c r="E99" s="1" t="s">
        <v>1280</v>
      </c>
      <c r="F99" s="1" t="s">
        <v>1281</v>
      </c>
      <c r="H99" s="2" t="s">
        <v>66</v>
      </c>
      <c r="I99" s="2" t="s">
        <v>65</v>
      </c>
      <c r="J99" s="2" t="s">
        <v>66</v>
      </c>
      <c r="K99" s="2" t="s">
        <v>66</v>
      </c>
      <c r="L99" s="2" t="s">
        <v>67</v>
      </c>
      <c r="M99" s="1" t="s">
        <v>1282</v>
      </c>
      <c r="N99" s="1" t="s">
        <v>1283</v>
      </c>
      <c r="O99" s="2" t="s">
        <v>290</v>
      </c>
      <c r="Q99" s="2" t="s">
        <v>70</v>
      </c>
      <c r="R99" s="2" t="s">
        <v>260</v>
      </c>
      <c r="T99" s="2" t="s">
        <v>72</v>
      </c>
      <c r="U99" s="3">
        <v>6</v>
      </c>
      <c r="V99" s="3">
        <v>6</v>
      </c>
      <c r="W99" s="4" t="s">
        <v>1284</v>
      </c>
      <c r="X99" s="4" t="s">
        <v>1284</v>
      </c>
      <c r="Y99" s="4" t="s">
        <v>1285</v>
      </c>
      <c r="Z99" s="4" t="s">
        <v>1285</v>
      </c>
      <c r="AA99" s="3">
        <v>53</v>
      </c>
      <c r="AB99" s="3">
        <v>34</v>
      </c>
      <c r="AC99" s="3">
        <v>36</v>
      </c>
      <c r="AD99" s="3">
        <v>1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2" t="s">
        <v>66</v>
      </c>
      <c r="AS99" s="2" t="s">
        <v>64</v>
      </c>
      <c r="AT99" s="5" t="str">
        <f>HYPERLINK("http://catalog.hathitrust.org/Record/002546895","HathiTrust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HYPERLINK("https://creighton-primo.hosted.exlibrisgroup.com/primo-explore/search?tab=default_tab&amp;search_scope=EVERYTHING&amp;vid=01CRU&amp;lang=en_US&amp;offset=0&amp;query=any,contains,991001304769702656","Catalog Record")</f>
        <v>Catalog Record</v>
      </c>
      <c r="AV99" s="5" t="str">
        <f>HYPERLINK("http://www.worldcat.org/oclc/24630521","WorldCat Record")</f>
        <v>WorldCat Record</v>
      </c>
      <c r="AW99" s="2" t="s">
        <v>1286</v>
      </c>
      <c r="AX99" s="2" t="s">
        <v>1287</v>
      </c>
      <c r="AY99" s="2" t="s">
        <v>1288</v>
      </c>
      <c r="AZ99" s="2" t="s">
        <v>1288</v>
      </c>
      <c r="BA99" s="2" t="s">
        <v>1289</v>
      </c>
      <c r="BB99" s="2" t="s">
        <v>79</v>
      </c>
      <c r="BD99" s="2" t="s">
        <v>1290</v>
      </c>
      <c r="BE99" s="2" t="s">
        <v>1291</v>
      </c>
      <c r="BF99" s="2" t="s">
        <v>1292</v>
      </c>
    </row>
    <row r="100" spans="1:58" ht="53.25" customHeight="1">
      <c r="A100" s="1"/>
      <c r="B100" s="1" t="s">
        <v>58</v>
      </c>
      <c r="C100" s="1" t="s">
        <v>59</v>
      </c>
      <c r="D100" s="1" t="s">
        <v>1293</v>
      </c>
      <c r="E100" s="1" t="s">
        <v>1294</v>
      </c>
      <c r="F100" s="1" t="s">
        <v>1295</v>
      </c>
      <c r="H100" s="2" t="s">
        <v>66</v>
      </c>
      <c r="I100" s="2" t="s">
        <v>65</v>
      </c>
      <c r="J100" s="2" t="s">
        <v>66</v>
      </c>
      <c r="K100" s="2" t="s">
        <v>66</v>
      </c>
      <c r="L100" s="2" t="s">
        <v>67</v>
      </c>
      <c r="N100" s="1" t="s">
        <v>1296</v>
      </c>
      <c r="O100" s="2" t="s">
        <v>92</v>
      </c>
      <c r="P100" s="1" t="s">
        <v>1297</v>
      </c>
      <c r="Q100" s="2" t="s">
        <v>70</v>
      </c>
      <c r="R100" s="2" t="s">
        <v>71</v>
      </c>
      <c r="T100" s="2" t="s">
        <v>72</v>
      </c>
      <c r="U100" s="3">
        <v>12</v>
      </c>
      <c r="V100" s="3">
        <v>12</v>
      </c>
      <c r="W100" s="4" t="s">
        <v>1298</v>
      </c>
      <c r="X100" s="4" t="s">
        <v>1298</v>
      </c>
      <c r="Y100" s="4" t="s">
        <v>1299</v>
      </c>
      <c r="Z100" s="4" t="s">
        <v>1299</v>
      </c>
      <c r="AA100" s="3">
        <v>32</v>
      </c>
      <c r="AB100" s="3">
        <v>10</v>
      </c>
      <c r="AC100" s="3">
        <v>96</v>
      </c>
      <c r="AD100" s="3">
        <v>1</v>
      </c>
      <c r="AE100" s="3">
        <v>1</v>
      </c>
      <c r="AF100" s="3">
        <v>0</v>
      </c>
      <c r="AG100" s="3">
        <v>2</v>
      </c>
      <c r="AH100" s="3">
        <v>0</v>
      </c>
      <c r="AI100" s="3">
        <v>2</v>
      </c>
      <c r="AJ100" s="3">
        <v>0</v>
      </c>
      <c r="AK100" s="3">
        <v>0</v>
      </c>
      <c r="AL100" s="3">
        <v>0</v>
      </c>
      <c r="AM100" s="3">
        <v>2</v>
      </c>
      <c r="AN100" s="3">
        <v>0</v>
      </c>
      <c r="AO100" s="3">
        <v>0</v>
      </c>
      <c r="AP100" s="3">
        <v>0</v>
      </c>
      <c r="AQ100" s="3">
        <v>0</v>
      </c>
      <c r="AR100" s="2" t="s">
        <v>66</v>
      </c>
      <c r="AS100" s="2" t="s">
        <v>64</v>
      </c>
      <c r="AT100" s="5" t="str">
        <f>HYPERLINK("http://catalog.hathitrust.org/Record/002894265","HathiTrust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HYPERLINK("https://creighton-primo.hosted.exlibrisgroup.com/primo-explore/search?tab=default_tab&amp;search_scope=EVERYTHING&amp;vid=01CRU&amp;lang=en_US&amp;offset=0&amp;query=any,contains,991001335189702656","Catalog Record")</f>
        <v>Catalog Record</v>
      </c>
      <c r="AV100" s="5" t="str">
        <f>HYPERLINK("http://www.worldcat.org/oclc/31313362","WorldCat Record")</f>
        <v>WorldCat Record</v>
      </c>
      <c r="AW100" s="2" t="s">
        <v>1300</v>
      </c>
      <c r="AX100" s="2" t="s">
        <v>1301</v>
      </c>
      <c r="AY100" s="2" t="s">
        <v>1302</v>
      </c>
      <c r="AZ100" s="2" t="s">
        <v>1302</v>
      </c>
      <c r="BA100" s="2" t="s">
        <v>1303</v>
      </c>
      <c r="BB100" s="2" t="s">
        <v>79</v>
      </c>
      <c r="BD100" s="2" t="s">
        <v>1304</v>
      </c>
      <c r="BE100" s="2" t="s">
        <v>1305</v>
      </c>
      <c r="BF100" s="2" t="s">
        <v>1306</v>
      </c>
    </row>
    <row r="101" spans="1:58" ht="53.25" customHeight="1">
      <c r="A101" s="1"/>
      <c r="B101" s="1" t="s">
        <v>58</v>
      </c>
      <c r="C101" s="1" t="s">
        <v>59</v>
      </c>
      <c r="D101" s="1" t="s">
        <v>1307</v>
      </c>
      <c r="E101" s="1" t="s">
        <v>1308</v>
      </c>
      <c r="F101" s="1" t="s">
        <v>1309</v>
      </c>
      <c r="H101" s="2" t="s">
        <v>66</v>
      </c>
      <c r="I101" s="2" t="s">
        <v>65</v>
      </c>
      <c r="J101" s="2" t="s">
        <v>66</v>
      </c>
      <c r="K101" s="2" t="s">
        <v>66</v>
      </c>
      <c r="L101" s="2" t="s">
        <v>67</v>
      </c>
      <c r="M101" s="1" t="s">
        <v>1310</v>
      </c>
      <c r="N101" s="1" t="s">
        <v>1311</v>
      </c>
      <c r="O101" s="2" t="s">
        <v>140</v>
      </c>
      <c r="P101" s="1" t="s">
        <v>1312</v>
      </c>
      <c r="Q101" s="2" t="s">
        <v>70</v>
      </c>
      <c r="R101" s="2" t="s">
        <v>93</v>
      </c>
      <c r="T101" s="2" t="s">
        <v>72</v>
      </c>
      <c r="U101" s="3">
        <v>18</v>
      </c>
      <c r="V101" s="3">
        <v>18</v>
      </c>
      <c r="W101" s="4" t="s">
        <v>1313</v>
      </c>
      <c r="X101" s="4" t="s">
        <v>1313</v>
      </c>
      <c r="Y101" s="4" t="s">
        <v>637</v>
      </c>
      <c r="Z101" s="4" t="s">
        <v>637</v>
      </c>
      <c r="AA101" s="3">
        <v>157</v>
      </c>
      <c r="AB101" s="3">
        <v>135</v>
      </c>
      <c r="AC101" s="3">
        <v>485</v>
      </c>
      <c r="AD101" s="3">
        <v>2</v>
      </c>
      <c r="AE101" s="3">
        <v>3</v>
      </c>
      <c r="AF101" s="3">
        <v>2</v>
      </c>
      <c r="AG101" s="3">
        <v>6</v>
      </c>
      <c r="AH101" s="3">
        <v>0</v>
      </c>
      <c r="AI101" s="3">
        <v>1</v>
      </c>
      <c r="AJ101" s="3">
        <v>1</v>
      </c>
      <c r="AK101" s="3">
        <v>2</v>
      </c>
      <c r="AL101" s="3">
        <v>0</v>
      </c>
      <c r="AM101" s="3">
        <v>4</v>
      </c>
      <c r="AN101" s="3">
        <v>1</v>
      </c>
      <c r="AO101" s="3">
        <v>1</v>
      </c>
      <c r="AP101" s="3">
        <v>0</v>
      </c>
      <c r="AQ101" s="3">
        <v>0</v>
      </c>
      <c r="AR101" s="2" t="s">
        <v>66</v>
      </c>
      <c r="AS101" s="2" t="s">
        <v>64</v>
      </c>
      <c r="AT101" s="5" t="str">
        <f>HYPERLINK("http://catalog.hathitrust.org/Record/008161030","HathiTrust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HYPERLINK("https://creighton-primo.hosted.exlibrisgroup.com/primo-explore/search?tab=default_tab&amp;search_scope=EVERYTHING&amp;vid=01CRU&amp;lang=en_US&amp;offset=0&amp;query=any,contains,991001267379702656","Catalog Record")</f>
        <v>Catalog Record</v>
      </c>
      <c r="AV101" s="5" t="str">
        <f>HYPERLINK("http://www.worldcat.org/oclc/13726240","WorldCat Record")</f>
        <v>WorldCat Record</v>
      </c>
      <c r="AW101" s="2" t="s">
        <v>1314</v>
      </c>
      <c r="AX101" s="2" t="s">
        <v>1315</v>
      </c>
      <c r="AY101" s="2" t="s">
        <v>1316</v>
      </c>
      <c r="AZ101" s="2" t="s">
        <v>1316</v>
      </c>
      <c r="BA101" s="2" t="s">
        <v>1317</v>
      </c>
      <c r="BB101" s="2" t="s">
        <v>79</v>
      </c>
      <c r="BD101" s="2" t="s">
        <v>1318</v>
      </c>
      <c r="BE101" s="2" t="s">
        <v>1319</v>
      </c>
      <c r="BF101" s="2" t="s">
        <v>1320</v>
      </c>
    </row>
    <row r="102" spans="1:58" ht="53.25" customHeight="1">
      <c r="A102" s="1"/>
      <c r="B102" s="1" t="s">
        <v>58</v>
      </c>
      <c r="C102" s="1" t="s">
        <v>59</v>
      </c>
      <c r="D102" s="1" t="s">
        <v>1321</v>
      </c>
      <c r="E102" s="1" t="s">
        <v>1322</v>
      </c>
      <c r="F102" s="1" t="s">
        <v>1323</v>
      </c>
      <c r="H102" s="2" t="s">
        <v>66</v>
      </c>
      <c r="I102" s="2" t="s">
        <v>65</v>
      </c>
      <c r="J102" s="2" t="s">
        <v>66</v>
      </c>
      <c r="K102" s="2" t="s">
        <v>64</v>
      </c>
      <c r="L102" s="2" t="s">
        <v>67</v>
      </c>
      <c r="M102" s="1" t="s">
        <v>1324</v>
      </c>
      <c r="N102" s="1" t="s">
        <v>1325</v>
      </c>
      <c r="O102" s="2" t="s">
        <v>1203</v>
      </c>
      <c r="P102" s="1" t="s">
        <v>216</v>
      </c>
      <c r="Q102" s="2" t="s">
        <v>70</v>
      </c>
      <c r="R102" s="2" t="s">
        <v>126</v>
      </c>
      <c r="T102" s="2" t="s">
        <v>72</v>
      </c>
      <c r="U102" s="3">
        <v>12</v>
      </c>
      <c r="V102" s="3">
        <v>12</v>
      </c>
      <c r="W102" s="4" t="s">
        <v>1326</v>
      </c>
      <c r="X102" s="4" t="s">
        <v>1326</v>
      </c>
      <c r="Y102" s="4" t="s">
        <v>1327</v>
      </c>
      <c r="Z102" s="4" t="s">
        <v>1327</v>
      </c>
      <c r="AA102" s="3">
        <v>185</v>
      </c>
      <c r="AB102" s="3">
        <v>148</v>
      </c>
      <c r="AC102" s="3">
        <v>395</v>
      </c>
      <c r="AD102" s="3">
        <v>2</v>
      </c>
      <c r="AE102" s="3">
        <v>5</v>
      </c>
      <c r="AF102" s="3">
        <v>8</v>
      </c>
      <c r="AG102" s="3">
        <v>17</v>
      </c>
      <c r="AH102" s="3">
        <v>3</v>
      </c>
      <c r="AI102" s="3">
        <v>6</v>
      </c>
      <c r="AJ102" s="3">
        <v>1</v>
      </c>
      <c r="AK102" s="3">
        <v>3</v>
      </c>
      <c r="AL102" s="3">
        <v>4</v>
      </c>
      <c r="AM102" s="3">
        <v>8</v>
      </c>
      <c r="AN102" s="3">
        <v>1</v>
      </c>
      <c r="AO102" s="3">
        <v>3</v>
      </c>
      <c r="AP102" s="3">
        <v>0</v>
      </c>
      <c r="AQ102" s="3">
        <v>0</v>
      </c>
      <c r="AR102" s="2" t="s">
        <v>66</v>
      </c>
      <c r="AS102" s="2" t="s">
        <v>66</v>
      </c>
      <c r="AU102" s="5" t="str">
        <f>HYPERLINK("https://creighton-primo.hosted.exlibrisgroup.com/primo-explore/search?tab=default_tab&amp;search_scope=EVERYTHING&amp;vid=01CRU&amp;lang=en_US&amp;offset=0&amp;query=any,contains,991001419739702656","Catalog Record")</f>
        <v>Catalog Record</v>
      </c>
      <c r="AV102" s="5" t="str">
        <f>HYPERLINK("http://www.worldcat.org/oclc/16983077","WorldCat Record")</f>
        <v>WorldCat Record</v>
      </c>
      <c r="AW102" s="2" t="s">
        <v>1328</v>
      </c>
      <c r="AX102" s="2" t="s">
        <v>1329</v>
      </c>
      <c r="AY102" s="2" t="s">
        <v>1330</v>
      </c>
      <c r="AZ102" s="2" t="s">
        <v>1330</v>
      </c>
      <c r="BA102" s="2" t="s">
        <v>1331</v>
      </c>
      <c r="BB102" s="2" t="s">
        <v>79</v>
      </c>
      <c r="BD102" s="2" t="s">
        <v>1332</v>
      </c>
      <c r="BE102" s="2" t="s">
        <v>1333</v>
      </c>
      <c r="BF102" s="2" t="s">
        <v>1334</v>
      </c>
    </row>
    <row r="103" spans="1:58" ht="53.25" customHeight="1">
      <c r="A103" s="1"/>
      <c r="B103" s="1" t="s">
        <v>58</v>
      </c>
      <c r="C103" s="1" t="s">
        <v>59</v>
      </c>
      <c r="D103" s="1" t="s">
        <v>1335</v>
      </c>
      <c r="E103" s="1" t="s">
        <v>1336</v>
      </c>
      <c r="F103" s="1" t="s">
        <v>1337</v>
      </c>
      <c r="H103" s="2" t="s">
        <v>66</v>
      </c>
      <c r="I103" s="2" t="s">
        <v>65</v>
      </c>
      <c r="J103" s="2" t="s">
        <v>66</v>
      </c>
      <c r="K103" s="2" t="s">
        <v>66</v>
      </c>
      <c r="L103" s="2" t="s">
        <v>67</v>
      </c>
      <c r="M103" s="1" t="s">
        <v>1338</v>
      </c>
      <c r="N103" s="1" t="s">
        <v>1339</v>
      </c>
      <c r="O103" s="2" t="s">
        <v>259</v>
      </c>
      <c r="Q103" s="2" t="s">
        <v>70</v>
      </c>
      <c r="R103" s="2" t="s">
        <v>110</v>
      </c>
      <c r="T103" s="2" t="s">
        <v>72</v>
      </c>
      <c r="U103" s="3">
        <v>1</v>
      </c>
      <c r="V103" s="3">
        <v>1</v>
      </c>
      <c r="W103" s="4" t="s">
        <v>1340</v>
      </c>
      <c r="X103" s="4" t="s">
        <v>1340</v>
      </c>
      <c r="Y103" s="4" t="s">
        <v>637</v>
      </c>
      <c r="Z103" s="4" t="s">
        <v>637</v>
      </c>
      <c r="AA103" s="3">
        <v>35</v>
      </c>
      <c r="AB103" s="3">
        <v>32</v>
      </c>
      <c r="AC103" s="3">
        <v>33</v>
      </c>
      <c r="AD103" s="3">
        <v>1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2" t="s">
        <v>66</v>
      </c>
      <c r="AS103" s="2" t="s">
        <v>64</v>
      </c>
      <c r="AT103" s="5" t="str">
        <f>HYPERLINK("http://catalog.hathitrust.org/Record/000324635","HathiTrust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HYPERLINK("https://creighton-primo.hosted.exlibrisgroup.com/primo-explore/search?tab=default_tab&amp;search_scope=EVERYTHING&amp;vid=01CRU&amp;lang=en_US&amp;offset=0&amp;query=any,contains,991000861049702656","Catalog Record")</f>
        <v>Catalog Record</v>
      </c>
      <c r="AV103" s="5" t="str">
        <f>HYPERLINK("http://www.worldcat.org/oclc/10881980","WorldCat Record")</f>
        <v>WorldCat Record</v>
      </c>
      <c r="AW103" s="2" t="s">
        <v>1341</v>
      </c>
      <c r="AX103" s="2" t="s">
        <v>1342</v>
      </c>
      <c r="AY103" s="2" t="s">
        <v>1343</v>
      </c>
      <c r="AZ103" s="2" t="s">
        <v>1343</v>
      </c>
      <c r="BA103" s="2" t="s">
        <v>1344</v>
      </c>
      <c r="BB103" s="2" t="s">
        <v>79</v>
      </c>
      <c r="BE103" s="2" t="s">
        <v>1345</v>
      </c>
      <c r="BF103" s="2" t="s">
        <v>1346</v>
      </c>
    </row>
    <row r="104" spans="1:58" ht="53.25" customHeight="1">
      <c r="A104" s="1"/>
      <c r="B104" s="1" t="s">
        <v>58</v>
      </c>
      <c r="C104" s="1" t="s">
        <v>59</v>
      </c>
      <c r="D104" s="1" t="s">
        <v>1347</v>
      </c>
      <c r="E104" s="1" t="s">
        <v>1348</v>
      </c>
      <c r="F104" s="1" t="s">
        <v>1349</v>
      </c>
      <c r="H104" s="2" t="s">
        <v>66</v>
      </c>
      <c r="I104" s="2" t="s">
        <v>65</v>
      </c>
      <c r="J104" s="2" t="s">
        <v>66</v>
      </c>
      <c r="K104" s="2" t="s">
        <v>66</v>
      </c>
      <c r="L104" s="2" t="s">
        <v>67</v>
      </c>
      <c r="M104" s="1" t="s">
        <v>1350</v>
      </c>
      <c r="N104" s="1" t="s">
        <v>1351</v>
      </c>
      <c r="O104" s="2" t="s">
        <v>290</v>
      </c>
      <c r="P104" s="1" t="s">
        <v>156</v>
      </c>
      <c r="Q104" s="2" t="s">
        <v>70</v>
      </c>
      <c r="R104" s="2" t="s">
        <v>93</v>
      </c>
      <c r="T104" s="2" t="s">
        <v>72</v>
      </c>
      <c r="U104" s="3">
        <v>10</v>
      </c>
      <c r="V104" s="3">
        <v>10</v>
      </c>
      <c r="W104" s="4" t="s">
        <v>1352</v>
      </c>
      <c r="X104" s="4" t="s">
        <v>1352</v>
      </c>
      <c r="Y104" s="4" t="s">
        <v>1353</v>
      </c>
      <c r="Z104" s="4" t="s">
        <v>1353</v>
      </c>
      <c r="AA104" s="3">
        <v>59</v>
      </c>
      <c r="AB104" s="3">
        <v>49</v>
      </c>
      <c r="AC104" s="3">
        <v>110</v>
      </c>
      <c r="AD104" s="3">
        <v>1</v>
      </c>
      <c r="AE104" s="3">
        <v>1</v>
      </c>
      <c r="AF104" s="3">
        <v>0</v>
      </c>
      <c r="AG104" s="3">
        <v>1</v>
      </c>
      <c r="AH104" s="3">
        <v>0</v>
      </c>
      <c r="AI104" s="3">
        <v>1</v>
      </c>
      <c r="AJ104" s="3">
        <v>0</v>
      </c>
      <c r="AK104" s="3">
        <v>0</v>
      </c>
      <c r="AL104" s="3">
        <v>0</v>
      </c>
      <c r="AM104" s="3">
        <v>1</v>
      </c>
      <c r="AN104" s="3">
        <v>0</v>
      </c>
      <c r="AO104" s="3">
        <v>0</v>
      </c>
      <c r="AP104" s="3">
        <v>0</v>
      </c>
      <c r="AQ104" s="3">
        <v>0</v>
      </c>
      <c r="AR104" s="2" t="s">
        <v>66</v>
      </c>
      <c r="AS104" s="2" t="s">
        <v>66</v>
      </c>
      <c r="AU104" s="5" t="str">
        <f>HYPERLINK("https://creighton-primo.hosted.exlibrisgroup.com/primo-explore/search?tab=default_tab&amp;search_scope=EVERYTHING&amp;vid=01CRU&amp;lang=en_US&amp;offset=0&amp;query=any,contains,991001341729702656","Catalog Record")</f>
        <v>Catalog Record</v>
      </c>
      <c r="AV104" s="5" t="str">
        <f>HYPERLINK("http://www.worldcat.org/oclc/24501696","WorldCat Record")</f>
        <v>WorldCat Record</v>
      </c>
      <c r="AW104" s="2" t="s">
        <v>1354</v>
      </c>
      <c r="AX104" s="2" t="s">
        <v>1355</v>
      </c>
      <c r="AY104" s="2" t="s">
        <v>1356</v>
      </c>
      <c r="AZ104" s="2" t="s">
        <v>1356</v>
      </c>
      <c r="BA104" s="2" t="s">
        <v>1357</v>
      </c>
      <c r="BB104" s="2" t="s">
        <v>79</v>
      </c>
      <c r="BD104" s="2" t="s">
        <v>1358</v>
      </c>
      <c r="BE104" s="2" t="s">
        <v>1359</v>
      </c>
      <c r="BF104" s="2" t="s">
        <v>1360</v>
      </c>
    </row>
    <row r="105" spans="1:58" ht="53.25" customHeight="1">
      <c r="A105" s="1"/>
      <c r="B105" s="1" t="s">
        <v>58</v>
      </c>
      <c r="C105" s="1" t="s">
        <v>59</v>
      </c>
      <c r="D105" s="1" t="s">
        <v>1361</v>
      </c>
      <c r="E105" s="1" t="s">
        <v>1362</v>
      </c>
      <c r="F105" s="1" t="s">
        <v>1363</v>
      </c>
      <c r="H105" s="2" t="s">
        <v>66</v>
      </c>
      <c r="I105" s="2" t="s">
        <v>65</v>
      </c>
      <c r="J105" s="2" t="s">
        <v>66</v>
      </c>
      <c r="K105" s="2" t="s">
        <v>66</v>
      </c>
      <c r="L105" s="2" t="s">
        <v>67</v>
      </c>
      <c r="M105" s="1" t="s">
        <v>1364</v>
      </c>
      <c r="N105" s="1" t="s">
        <v>1365</v>
      </c>
      <c r="O105" s="2" t="s">
        <v>140</v>
      </c>
      <c r="Q105" s="2" t="s">
        <v>70</v>
      </c>
      <c r="R105" s="2" t="s">
        <v>548</v>
      </c>
      <c r="T105" s="2" t="s">
        <v>72</v>
      </c>
      <c r="U105" s="3">
        <v>8</v>
      </c>
      <c r="V105" s="3">
        <v>8</v>
      </c>
      <c r="W105" s="4" t="s">
        <v>1366</v>
      </c>
      <c r="X105" s="4" t="s">
        <v>1366</v>
      </c>
      <c r="Y105" s="4" t="s">
        <v>637</v>
      </c>
      <c r="Z105" s="4" t="s">
        <v>637</v>
      </c>
      <c r="AA105" s="3">
        <v>326</v>
      </c>
      <c r="AB105" s="3">
        <v>279</v>
      </c>
      <c r="AC105" s="3">
        <v>305</v>
      </c>
      <c r="AD105" s="3">
        <v>3</v>
      </c>
      <c r="AE105" s="3">
        <v>3</v>
      </c>
      <c r="AF105" s="3">
        <v>11</v>
      </c>
      <c r="AG105" s="3">
        <v>11</v>
      </c>
      <c r="AH105" s="3">
        <v>3</v>
      </c>
      <c r="AI105" s="3">
        <v>3</v>
      </c>
      <c r="AJ105" s="3">
        <v>3</v>
      </c>
      <c r="AK105" s="3">
        <v>3</v>
      </c>
      <c r="AL105" s="3">
        <v>7</v>
      </c>
      <c r="AM105" s="3">
        <v>7</v>
      </c>
      <c r="AN105" s="3">
        <v>2</v>
      </c>
      <c r="AO105" s="3">
        <v>2</v>
      </c>
      <c r="AP105" s="3">
        <v>0</v>
      </c>
      <c r="AQ105" s="3">
        <v>0</v>
      </c>
      <c r="AR105" s="2" t="s">
        <v>66</v>
      </c>
      <c r="AS105" s="2" t="s">
        <v>64</v>
      </c>
      <c r="AT105" s="5" t="str">
        <f>HYPERLINK("http://catalog.hathitrust.org/Record/000438326","HathiTrust Record")</f>
        <v>HathiTrust Record</v>
      </c>
      <c r="AU105" s="5" t="str">
        <f>HYPERLINK("https://creighton-primo.hosted.exlibrisgroup.com/primo-explore/search?tab=default_tab&amp;search_scope=EVERYTHING&amp;vid=01CRU&amp;lang=en_US&amp;offset=0&amp;query=any,contains,991000759769702656","Catalog Record")</f>
        <v>Catalog Record</v>
      </c>
      <c r="AV105" s="5" t="str">
        <f>HYPERLINK("http://www.worldcat.org/oclc/12263224","WorldCat Record")</f>
        <v>WorldCat Record</v>
      </c>
      <c r="AW105" s="2" t="s">
        <v>1367</v>
      </c>
      <c r="AX105" s="2" t="s">
        <v>1368</v>
      </c>
      <c r="AY105" s="2" t="s">
        <v>1369</v>
      </c>
      <c r="AZ105" s="2" t="s">
        <v>1369</v>
      </c>
      <c r="BA105" s="2" t="s">
        <v>1370</v>
      </c>
      <c r="BB105" s="2" t="s">
        <v>79</v>
      </c>
      <c r="BD105" s="2" t="s">
        <v>1371</v>
      </c>
      <c r="BE105" s="2" t="s">
        <v>1372</v>
      </c>
      <c r="BF105" s="2" t="s">
        <v>1373</v>
      </c>
    </row>
    <row r="106" spans="1:58" ht="53.25" customHeight="1">
      <c r="A106" s="1"/>
      <c r="B106" s="1" t="s">
        <v>58</v>
      </c>
      <c r="C106" s="1" t="s">
        <v>59</v>
      </c>
      <c r="D106" s="1" t="s">
        <v>1374</v>
      </c>
      <c r="E106" s="1" t="s">
        <v>1375</v>
      </c>
      <c r="F106" s="1" t="s">
        <v>1376</v>
      </c>
      <c r="H106" s="2" t="s">
        <v>66</v>
      </c>
      <c r="I106" s="2" t="s">
        <v>65</v>
      </c>
      <c r="J106" s="2" t="s">
        <v>66</v>
      </c>
      <c r="K106" s="2" t="s">
        <v>66</v>
      </c>
      <c r="L106" s="2" t="s">
        <v>67</v>
      </c>
      <c r="M106" s="1" t="s">
        <v>1377</v>
      </c>
      <c r="N106" s="1" t="s">
        <v>1378</v>
      </c>
      <c r="O106" s="2" t="s">
        <v>604</v>
      </c>
      <c r="P106" s="1" t="s">
        <v>141</v>
      </c>
      <c r="Q106" s="2" t="s">
        <v>70</v>
      </c>
      <c r="R106" s="2" t="s">
        <v>110</v>
      </c>
      <c r="T106" s="2" t="s">
        <v>72</v>
      </c>
      <c r="U106" s="3">
        <v>3</v>
      </c>
      <c r="V106" s="3">
        <v>3</v>
      </c>
      <c r="W106" s="4" t="s">
        <v>1379</v>
      </c>
      <c r="X106" s="4" t="s">
        <v>1379</v>
      </c>
      <c r="Y106" s="4" t="s">
        <v>1380</v>
      </c>
      <c r="Z106" s="4" t="s">
        <v>1380</v>
      </c>
      <c r="AA106" s="3">
        <v>394</v>
      </c>
      <c r="AB106" s="3">
        <v>373</v>
      </c>
      <c r="AC106" s="3">
        <v>390</v>
      </c>
      <c r="AD106" s="3">
        <v>3</v>
      </c>
      <c r="AE106" s="3">
        <v>3</v>
      </c>
      <c r="AF106" s="3">
        <v>1</v>
      </c>
      <c r="AG106" s="3">
        <v>1</v>
      </c>
      <c r="AH106" s="3">
        <v>0</v>
      </c>
      <c r="AI106" s="3">
        <v>0</v>
      </c>
      <c r="AJ106" s="3">
        <v>0</v>
      </c>
      <c r="AK106" s="3">
        <v>0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2" t="s">
        <v>66</v>
      </c>
      <c r="AS106" s="2" t="s">
        <v>64</v>
      </c>
      <c r="AT106" s="5" t="str">
        <f>HYPERLINK("http://catalog.hathitrust.org/Record/101946857","HathiTrust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HYPERLINK("https://creighton-primo.hosted.exlibrisgroup.com/primo-explore/search?tab=default_tab&amp;search_scope=EVERYTHING&amp;vid=01CRU&amp;lang=en_US&amp;offset=0&amp;query=any,contains,991000682739702656","Catalog Record")</f>
        <v>Catalog Record</v>
      </c>
      <c r="AV106" s="5" t="str">
        <f>HYPERLINK("http://www.worldcat.org/oclc/27144249","WorldCat Record")</f>
        <v>WorldCat Record</v>
      </c>
      <c r="AW106" s="2" t="s">
        <v>1381</v>
      </c>
      <c r="AX106" s="2" t="s">
        <v>1382</v>
      </c>
      <c r="AY106" s="2" t="s">
        <v>1383</v>
      </c>
      <c r="AZ106" s="2" t="s">
        <v>1383</v>
      </c>
      <c r="BA106" s="2" t="s">
        <v>1384</v>
      </c>
      <c r="BB106" s="2" t="s">
        <v>79</v>
      </c>
      <c r="BD106" s="2" t="s">
        <v>1385</v>
      </c>
      <c r="BE106" s="2" t="s">
        <v>1386</v>
      </c>
      <c r="BF106" s="2" t="s">
        <v>1387</v>
      </c>
    </row>
    <row r="107" spans="1:58" ht="53.25" customHeight="1">
      <c r="A107" s="1"/>
      <c r="B107" s="1" t="s">
        <v>58</v>
      </c>
      <c r="C107" s="1" t="s">
        <v>59</v>
      </c>
      <c r="D107" s="1" t="s">
        <v>1388</v>
      </c>
      <c r="E107" s="1" t="s">
        <v>1389</v>
      </c>
      <c r="F107" s="1" t="s">
        <v>1390</v>
      </c>
      <c r="H107" s="2" t="s">
        <v>66</v>
      </c>
      <c r="I107" s="2" t="s">
        <v>65</v>
      </c>
      <c r="J107" s="2" t="s">
        <v>66</v>
      </c>
      <c r="K107" s="2" t="s">
        <v>66</v>
      </c>
      <c r="L107" s="2" t="s">
        <v>67</v>
      </c>
      <c r="N107" s="1" t="s">
        <v>1391</v>
      </c>
      <c r="O107" s="2" t="s">
        <v>1203</v>
      </c>
      <c r="Q107" s="2" t="s">
        <v>70</v>
      </c>
      <c r="R107" s="2" t="s">
        <v>93</v>
      </c>
      <c r="T107" s="2" t="s">
        <v>72</v>
      </c>
      <c r="U107" s="3">
        <v>29</v>
      </c>
      <c r="V107" s="3">
        <v>29</v>
      </c>
      <c r="W107" s="4" t="s">
        <v>1392</v>
      </c>
      <c r="X107" s="4" t="s">
        <v>1392</v>
      </c>
      <c r="Y107" s="4" t="s">
        <v>1393</v>
      </c>
      <c r="Z107" s="4" t="s">
        <v>1393</v>
      </c>
      <c r="AA107" s="3">
        <v>72</v>
      </c>
      <c r="AB107" s="3">
        <v>62</v>
      </c>
      <c r="AC107" s="3">
        <v>62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1</v>
      </c>
      <c r="AL107" s="3">
        <v>1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2" t="s">
        <v>66</v>
      </c>
      <c r="AS107" s="2" t="s">
        <v>66</v>
      </c>
      <c r="AU107" s="5" t="str">
        <f>HYPERLINK("https://creighton-primo.hosted.exlibrisgroup.com/primo-explore/search?tab=default_tab&amp;search_scope=EVERYTHING&amp;vid=01CRU&amp;lang=en_US&amp;offset=0&amp;query=any,contains,991001425069702656","Catalog Record")</f>
        <v>Catalog Record</v>
      </c>
      <c r="AV107" s="5" t="str">
        <f>HYPERLINK("http://www.worldcat.org/oclc/16801319","WorldCat Record")</f>
        <v>WorldCat Record</v>
      </c>
      <c r="AW107" s="2" t="s">
        <v>1394</v>
      </c>
      <c r="AX107" s="2" t="s">
        <v>1395</v>
      </c>
      <c r="AY107" s="2" t="s">
        <v>1396</v>
      </c>
      <c r="AZ107" s="2" t="s">
        <v>1396</v>
      </c>
      <c r="BA107" s="2" t="s">
        <v>1397</v>
      </c>
      <c r="BB107" s="2" t="s">
        <v>79</v>
      </c>
      <c r="BD107" s="2" t="s">
        <v>1398</v>
      </c>
      <c r="BE107" s="2" t="s">
        <v>1399</v>
      </c>
      <c r="BF107" s="2" t="s">
        <v>1400</v>
      </c>
    </row>
    <row r="108" spans="1:58" ht="53.25" customHeight="1">
      <c r="A108" s="1"/>
      <c r="B108" s="1" t="s">
        <v>58</v>
      </c>
      <c r="C108" s="1" t="s">
        <v>59</v>
      </c>
      <c r="D108" s="1" t="s">
        <v>1401</v>
      </c>
      <c r="E108" s="1" t="s">
        <v>1402</v>
      </c>
      <c r="F108" s="1" t="s">
        <v>1403</v>
      </c>
      <c r="H108" s="2" t="s">
        <v>66</v>
      </c>
      <c r="I108" s="2" t="s">
        <v>65</v>
      </c>
      <c r="J108" s="2" t="s">
        <v>66</v>
      </c>
      <c r="K108" s="2" t="s">
        <v>66</v>
      </c>
      <c r="L108" s="2" t="s">
        <v>67</v>
      </c>
      <c r="M108" s="1" t="s">
        <v>1404</v>
      </c>
      <c r="N108" s="1" t="s">
        <v>1405</v>
      </c>
      <c r="O108" s="2" t="s">
        <v>69</v>
      </c>
      <c r="P108" s="1" t="s">
        <v>125</v>
      </c>
      <c r="Q108" s="2" t="s">
        <v>70</v>
      </c>
      <c r="R108" s="2" t="s">
        <v>202</v>
      </c>
      <c r="T108" s="2" t="s">
        <v>72</v>
      </c>
      <c r="U108" s="3">
        <v>4</v>
      </c>
      <c r="V108" s="3">
        <v>4</v>
      </c>
      <c r="W108" s="4" t="s">
        <v>1406</v>
      </c>
      <c r="X108" s="4" t="s">
        <v>1406</v>
      </c>
      <c r="Y108" s="4" t="s">
        <v>1407</v>
      </c>
      <c r="Z108" s="4" t="s">
        <v>1407</v>
      </c>
      <c r="AA108" s="3">
        <v>244</v>
      </c>
      <c r="AB108" s="3">
        <v>184</v>
      </c>
      <c r="AC108" s="3">
        <v>885</v>
      </c>
      <c r="AD108" s="3">
        <v>1</v>
      </c>
      <c r="AE108" s="3">
        <v>8</v>
      </c>
      <c r="AF108" s="3">
        <v>4</v>
      </c>
      <c r="AG108" s="3">
        <v>25</v>
      </c>
      <c r="AH108" s="3">
        <v>1</v>
      </c>
      <c r="AI108" s="3">
        <v>7</v>
      </c>
      <c r="AJ108" s="3">
        <v>2</v>
      </c>
      <c r="AK108" s="3">
        <v>7</v>
      </c>
      <c r="AL108" s="3">
        <v>2</v>
      </c>
      <c r="AM108" s="3">
        <v>8</v>
      </c>
      <c r="AN108" s="3">
        <v>0</v>
      </c>
      <c r="AO108" s="3">
        <v>3</v>
      </c>
      <c r="AP108" s="3">
        <v>0</v>
      </c>
      <c r="AQ108" s="3">
        <v>5</v>
      </c>
      <c r="AR108" s="2" t="s">
        <v>66</v>
      </c>
      <c r="AS108" s="2" t="s">
        <v>66</v>
      </c>
      <c r="AU108" s="5" t="str">
        <f>HYPERLINK("https://creighton-primo.hosted.exlibrisgroup.com/primo-explore/search?tab=default_tab&amp;search_scope=EVERYTHING&amp;vid=01CRU&amp;lang=en_US&amp;offset=0&amp;query=any,contains,991000832989702656","Catalog Record")</f>
        <v>Catalog Record</v>
      </c>
      <c r="AV108" s="5" t="str">
        <f>HYPERLINK("http://www.worldcat.org/oclc/32397553","WorldCat Record")</f>
        <v>WorldCat Record</v>
      </c>
      <c r="AW108" s="2" t="s">
        <v>1408</v>
      </c>
      <c r="AX108" s="2" t="s">
        <v>1409</v>
      </c>
      <c r="AY108" s="2" t="s">
        <v>1410</v>
      </c>
      <c r="AZ108" s="2" t="s">
        <v>1410</v>
      </c>
      <c r="BA108" s="2" t="s">
        <v>1411</v>
      </c>
      <c r="BB108" s="2" t="s">
        <v>79</v>
      </c>
      <c r="BD108" s="2" t="s">
        <v>1412</v>
      </c>
      <c r="BE108" s="2" t="s">
        <v>1413</v>
      </c>
      <c r="BF108" s="2" t="s">
        <v>1414</v>
      </c>
    </row>
    <row r="109" spans="1:58" ht="53.25" customHeight="1">
      <c r="A109" s="1"/>
      <c r="B109" s="1" t="s">
        <v>58</v>
      </c>
      <c r="C109" s="1" t="s">
        <v>59</v>
      </c>
      <c r="D109" s="1" t="s">
        <v>1415</v>
      </c>
      <c r="E109" s="1" t="s">
        <v>1416</v>
      </c>
      <c r="F109" s="1" t="s">
        <v>1417</v>
      </c>
      <c r="H109" s="2" t="s">
        <v>66</v>
      </c>
      <c r="I109" s="2" t="s">
        <v>65</v>
      </c>
      <c r="J109" s="2" t="s">
        <v>66</v>
      </c>
      <c r="K109" s="2" t="s">
        <v>66</v>
      </c>
      <c r="L109" s="2" t="s">
        <v>67</v>
      </c>
      <c r="N109" s="1" t="s">
        <v>1418</v>
      </c>
      <c r="O109" s="2" t="s">
        <v>1419</v>
      </c>
      <c r="Q109" s="2" t="s">
        <v>70</v>
      </c>
      <c r="R109" s="2" t="s">
        <v>260</v>
      </c>
      <c r="T109" s="2" t="s">
        <v>72</v>
      </c>
      <c r="U109" s="3">
        <v>12</v>
      </c>
      <c r="V109" s="3">
        <v>12</v>
      </c>
      <c r="W109" s="4" t="s">
        <v>1420</v>
      </c>
      <c r="X109" s="4" t="s">
        <v>1420</v>
      </c>
      <c r="Y109" s="4" t="s">
        <v>637</v>
      </c>
      <c r="Z109" s="4" t="s">
        <v>637</v>
      </c>
      <c r="AA109" s="3">
        <v>227</v>
      </c>
      <c r="AB109" s="3">
        <v>198</v>
      </c>
      <c r="AC109" s="3">
        <v>200</v>
      </c>
      <c r="AD109" s="3">
        <v>1</v>
      </c>
      <c r="AE109" s="3">
        <v>1</v>
      </c>
      <c r="AF109" s="3">
        <v>3</v>
      </c>
      <c r="AG109" s="3">
        <v>3</v>
      </c>
      <c r="AH109" s="3">
        <v>2</v>
      </c>
      <c r="AI109" s="3">
        <v>2</v>
      </c>
      <c r="AJ109" s="3">
        <v>1</v>
      </c>
      <c r="AK109" s="3">
        <v>1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2" t="s">
        <v>66</v>
      </c>
      <c r="AS109" s="2" t="s">
        <v>64</v>
      </c>
      <c r="AT109" s="5" t="str">
        <f>HYPERLINK("http://catalog.hathitrust.org/Record/000109571","HathiTrust Record")</f>
        <v>HathiTrust Record</v>
      </c>
      <c r="AU109" s="5" t="str">
        <f>HYPERLINK("https://creighton-primo.hosted.exlibrisgroup.com/primo-explore/search?tab=default_tab&amp;search_scope=EVERYTHING&amp;vid=01CRU&amp;lang=en_US&amp;offset=0&amp;query=any,contains,991000861119702656","Catalog Record")</f>
        <v>Catalog Record</v>
      </c>
      <c r="AV109" s="5" t="str">
        <f>HYPERLINK("http://www.worldcat.org/oclc/9971947","WorldCat Record")</f>
        <v>WorldCat Record</v>
      </c>
      <c r="AW109" s="2" t="s">
        <v>1421</v>
      </c>
      <c r="AX109" s="2" t="s">
        <v>1422</v>
      </c>
      <c r="AY109" s="2" t="s">
        <v>1423</v>
      </c>
      <c r="AZ109" s="2" t="s">
        <v>1423</v>
      </c>
      <c r="BA109" s="2" t="s">
        <v>1424</v>
      </c>
      <c r="BB109" s="2" t="s">
        <v>79</v>
      </c>
      <c r="BD109" s="2" t="s">
        <v>1425</v>
      </c>
      <c r="BE109" s="2" t="s">
        <v>1426</v>
      </c>
      <c r="BF109" s="2" t="s">
        <v>1427</v>
      </c>
    </row>
    <row r="110" spans="1:58" ht="53.25" customHeight="1">
      <c r="A110" s="1"/>
      <c r="B110" s="1" t="s">
        <v>58</v>
      </c>
      <c r="C110" s="1" t="s">
        <v>59</v>
      </c>
      <c r="D110" s="1" t="s">
        <v>1428</v>
      </c>
      <c r="E110" s="1" t="s">
        <v>1429</v>
      </c>
      <c r="F110" s="1" t="s">
        <v>1430</v>
      </c>
      <c r="H110" s="2" t="s">
        <v>66</v>
      </c>
      <c r="I110" s="2" t="s">
        <v>65</v>
      </c>
      <c r="J110" s="2" t="s">
        <v>66</v>
      </c>
      <c r="K110" s="2" t="s">
        <v>66</v>
      </c>
      <c r="L110" s="2" t="s">
        <v>67</v>
      </c>
      <c r="M110" s="1" t="s">
        <v>1431</v>
      </c>
      <c r="N110" s="1" t="s">
        <v>1432</v>
      </c>
      <c r="O110" s="2" t="s">
        <v>1433</v>
      </c>
      <c r="Q110" s="2" t="s">
        <v>70</v>
      </c>
      <c r="R110" s="2" t="s">
        <v>548</v>
      </c>
      <c r="T110" s="2" t="s">
        <v>72</v>
      </c>
      <c r="U110" s="3">
        <v>2</v>
      </c>
      <c r="V110" s="3">
        <v>2</v>
      </c>
      <c r="W110" s="4" t="s">
        <v>1434</v>
      </c>
      <c r="X110" s="4" t="s">
        <v>1434</v>
      </c>
      <c r="Y110" s="4" t="s">
        <v>1257</v>
      </c>
      <c r="Z110" s="4" t="s">
        <v>1257</v>
      </c>
      <c r="AA110" s="3">
        <v>139</v>
      </c>
      <c r="AB110" s="3">
        <v>128</v>
      </c>
      <c r="AC110" s="3">
        <v>152</v>
      </c>
      <c r="AD110" s="3">
        <v>3</v>
      </c>
      <c r="AE110" s="3">
        <v>3</v>
      </c>
      <c r="AF110" s="3">
        <v>2</v>
      </c>
      <c r="AG110" s="3">
        <v>3</v>
      </c>
      <c r="AH110" s="3">
        <v>0</v>
      </c>
      <c r="AI110" s="3">
        <v>1</v>
      </c>
      <c r="AJ110" s="3">
        <v>0</v>
      </c>
      <c r="AK110" s="3">
        <v>1</v>
      </c>
      <c r="AL110" s="3">
        <v>0</v>
      </c>
      <c r="AM110" s="3">
        <v>0</v>
      </c>
      <c r="AN110" s="3">
        <v>2</v>
      </c>
      <c r="AO110" s="3">
        <v>2</v>
      </c>
      <c r="AP110" s="3">
        <v>0</v>
      </c>
      <c r="AQ110" s="3">
        <v>0</v>
      </c>
      <c r="AR110" s="2" t="s">
        <v>66</v>
      </c>
      <c r="AS110" s="2" t="s">
        <v>66</v>
      </c>
      <c r="AT110" s="5" t="str">
        <f>HYPERLINK("http://catalog.hathitrust.org/Record/009112744","HathiTrust Record")</f>
        <v>HathiTrust Record</v>
      </c>
      <c r="AU110" s="5" t="str">
        <f>HYPERLINK("https://creighton-primo.hosted.exlibrisgroup.com/primo-explore/search?tab=default_tab&amp;search_scope=EVERYTHING&amp;vid=01CRU&amp;lang=en_US&amp;offset=0&amp;query=any,contains,991001159889702656","Catalog Record")</f>
        <v>Catalog Record</v>
      </c>
      <c r="AV110" s="5" t="str">
        <f>HYPERLINK("http://www.worldcat.org/oclc/7885509","WorldCat Record")</f>
        <v>WorldCat Record</v>
      </c>
      <c r="AW110" s="2" t="s">
        <v>1435</v>
      </c>
      <c r="AX110" s="2" t="s">
        <v>1436</v>
      </c>
      <c r="AY110" s="2" t="s">
        <v>1437</v>
      </c>
      <c r="AZ110" s="2" t="s">
        <v>1437</v>
      </c>
      <c r="BA110" s="2" t="s">
        <v>1438</v>
      </c>
      <c r="BB110" s="2" t="s">
        <v>79</v>
      </c>
      <c r="BE110" s="2" t="s">
        <v>1439</v>
      </c>
      <c r="BF110" s="2" t="s">
        <v>1440</v>
      </c>
    </row>
    <row r="111" spans="1:58" ht="53.25" customHeight="1">
      <c r="A111" s="1"/>
      <c r="B111" s="1" t="s">
        <v>58</v>
      </c>
      <c r="C111" s="1" t="s">
        <v>59</v>
      </c>
      <c r="D111" s="1" t="s">
        <v>1441</v>
      </c>
      <c r="E111" s="1" t="s">
        <v>1442</v>
      </c>
      <c r="F111" s="1" t="s">
        <v>1443</v>
      </c>
      <c r="H111" s="2" t="s">
        <v>66</v>
      </c>
      <c r="I111" s="2" t="s">
        <v>65</v>
      </c>
      <c r="J111" s="2" t="s">
        <v>66</v>
      </c>
      <c r="K111" s="2" t="s">
        <v>66</v>
      </c>
      <c r="L111" s="2" t="s">
        <v>67</v>
      </c>
      <c r="M111" s="1" t="s">
        <v>1444</v>
      </c>
      <c r="N111" s="1" t="s">
        <v>1445</v>
      </c>
      <c r="O111" s="2" t="s">
        <v>124</v>
      </c>
      <c r="Q111" s="2" t="s">
        <v>70</v>
      </c>
      <c r="R111" s="2" t="s">
        <v>1446</v>
      </c>
      <c r="T111" s="2" t="s">
        <v>72</v>
      </c>
      <c r="U111" s="3">
        <v>0</v>
      </c>
      <c r="V111" s="3">
        <v>0</v>
      </c>
      <c r="W111" s="4" t="s">
        <v>1447</v>
      </c>
      <c r="X111" s="4" t="s">
        <v>1447</v>
      </c>
      <c r="Y111" s="4" t="s">
        <v>1448</v>
      </c>
      <c r="Z111" s="4" t="s">
        <v>1448</v>
      </c>
      <c r="AA111" s="3">
        <v>33</v>
      </c>
      <c r="AB111" s="3">
        <v>21</v>
      </c>
      <c r="AC111" s="3">
        <v>70</v>
      </c>
      <c r="AD111" s="3">
        <v>1</v>
      </c>
      <c r="AE111" s="3">
        <v>1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1</v>
      </c>
      <c r="AN111" s="3">
        <v>0</v>
      </c>
      <c r="AO111" s="3">
        <v>0</v>
      </c>
      <c r="AP111" s="3">
        <v>0</v>
      </c>
      <c r="AQ111" s="3">
        <v>0</v>
      </c>
      <c r="AR111" s="2" t="s">
        <v>66</v>
      </c>
      <c r="AS111" s="2" t="s">
        <v>66</v>
      </c>
      <c r="AU111" s="5" t="str">
        <f>HYPERLINK("https://creighton-primo.hosted.exlibrisgroup.com/primo-explore/search?tab=default_tab&amp;search_scope=EVERYTHING&amp;vid=01CRU&amp;lang=en_US&amp;offset=0&amp;query=any,contains,991000404169702656","Catalog Record")</f>
        <v>Catalog Record</v>
      </c>
      <c r="AV111" s="5" t="str">
        <f>HYPERLINK("http://www.worldcat.org/oclc/56527175","WorldCat Record")</f>
        <v>WorldCat Record</v>
      </c>
      <c r="AW111" s="2" t="s">
        <v>1449</v>
      </c>
      <c r="AX111" s="2" t="s">
        <v>1450</v>
      </c>
      <c r="AY111" s="2" t="s">
        <v>1451</v>
      </c>
      <c r="AZ111" s="2" t="s">
        <v>1451</v>
      </c>
      <c r="BA111" s="2" t="s">
        <v>1452</v>
      </c>
      <c r="BB111" s="2" t="s">
        <v>79</v>
      </c>
      <c r="BD111" s="2" t="s">
        <v>1453</v>
      </c>
      <c r="BE111" s="2" t="s">
        <v>1454</v>
      </c>
      <c r="BF111" s="2" t="s">
        <v>1455</v>
      </c>
    </row>
    <row r="112" spans="1:58" ht="53.25" customHeight="1">
      <c r="A112" s="1"/>
      <c r="B112" s="1" t="s">
        <v>58</v>
      </c>
      <c r="C112" s="1" t="s">
        <v>59</v>
      </c>
      <c r="D112" s="1" t="s">
        <v>1456</v>
      </c>
      <c r="E112" s="1" t="s">
        <v>1457</v>
      </c>
      <c r="F112" s="1" t="s">
        <v>1458</v>
      </c>
      <c r="H112" s="2" t="s">
        <v>66</v>
      </c>
      <c r="I112" s="2" t="s">
        <v>65</v>
      </c>
      <c r="J112" s="2" t="s">
        <v>66</v>
      </c>
      <c r="K112" s="2" t="s">
        <v>66</v>
      </c>
      <c r="L112" s="2" t="s">
        <v>67</v>
      </c>
      <c r="N112" s="1" t="s">
        <v>1459</v>
      </c>
      <c r="O112" s="2" t="s">
        <v>378</v>
      </c>
      <c r="P112" s="1" t="s">
        <v>156</v>
      </c>
      <c r="Q112" s="2" t="s">
        <v>70</v>
      </c>
      <c r="R112" s="2" t="s">
        <v>202</v>
      </c>
      <c r="T112" s="2" t="s">
        <v>72</v>
      </c>
      <c r="U112" s="3">
        <v>1</v>
      </c>
      <c r="V112" s="3">
        <v>1</v>
      </c>
      <c r="W112" s="4" t="s">
        <v>1460</v>
      </c>
      <c r="X112" s="4" t="s">
        <v>1460</v>
      </c>
      <c r="Y112" s="4" t="s">
        <v>1461</v>
      </c>
      <c r="Z112" s="4" t="s">
        <v>1461</v>
      </c>
      <c r="AA112" s="3">
        <v>287</v>
      </c>
      <c r="AB112" s="3">
        <v>223</v>
      </c>
      <c r="AC112" s="3">
        <v>229</v>
      </c>
      <c r="AD112" s="3">
        <v>2</v>
      </c>
      <c r="AE112" s="3">
        <v>2</v>
      </c>
      <c r="AF112" s="3">
        <v>6</v>
      </c>
      <c r="AG112" s="3">
        <v>6</v>
      </c>
      <c r="AH112" s="3">
        <v>2</v>
      </c>
      <c r="AI112" s="3">
        <v>2</v>
      </c>
      <c r="AJ112" s="3">
        <v>2</v>
      </c>
      <c r="AK112" s="3">
        <v>2</v>
      </c>
      <c r="AL112" s="3">
        <v>1</v>
      </c>
      <c r="AM112" s="3">
        <v>1</v>
      </c>
      <c r="AN112" s="3">
        <v>1</v>
      </c>
      <c r="AO112" s="3">
        <v>1</v>
      </c>
      <c r="AP112" s="3">
        <v>0</v>
      </c>
      <c r="AQ112" s="3">
        <v>0</v>
      </c>
      <c r="AR112" s="2" t="s">
        <v>66</v>
      </c>
      <c r="AS112" s="2" t="s">
        <v>66</v>
      </c>
      <c r="AU112" s="5" t="str">
        <f>HYPERLINK("https://creighton-primo.hosted.exlibrisgroup.com/primo-explore/search?tab=default_tab&amp;search_scope=EVERYTHING&amp;vid=01CRU&amp;lang=en_US&amp;offset=0&amp;query=any,contains,991000647879702656","Catalog Record")</f>
        <v>Catalog Record</v>
      </c>
      <c r="AV112" s="5" t="str">
        <f>HYPERLINK("http://www.worldcat.org/oclc/65360961","WorldCat Record")</f>
        <v>WorldCat Record</v>
      </c>
      <c r="AW112" s="2" t="s">
        <v>1462</v>
      </c>
      <c r="AX112" s="2" t="s">
        <v>1463</v>
      </c>
      <c r="AY112" s="2" t="s">
        <v>1464</v>
      </c>
      <c r="AZ112" s="2" t="s">
        <v>1464</v>
      </c>
      <c r="BA112" s="2" t="s">
        <v>1465</v>
      </c>
      <c r="BB112" s="2" t="s">
        <v>79</v>
      </c>
      <c r="BD112" s="2" t="s">
        <v>1466</v>
      </c>
      <c r="BE112" s="2" t="s">
        <v>1467</v>
      </c>
      <c r="BF112" s="2" t="s">
        <v>1468</v>
      </c>
    </row>
    <row r="113" spans="1:58" ht="53.25" customHeight="1">
      <c r="A113" s="1"/>
      <c r="B113" s="1" t="s">
        <v>58</v>
      </c>
      <c r="C113" s="1" t="s">
        <v>59</v>
      </c>
      <c r="D113" s="1" t="s">
        <v>1469</v>
      </c>
      <c r="E113" s="1" t="s">
        <v>1470</v>
      </c>
      <c r="F113" s="1" t="s">
        <v>1471</v>
      </c>
      <c r="H113" s="2" t="s">
        <v>66</v>
      </c>
      <c r="I113" s="2" t="s">
        <v>65</v>
      </c>
      <c r="J113" s="2" t="s">
        <v>66</v>
      </c>
      <c r="K113" s="2" t="s">
        <v>66</v>
      </c>
      <c r="L113" s="2" t="s">
        <v>67</v>
      </c>
      <c r="N113" s="1" t="s">
        <v>1472</v>
      </c>
      <c r="O113" s="2" t="s">
        <v>124</v>
      </c>
      <c r="Q113" s="2" t="s">
        <v>70</v>
      </c>
      <c r="R113" s="2" t="s">
        <v>202</v>
      </c>
      <c r="T113" s="2" t="s">
        <v>72</v>
      </c>
      <c r="U113" s="3">
        <v>1</v>
      </c>
      <c r="V113" s="3">
        <v>1</v>
      </c>
      <c r="W113" s="4" t="s">
        <v>1473</v>
      </c>
      <c r="X113" s="4" t="s">
        <v>1473</v>
      </c>
      <c r="Y113" s="4" t="s">
        <v>1474</v>
      </c>
      <c r="Z113" s="4" t="s">
        <v>1474</v>
      </c>
      <c r="AA113" s="3">
        <v>281</v>
      </c>
      <c r="AB113" s="3">
        <v>210</v>
      </c>
      <c r="AC113" s="3">
        <v>210</v>
      </c>
      <c r="AD113" s="3">
        <v>4</v>
      </c>
      <c r="AE113" s="3">
        <v>4</v>
      </c>
      <c r="AF113" s="3">
        <v>12</v>
      </c>
      <c r="AG113" s="3">
        <v>12</v>
      </c>
      <c r="AH113" s="3">
        <v>5</v>
      </c>
      <c r="AI113" s="3">
        <v>5</v>
      </c>
      <c r="AJ113" s="3">
        <v>4</v>
      </c>
      <c r="AK113" s="3">
        <v>4</v>
      </c>
      <c r="AL113" s="3">
        <v>2</v>
      </c>
      <c r="AM113" s="3">
        <v>2</v>
      </c>
      <c r="AN113" s="3">
        <v>3</v>
      </c>
      <c r="AO113" s="3">
        <v>3</v>
      </c>
      <c r="AP113" s="3">
        <v>0</v>
      </c>
      <c r="AQ113" s="3">
        <v>0</v>
      </c>
      <c r="AR113" s="2" t="s">
        <v>66</v>
      </c>
      <c r="AS113" s="2" t="s">
        <v>66</v>
      </c>
      <c r="AU113" s="5" t="str">
        <f>HYPERLINK("https://creighton-primo.hosted.exlibrisgroup.com/primo-explore/search?tab=default_tab&amp;search_scope=EVERYTHING&amp;vid=01CRU&amp;lang=en_US&amp;offset=0&amp;query=any,contains,991000449269702656","Catalog Record")</f>
        <v>Catalog Record</v>
      </c>
      <c r="AV113" s="5" t="str">
        <f>HYPERLINK("http://www.worldcat.org/oclc/52970751","WorldCat Record")</f>
        <v>WorldCat Record</v>
      </c>
      <c r="AW113" s="2" t="s">
        <v>1475</v>
      </c>
      <c r="AX113" s="2" t="s">
        <v>1476</v>
      </c>
      <c r="AY113" s="2" t="s">
        <v>1477</v>
      </c>
      <c r="AZ113" s="2" t="s">
        <v>1477</v>
      </c>
      <c r="BA113" s="2" t="s">
        <v>1478</v>
      </c>
      <c r="BB113" s="2" t="s">
        <v>79</v>
      </c>
      <c r="BD113" s="2" t="s">
        <v>1479</v>
      </c>
      <c r="BE113" s="2" t="s">
        <v>1480</v>
      </c>
      <c r="BF113" s="2" t="s">
        <v>1481</v>
      </c>
    </row>
    <row r="114" spans="1:58" ht="53.25" customHeight="1">
      <c r="A114" s="1"/>
      <c r="B114" s="1" t="s">
        <v>58</v>
      </c>
      <c r="C114" s="1" t="s">
        <v>59</v>
      </c>
      <c r="D114" s="1" t="s">
        <v>1482</v>
      </c>
      <c r="E114" s="1" t="s">
        <v>1483</v>
      </c>
      <c r="F114" s="1" t="s">
        <v>1484</v>
      </c>
      <c r="H114" s="2" t="s">
        <v>66</v>
      </c>
      <c r="I114" s="2" t="s">
        <v>65</v>
      </c>
      <c r="J114" s="2" t="s">
        <v>66</v>
      </c>
      <c r="K114" s="2" t="s">
        <v>66</v>
      </c>
      <c r="L114" s="2" t="s">
        <v>67</v>
      </c>
      <c r="N114" s="1" t="s">
        <v>1485</v>
      </c>
      <c r="O114" s="2" t="s">
        <v>1268</v>
      </c>
      <c r="Q114" s="2" t="s">
        <v>70</v>
      </c>
      <c r="R114" s="2" t="s">
        <v>577</v>
      </c>
      <c r="T114" s="2" t="s">
        <v>72</v>
      </c>
      <c r="U114" s="3">
        <v>8</v>
      </c>
      <c r="V114" s="3">
        <v>8</v>
      </c>
      <c r="W114" s="4" t="s">
        <v>1486</v>
      </c>
      <c r="X114" s="4" t="s">
        <v>1486</v>
      </c>
      <c r="Y114" s="4" t="s">
        <v>1487</v>
      </c>
      <c r="Z114" s="4" t="s">
        <v>1487</v>
      </c>
      <c r="AA114" s="3">
        <v>349</v>
      </c>
      <c r="AB114" s="3">
        <v>264</v>
      </c>
      <c r="AC114" s="3">
        <v>264</v>
      </c>
      <c r="AD114" s="3">
        <v>3</v>
      </c>
      <c r="AE114" s="3">
        <v>3</v>
      </c>
      <c r="AF114" s="3">
        <v>3</v>
      </c>
      <c r="AG114" s="3">
        <v>3</v>
      </c>
      <c r="AH114" s="3">
        <v>1</v>
      </c>
      <c r="AI114" s="3">
        <v>1</v>
      </c>
      <c r="AJ114" s="3">
        <v>0</v>
      </c>
      <c r="AK114" s="3">
        <v>0</v>
      </c>
      <c r="AL114" s="3">
        <v>0</v>
      </c>
      <c r="AM114" s="3">
        <v>0</v>
      </c>
      <c r="AN114" s="3">
        <v>2</v>
      </c>
      <c r="AO114" s="3">
        <v>2</v>
      </c>
      <c r="AP114" s="3">
        <v>0</v>
      </c>
      <c r="AQ114" s="3">
        <v>0</v>
      </c>
      <c r="AR114" s="2" t="s">
        <v>66</v>
      </c>
      <c r="AS114" s="2" t="s">
        <v>66</v>
      </c>
      <c r="AU114" s="5" t="str">
        <f>HYPERLINK("https://creighton-primo.hosted.exlibrisgroup.com/primo-explore/search?tab=default_tab&amp;search_scope=EVERYTHING&amp;vid=01CRU&amp;lang=en_US&amp;offset=0&amp;query=any,contains,991001407429702656","Catalog Record")</f>
        <v>Catalog Record</v>
      </c>
      <c r="AV114" s="5" t="str">
        <f>HYPERLINK("http://www.worldcat.org/oclc/40510445","WorldCat Record")</f>
        <v>WorldCat Record</v>
      </c>
      <c r="AW114" s="2" t="s">
        <v>1488</v>
      </c>
      <c r="AX114" s="2" t="s">
        <v>1489</v>
      </c>
      <c r="AY114" s="2" t="s">
        <v>1490</v>
      </c>
      <c r="AZ114" s="2" t="s">
        <v>1490</v>
      </c>
      <c r="BA114" s="2" t="s">
        <v>1491</v>
      </c>
      <c r="BB114" s="2" t="s">
        <v>79</v>
      </c>
      <c r="BD114" s="2" t="s">
        <v>1492</v>
      </c>
      <c r="BE114" s="2" t="s">
        <v>1493</v>
      </c>
      <c r="BF114" s="2" t="s">
        <v>1494</v>
      </c>
    </row>
    <row r="115" spans="1:58" ht="53.25" customHeight="1">
      <c r="A115" s="1"/>
      <c r="B115" s="1" t="s">
        <v>58</v>
      </c>
      <c r="C115" s="1" t="s">
        <v>59</v>
      </c>
      <c r="D115" s="1" t="s">
        <v>1495</v>
      </c>
      <c r="E115" s="1" t="s">
        <v>1496</v>
      </c>
      <c r="F115" s="1" t="s">
        <v>1497</v>
      </c>
      <c r="H115" s="2" t="s">
        <v>66</v>
      </c>
      <c r="I115" s="2" t="s">
        <v>65</v>
      </c>
      <c r="J115" s="2" t="s">
        <v>66</v>
      </c>
      <c r="K115" s="2" t="s">
        <v>66</v>
      </c>
      <c r="L115" s="2" t="s">
        <v>67</v>
      </c>
      <c r="N115" s="1" t="s">
        <v>1498</v>
      </c>
      <c r="O115" s="2" t="s">
        <v>1499</v>
      </c>
      <c r="Q115" s="2" t="s">
        <v>70</v>
      </c>
      <c r="R115" s="2" t="s">
        <v>548</v>
      </c>
      <c r="T115" s="2" t="s">
        <v>72</v>
      </c>
      <c r="U115" s="3">
        <v>1</v>
      </c>
      <c r="V115" s="3">
        <v>1</v>
      </c>
      <c r="W115" s="4" t="s">
        <v>1500</v>
      </c>
      <c r="X115" s="4" t="s">
        <v>1500</v>
      </c>
      <c r="Y115" s="4" t="s">
        <v>1501</v>
      </c>
      <c r="Z115" s="4" t="s">
        <v>1501</v>
      </c>
      <c r="AA115" s="3">
        <v>212</v>
      </c>
      <c r="AB115" s="3">
        <v>181</v>
      </c>
      <c r="AC115" s="3">
        <v>192</v>
      </c>
      <c r="AD115" s="3">
        <v>2</v>
      </c>
      <c r="AE115" s="3">
        <v>2</v>
      </c>
      <c r="AF115" s="3">
        <v>10</v>
      </c>
      <c r="AG115" s="3">
        <v>10</v>
      </c>
      <c r="AH115" s="3">
        <v>4</v>
      </c>
      <c r="AI115" s="3">
        <v>4</v>
      </c>
      <c r="AJ115" s="3">
        <v>4</v>
      </c>
      <c r="AK115" s="3">
        <v>4</v>
      </c>
      <c r="AL115" s="3">
        <v>3</v>
      </c>
      <c r="AM115" s="3">
        <v>3</v>
      </c>
      <c r="AN115" s="3">
        <v>1</v>
      </c>
      <c r="AO115" s="3">
        <v>1</v>
      </c>
      <c r="AP115" s="3">
        <v>0</v>
      </c>
      <c r="AQ115" s="3">
        <v>0</v>
      </c>
      <c r="AR115" s="2" t="s">
        <v>66</v>
      </c>
      <c r="AS115" s="2" t="s">
        <v>64</v>
      </c>
      <c r="AT115" s="5" t="str">
        <f>HYPERLINK("http://catalog.hathitrust.org/Record/005848682","HathiTrust Record")</f>
        <v>HathiTrust Record</v>
      </c>
      <c r="AU115" s="5" t="str">
        <f>HYPERLINK("https://creighton-primo.hosted.exlibrisgroup.com/primo-explore/search?tab=default_tab&amp;search_scope=EVERYTHING&amp;vid=01CRU&amp;lang=en_US&amp;offset=0&amp;query=any,contains,991000690769702656","Catalog Record")</f>
        <v>Catalog Record</v>
      </c>
      <c r="AV115" s="5" t="str">
        <f>HYPERLINK("http://www.worldcat.org/oclc/157002745","WorldCat Record")</f>
        <v>WorldCat Record</v>
      </c>
      <c r="AW115" s="2" t="s">
        <v>1502</v>
      </c>
      <c r="AX115" s="2" t="s">
        <v>1503</v>
      </c>
      <c r="AY115" s="2" t="s">
        <v>1504</v>
      </c>
      <c r="AZ115" s="2" t="s">
        <v>1504</v>
      </c>
      <c r="BA115" s="2" t="s">
        <v>1505</v>
      </c>
      <c r="BB115" s="2" t="s">
        <v>79</v>
      </c>
      <c r="BD115" s="2" t="s">
        <v>1506</v>
      </c>
      <c r="BE115" s="2" t="s">
        <v>1507</v>
      </c>
      <c r="BF115" s="2" t="s">
        <v>1508</v>
      </c>
    </row>
    <row r="116" spans="1:58" ht="53.25" customHeight="1">
      <c r="A116" s="1"/>
      <c r="B116" s="1" t="s">
        <v>58</v>
      </c>
      <c r="C116" s="1" t="s">
        <v>59</v>
      </c>
      <c r="D116" s="1" t="s">
        <v>1509</v>
      </c>
      <c r="E116" s="1" t="s">
        <v>1510</v>
      </c>
      <c r="F116" s="1" t="s">
        <v>1511</v>
      </c>
      <c r="H116" s="2" t="s">
        <v>66</v>
      </c>
      <c r="I116" s="2" t="s">
        <v>65</v>
      </c>
      <c r="J116" s="2" t="s">
        <v>66</v>
      </c>
      <c r="K116" s="2" t="s">
        <v>66</v>
      </c>
      <c r="L116" s="2" t="s">
        <v>67</v>
      </c>
      <c r="M116" s="1" t="s">
        <v>1512</v>
      </c>
      <c r="N116" s="1" t="s">
        <v>1513</v>
      </c>
      <c r="O116" s="2" t="s">
        <v>1203</v>
      </c>
      <c r="P116" s="1" t="s">
        <v>141</v>
      </c>
      <c r="Q116" s="2" t="s">
        <v>70</v>
      </c>
      <c r="R116" s="2" t="s">
        <v>126</v>
      </c>
      <c r="T116" s="2" t="s">
        <v>72</v>
      </c>
      <c r="U116" s="3">
        <v>10</v>
      </c>
      <c r="V116" s="3">
        <v>10</v>
      </c>
      <c r="W116" s="4" t="s">
        <v>1514</v>
      </c>
      <c r="X116" s="4" t="s">
        <v>1514</v>
      </c>
      <c r="Y116" s="4" t="s">
        <v>1515</v>
      </c>
      <c r="Z116" s="4" t="s">
        <v>1515</v>
      </c>
      <c r="AA116" s="3">
        <v>394</v>
      </c>
      <c r="AB116" s="3">
        <v>356</v>
      </c>
      <c r="AC116" s="3">
        <v>361</v>
      </c>
      <c r="AD116" s="3">
        <v>4</v>
      </c>
      <c r="AE116" s="3">
        <v>4</v>
      </c>
      <c r="AF116" s="3">
        <v>14</v>
      </c>
      <c r="AG116" s="3">
        <v>14</v>
      </c>
      <c r="AH116" s="3">
        <v>2</v>
      </c>
      <c r="AI116" s="3">
        <v>2</v>
      </c>
      <c r="AJ116" s="3">
        <v>2</v>
      </c>
      <c r="AK116" s="3">
        <v>2</v>
      </c>
      <c r="AL116" s="3">
        <v>10</v>
      </c>
      <c r="AM116" s="3">
        <v>10</v>
      </c>
      <c r="AN116" s="3">
        <v>3</v>
      </c>
      <c r="AO116" s="3">
        <v>3</v>
      </c>
      <c r="AP116" s="3">
        <v>0</v>
      </c>
      <c r="AQ116" s="3">
        <v>0</v>
      </c>
      <c r="AR116" s="2" t="s">
        <v>66</v>
      </c>
      <c r="AS116" s="2" t="s">
        <v>66</v>
      </c>
      <c r="AU116" s="5" t="str">
        <f>HYPERLINK("https://creighton-primo.hosted.exlibrisgroup.com/primo-explore/search?tab=default_tab&amp;search_scope=EVERYTHING&amp;vid=01CRU&amp;lang=en_US&amp;offset=0&amp;query=any,contains,991001116739702656","Catalog Record")</f>
        <v>Catalog Record</v>
      </c>
      <c r="AV116" s="5" t="str">
        <f>HYPERLINK("http://www.worldcat.org/oclc/17227372","WorldCat Record")</f>
        <v>WorldCat Record</v>
      </c>
      <c r="AW116" s="2" t="s">
        <v>1516</v>
      </c>
      <c r="AX116" s="2" t="s">
        <v>1517</v>
      </c>
      <c r="AY116" s="2" t="s">
        <v>1518</v>
      </c>
      <c r="AZ116" s="2" t="s">
        <v>1518</v>
      </c>
      <c r="BA116" s="2" t="s">
        <v>1519</v>
      </c>
      <c r="BB116" s="2" t="s">
        <v>79</v>
      </c>
      <c r="BD116" s="2" t="s">
        <v>1520</v>
      </c>
      <c r="BE116" s="2" t="s">
        <v>1521</v>
      </c>
      <c r="BF116" s="2" t="s">
        <v>1522</v>
      </c>
    </row>
    <row r="117" spans="1:58" ht="53.25" customHeight="1">
      <c r="A117" s="1"/>
      <c r="B117" s="1" t="s">
        <v>58</v>
      </c>
      <c r="C117" s="1" t="s">
        <v>59</v>
      </c>
      <c r="D117" s="1" t="s">
        <v>1523</v>
      </c>
      <c r="E117" s="1" t="s">
        <v>1524</v>
      </c>
      <c r="F117" s="1" t="s">
        <v>1525</v>
      </c>
      <c r="H117" s="2" t="s">
        <v>66</v>
      </c>
      <c r="I117" s="2" t="s">
        <v>65</v>
      </c>
      <c r="J117" s="2" t="s">
        <v>66</v>
      </c>
      <c r="K117" s="2" t="s">
        <v>66</v>
      </c>
      <c r="L117" s="2" t="s">
        <v>67</v>
      </c>
      <c r="M117" s="1" t="s">
        <v>1526</v>
      </c>
      <c r="N117" s="1" t="s">
        <v>1527</v>
      </c>
      <c r="O117" s="2" t="s">
        <v>1268</v>
      </c>
      <c r="Q117" s="2" t="s">
        <v>70</v>
      </c>
      <c r="R117" s="2" t="s">
        <v>172</v>
      </c>
      <c r="T117" s="2" t="s">
        <v>72</v>
      </c>
      <c r="U117" s="3">
        <v>7</v>
      </c>
      <c r="V117" s="3">
        <v>7</v>
      </c>
      <c r="W117" s="4" t="s">
        <v>1528</v>
      </c>
      <c r="X117" s="4" t="s">
        <v>1528</v>
      </c>
      <c r="Y117" s="4" t="s">
        <v>1529</v>
      </c>
      <c r="Z117" s="4" t="s">
        <v>1529</v>
      </c>
      <c r="AA117" s="3">
        <v>153</v>
      </c>
      <c r="AB117" s="3">
        <v>83</v>
      </c>
      <c r="AC117" s="3">
        <v>83</v>
      </c>
      <c r="AD117" s="3">
        <v>1</v>
      </c>
      <c r="AE117" s="3">
        <v>1</v>
      </c>
      <c r="AF117" s="3">
        <v>3</v>
      </c>
      <c r="AG117" s="3">
        <v>3</v>
      </c>
      <c r="AH117" s="3">
        <v>2</v>
      </c>
      <c r="AI117" s="3">
        <v>2</v>
      </c>
      <c r="AJ117" s="3">
        <v>1</v>
      </c>
      <c r="AK117" s="3">
        <v>1</v>
      </c>
      <c r="AL117" s="3">
        <v>1</v>
      </c>
      <c r="AM117" s="3">
        <v>1</v>
      </c>
      <c r="AN117" s="3">
        <v>0</v>
      </c>
      <c r="AO117" s="3">
        <v>0</v>
      </c>
      <c r="AP117" s="3">
        <v>0</v>
      </c>
      <c r="AQ117" s="3">
        <v>0</v>
      </c>
      <c r="AR117" s="2" t="s">
        <v>66</v>
      </c>
      <c r="AS117" s="2" t="s">
        <v>66</v>
      </c>
      <c r="AU117" s="5" t="str">
        <f>HYPERLINK("https://creighton-primo.hosted.exlibrisgroup.com/primo-explore/search?tab=default_tab&amp;search_scope=EVERYTHING&amp;vid=01CRU&amp;lang=en_US&amp;offset=0&amp;query=any,contains,991001442699702656","Catalog Record")</f>
        <v>Catalog Record</v>
      </c>
      <c r="AV117" s="5" t="str">
        <f>HYPERLINK("http://www.worldcat.org/oclc/39275860","WorldCat Record")</f>
        <v>WorldCat Record</v>
      </c>
      <c r="AW117" s="2" t="s">
        <v>1530</v>
      </c>
      <c r="AX117" s="2" t="s">
        <v>1531</v>
      </c>
      <c r="AY117" s="2" t="s">
        <v>1532</v>
      </c>
      <c r="AZ117" s="2" t="s">
        <v>1532</v>
      </c>
      <c r="BA117" s="2" t="s">
        <v>1533</v>
      </c>
      <c r="BB117" s="2" t="s">
        <v>79</v>
      </c>
      <c r="BD117" s="2" t="s">
        <v>1534</v>
      </c>
      <c r="BE117" s="2" t="s">
        <v>1535</v>
      </c>
      <c r="BF117" s="2" t="s">
        <v>1536</v>
      </c>
    </row>
    <row r="118" spans="1:58" ht="53.25" customHeight="1">
      <c r="A118" s="1"/>
      <c r="B118" s="1" t="s">
        <v>58</v>
      </c>
      <c r="C118" s="1" t="s">
        <v>59</v>
      </c>
      <c r="D118" s="1" t="s">
        <v>1537</v>
      </c>
      <c r="E118" s="1" t="s">
        <v>1538</v>
      </c>
      <c r="F118" s="1" t="s">
        <v>1539</v>
      </c>
      <c r="H118" s="2" t="s">
        <v>66</v>
      </c>
      <c r="I118" s="2" t="s">
        <v>65</v>
      </c>
      <c r="J118" s="2" t="s">
        <v>66</v>
      </c>
      <c r="K118" s="2" t="s">
        <v>66</v>
      </c>
      <c r="L118" s="2" t="s">
        <v>67</v>
      </c>
      <c r="M118" s="1" t="s">
        <v>1540</v>
      </c>
      <c r="N118" s="1" t="s">
        <v>1541</v>
      </c>
      <c r="O118" s="2" t="s">
        <v>723</v>
      </c>
      <c r="Q118" s="2" t="s">
        <v>70</v>
      </c>
      <c r="R118" s="2" t="s">
        <v>424</v>
      </c>
      <c r="T118" s="2" t="s">
        <v>72</v>
      </c>
      <c r="U118" s="3">
        <v>2</v>
      </c>
      <c r="V118" s="3">
        <v>2</v>
      </c>
      <c r="W118" s="4" t="s">
        <v>1542</v>
      </c>
      <c r="X118" s="4" t="s">
        <v>1542</v>
      </c>
      <c r="Y118" s="4" t="s">
        <v>637</v>
      </c>
      <c r="Z118" s="4" t="s">
        <v>637</v>
      </c>
      <c r="AA118" s="3">
        <v>596</v>
      </c>
      <c r="AB118" s="3">
        <v>513</v>
      </c>
      <c r="AC118" s="3">
        <v>516</v>
      </c>
      <c r="AD118" s="3">
        <v>4</v>
      </c>
      <c r="AE118" s="3">
        <v>4</v>
      </c>
      <c r="AF118" s="3">
        <v>16</v>
      </c>
      <c r="AG118" s="3">
        <v>16</v>
      </c>
      <c r="AH118" s="3">
        <v>5</v>
      </c>
      <c r="AI118" s="3">
        <v>5</v>
      </c>
      <c r="AJ118" s="3">
        <v>3</v>
      </c>
      <c r="AK118" s="3">
        <v>3</v>
      </c>
      <c r="AL118" s="3">
        <v>7</v>
      </c>
      <c r="AM118" s="3">
        <v>7</v>
      </c>
      <c r="AN118" s="3">
        <v>3</v>
      </c>
      <c r="AO118" s="3">
        <v>3</v>
      </c>
      <c r="AP118" s="3">
        <v>0</v>
      </c>
      <c r="AQ118" s="3">
        <v>0</v>
      </c>
      <c r="AR118" s="2" t="s">
        <v>66</v>
      </c>
      <c r="AS118" s="2" t="s">
        <v>64</v>
      </c>
      <c r="AT118" s="5" t="str">
        <f>HYPERLINK("http://catalog.hathitrust.org/Record/000256251","HathiTrust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HYPERLINK("https://creighton-primo.hosted.exlibrisgroup.com/primo-explore/search?tab=default_tab&amp;search_scope=EVERYTHING&amp;vid=01CRU&amp;lang=en_US&amp;offset=0&amp;query=any,contains,991000861199702656","Catalog Record")</f>
        <v>Catalog Record</v>
      </c>
      <c r="AV118" s="5" t="str">
        <f>HYPERLINK("http://www.worldcat.org/oclc/4495557","WorldCat Record")</f>
        <v>WorldCat Record</v>
      </c>
      <c r="AW118" s="2" t="s">
        <v>1543</v>
      </c>
      <c r="AX118" s="2" t="s">
        <v>1544</v>
      </c>
      <c r="AY118" s="2" t="s">
        <v>1545</v>
      </c>
      <c r="AZ118" s="2" t="s">
        <v>1545</v>
      </c>
      <c r="BA118" s="2" t="s">
        <v>1546</v>
      </c>
      <c r="BB118" s="2" t="s">
        <v>79</v>
      </c>
      <c r="BD118" s="2" t="s">
        <v>1547</v>
      </c>
      <c r="BE118" s="2" t="s">
        <v>1548</v>
      </c>
      <c r="BF118" s="2" t="s">
        <v>1549</v>
      </c>
    </row>
    <row r="119" spans="1:58" ht="53.25" customHeight="1">
      <c r="A119" s="1"/>
      <c r="B119" s="1" t="s">
        <v>58</v>
      </c>
      <c r="C119" s="1" t="s">
        <v>59</v>
      </c>
      <c r="D119" s="1" t="s">
        <v>1550</v>
      </c>
      <c r="E119" s="1" t="s">
        <v>1551</v>
      </c>
      <c r="F119" s="1" t="s">
        <v>1552</v>
      </c>
      <c r="H119" s="2" t="s">
        <v>66</v>
      </c>
      <c r="I119" s="2" t="s">
        <v>65</v>
      </c>
      <c r="J119" s="2" t="s">
        <v>66</v>
      </c>
      <c r="K119" s="2" t="s">
        <v>66</v>
      </c>
      <c r="L119" s="2" t="s">
        <v>67</v>
      </c>
      <c r="M119" s="1" t="s">
        <v>1553</v>
      </c>
      <c r="N119" s="1" t="s">
        <v>1554</v>
      </c>
      <c r="O119" s="2" t="s">
        <v>319</v>
      </c>
      <c r="P119" s="1" t="s">
        <v>156</v>
      </c>
      <c r="Q119" s="2" t="s">
        <v>70</v>
      </c>
      <c r="R119" s="2" t="s">
        <v>577</v>
      </c>
      <c r="T119" s="2" t="s">
        <v>72</v>
      </c>
      <c r="U119" s="3">
        <v>5</v>
      </c>
      <c r="V119" s="3">
        <v>5</v>
      </c>
      <c r="W119" s="4" t="s">
        <v>1555</v>
      </c>
      <c r="X119" s="4" t="s">
        <v>1555</v>
      </c>
      <c r="Y119" s="4" t="s">
        <v>1556</v>
      </c>
      <c r="Z119" s="4" t="s">
        <v>1556</v>
      </c>
      <c r="AA119" s="3">
        <v>172</v>
      </c>
      <c r="AB119" s="3">
        <v>116</v>
      </c>
      <c r="AC119" s="3">
        <v>365</v>
      </c>
      <c r="AD119" s="3">
        <v>3</v>
      </c>
      <c r="AE119" s="3">
        <v>5</v>
      </c>
      <c r="AF119" s="3">
        <v>4</v>
      </c>
      <c r="AG119" s="3">
        <v>7</v>
      </c>
      <c r="AH119" s="3">
        <v>2</v>
      </c>
      <c r="AI119" s="3">
        <v>4</v>
      </c>
      <c r="AJ119" s="3">
        <v>0</v>
      </c>
      <c r="AK119" s="3">
        <v>0</v>
      </c>
      <c r="AL119" s="3">
        <v>1</v>
      </c>
      <c r="AM119" s="3">
        <v>2</v>
      </c>
      <c r="AN119" s="3">
        <v>2</v>
      </c>
      <c r="AO119" s="3">
        <v>3</v>
      </c>
      <c r="AP119" s="3">
        <v>0</v>
      </c>
      <c r="AQ119" s="3">
        <v>0</v>
      </c>
      <c r="AR119" s="2" t="s">
        <v>66</v>
      </c>
      <c r="AS119" s="2" t="s">
        <v>66</v>
      </c>
      <c r="AU119" s="5" t="str">
        <f>HYPERLINK("https://creighton-primo.hosted.exlibrisgroup.com/primo-explore/search?tab=default_tab&amp;search_scope=EVERYTHING&amp;vid=01CRU&amp;lang=en_US&amp;offset=0&amp;query=any,contains,991001730939702656","Catalog Record")</f>
        <v>Catalog Record</v>
      </c>
      <c r="AV119" s="5" t="str">
        <f>HYPERLINK("http://www.worldcat.org/oclc/53331624","WorldCat Record")</f>
        <v>WorldCat Record</v>
      </c>
      <c r="AW119" s="2" t="s">
        <v>1557</v>
      </c>
      <c r="AX119" s="2" t="s">
        <v>1558</v>
      </c>
      <c r="AY119" s="2" t="s">
        <v>1559</v>
      </c>
      <c r="AZ119" s="2" t="s">
        <v>1559</v>
      </c>
      <c r="BA119" s="2" t="s">
        <v>1560</v>
      </c>
      <c r="BB119" s="2" t="s">
        <v>79</v>
      </c>
      <c r="BD119" s="2" t="s">
        <v>1561</v>
      </c>
      <c r="BE119" s="2" t="s">
        <v>1562</v>
      </c>
      <c r="BF119" s="2" t="s">
        <v>1563</v>
      </c>
    </row>
    <row r="120" spans="1:58" ht="53.25" customHeight="1">
      <c r="A120" s="1"/>
      <c r="B120" s="1" t="s">
        <v>58</v>
      </c>
      <c r="C120" s="1" t="s">
        <v>59</v>
      </c>
      <c r="D120" s="1" t="s">
        <v>1564</v>
      </c>
      <c r="E120" s="1" t="s">
        <v>1565</v>
      </c>
      <c r="F120" s="1" t="s">
        <v>1566</v>
      </c>
      <c r="H120" s="2" t="s">
        <v>66</v>
      </c>
      <c r="I120" s="2" t="s">
        <v>65</v>
      </c>
      <c r="J120" s="2" t="s">
        <v>66</v>
      </c>
      <c r="K120" s="2" t="s">
        <v>66</v>
      </c>
      <c r="L120" s="2" t="s">
        <v>67</v>
      </c>
      <c r="N120" s="1" t="s">
        <v>1567</v>
      </c>
      <c r="O120" s="2" t="s">
        <v>1419</v>
      </c>
      <c r="P120" s="1" t="s">
        <v>1568</v>
      </c>
      <c r="Q120" s="2" t="s">
        <v>70</v>
      </c>
      <c r="R120" s="2" t="s">
        <v>424</v>
      </c>
      <c r="T120" s="2" t="s">
        <v>72</v>
      </c>
      <c r="U120" s="3">
        <v>3</v>
      </c>
      <c r="V120" s="3">
        <v>3</v>
      </c>
      <c r="W120" s="4" t="s">
        <v>1569</v>
      </c>
      <c r="X120" s="4" t="s">
        <v>1569</v>
      </c>
      <c r="Y120" s="4" t="s">
        <v>637</v>
      </c>
      <c r="Z120" s="4" t="s">
        <v>637</v>
      </c>
      <c r="AA120" s="3">
        <v>352</v>
      </c>
      <c r="AB120" s="3">
        <v>289</v>
      </c>
      <c r="AC120" s="3">
        <v>584</v>
      </c>
      <c r="AD120" s="3">
        <v>3</v>
      </c>
      <c r="AE120" s="3">
        <v>6</v>
      </c>
      <c r="AF120" s="3">
        <v>5</v>
      </c>
      <c r="AG120" s="3">
        <v>11</v>
      </c>
      <c r="AH120" s="3">
        <v>4</v>
      </c>
      <c r="AI120" s="3">
        <v>5</v>
      </c>
      <c r="AJ120" s="3">
        <v>0</v>
      </c>
      <c r="AK120" s="3">
        <v>0</v>
      </c>
      <c r="AL120" s="3">
        <v>0</v>
      </c>
      <c r="AM120" s="3">
        <v>2</v>
      </c>
      <c r="AN120" s="3">
        <v>1</v>
      </c>
      <c r="AO120" s="3">
        <v>4</v>
      </c>
      <c r="AP120" s="3">
        <v>0</v>
      </c>
      <c r="AQ120" s="3">
        <v>0</v>
      </c>
      <c r="AR120" s="2" t="s">
        <v>66</v>
      </c>
      <c r="AS120" s="2" t="s">
        <v>64</v>
      </c>
      <c r="AT120" s="5" t="str">
        <f>HYPERLINK("http://catalog.hathitrust.org/Record/000278327","HathiTrust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HYPERLINK("https://creighton-primo.hosted.exlibrisgroup.com/primo-explore/search?tab=default_tab&amp;search_scope=EVERYTHING&amp;vid=01CRU&amp;lang=en_US&amp;offset=0&amp;query=any,contains,991000861239702656","Catalog Record")</f>
        <v>Catalog Record</v>
      </c>
      <c r="AV120" s="5" t="str">
        <f>HYPERLINK("http://www.worldcat.org/oclc/7464690","WorldCat Record")</f>
        <v>WorldCat Record</v>
      </c>
      <c r="AW120" s="2" t="s">
        <v>1570</v>
      </c>
      <c r="AX120" s="2" t="s">
        <v>1571</v>
      </c>
      <c r="AY120" s="2" t="s">
        <v>1572</v>
      </c>
      <c r="AZ120" s="2" t="s">
        <v>1572</v>
      </c>
      <c r="BA120" s="2" t="s">
        <v>1573</v>
      </c>
      <c r="BB120" s="2" t="s">
        <v>79</v>
      </c>
      <c r="BD120" s="2" t="s">
        <v>1574</v>
      </c>
      <c r="BE120" s="2" t="s">
        <v>1575</v>
      </c>
      <c r="BF120" s="2" t="s">
        <v>1576</v>
      </c>
    </row>
    <row r="121" spans="1:58" ht="53.25" customHeight="1">
      <c r="A121" s="1"/>
      <c r="B121" s="1" t="s">
        <v>58</v>
      </c>
      <c r="C121" s="1" t="s">
        <v>59</v>
      </c>
      <c r="D121" s="1" t="s">
        <v>1577</v>
      </c>
      <c r="E121" s="1" t="s">
        <v>1578</v>
      </c>
      <c r="F121" s="1" t="s">
        <v>1579</v>
      </c>
      <c r="H121" s="2" t="s">
        <v>66</v>
      </c>
      <c r="I121" s="2" t="s">
        <v>65</v>
      </c>
      <c r="J121" s="2" t="s">
        <v>66</v>
      </c>
      <c r="K121" s="2" t="s">
        <v>64</v>
      </c>
      <c r="L121" s="2" t="s">
        <v>67</v>
      </c>
      <c r="M121" s="1" t="s">
        <v>1580</v>
      </c>
      <c r="N121" s="1" t="s">
        <v>1581</v>
      </c>
      <c r="O121" s="2" t="s">
        <v>1582</v>
      </c>
      <c r="P121" s="1" t="s">
        <v>156</v>
      </c>
      <c r="Q121" s="2" t="s">
        <v>70</v>
      </c>
      <c r="R121" s="2" t="s">
        <v>577</v>
      </c>
      <c r="T121" s="2" t="s">
        <v>72</v>
      </c>
      <c r="U121" s="3">
        <v>1</v>
      </c>
      <c r="V121" s="3">
        <v>1</v>
      </c>
      <c r="W121" s="4" t="s">
        <v>1583</v>
      </c>
      <c r="X121" s="4" t="s">
        <v>1583</v>
      </c>
      <c r="Y121" s="4" t="s">
        <v>1584</v>
      </c>
      <c r="Z121" s="4" t="s">
        <v>1584</v>
      </c>
      <c r="AA121" s="3">
        <v>327</v>
      </c>
      <c r="AB121" s="3">
        <v>209</v>
      </c>
      <c r="AC121" s="3">
        <v>917</v>
      </c>
      <c r="AD121" s="3">
        <v>1</v>
      </c>
      <c r="AE121" s="3">
        <v>6</v>
      </c>
      <c r="AF121" s="3">
        <v>7</v>
      </c>
      <c r="AG121" s="3">
        <v>34</v>
      </c>
      <c r="AH121" s="3">
        <v>5</v>
      </c>
      <c r="AI121" s="3">
        <v>21</v>
      </c>
      <c r="AJ121" s="3">
        <v>2</v>
      </c>
      <c r="AK121" s="3">
        <v>5</v>
      </c>
      <c r="AL121" s="3">
        <v>3</v>
      </c>
      <c r="AM121" s="3">
        <v>11</v>
      </c>
      <c r="AN121" s="3">
        <v>0</v>
      </c>
      <c r="AO121" s="3">
        <v>4</v>
      </c>
      <c r="AP121" s="3">
        <v>0</v>
      </c>
      <c r="AQ121" s="3">
        <v>0</v>
      </c>
      <c r="AR121" s="2" t="s">
        <v>66</v>
      </c>
      <c r="AS121" s="2" t="s">
        <v>66</v>
      </c>
      <c r="AU121" s="5" t="str">
        <f>HYPERLINK("https://creighton-primo.hosted.exlibrisgroup.com/primo-explore/search?tab=default_tab&amp;search_scope=EVERYTHING&amp;vid=01CRU&amp;lang=en_US&amp;offset=0&amp;query=any,contains,991000608309702656","Catalog Record")</f>
        <v>Catalog Record</v>
      </c>
      <c r="AV121" s="5" t="str">
        <f>HYPERLINK("http://www.worldcat.org/oclc/66527051","WorldCat Record")</f>
        <v>WorldCat Record</v>
      </c>
      <c r="AW121" s="2" t="s">
        <v>1585</v>
      </c>
      <c r="AX121" s="2" t="s">
        <v>1586</v>
      </c>
      <c r="AY121" s="2" t="s">
        <v>1587</v>
      </c>
      <c r="AZ121" s="2" t="s">
        <v>1587</v>
      </c>
      <c r="BA121" s="2" t="s">
        <v>1588</v>
      </c>
      <c r="BB121" s="2" t="s">
        <v>79</v>
      </c>
      <c r="BD121" s="2" t="s">
        <v>1589</v>
      </c>
      <c r="BE121" s="2" t="s">
        <v>1590</v>
      </c>
      <c r="BF121" s="2" t="s">
        <v>1591</v>
      </c>
    </row>
    <row r="122" spans="1:58" ht="53.25" customHeight="1">
      <c r="A122" s="1"/>
      <c r="B122" s="1" t="s">
        <v>58</v>
      </c>
      <c r="C122" s="1" t="s">
        <v>59</v>
      </c>
      <c r="D122" s="1" t="s">
        <v>1592</v>
      </c>
      <c r="E122" s="1" t="s">
        <v>1593</v>
      </c>
      <c r="F122" s="1" t="s">
        <v>1594</v>
      </c>
      <c r="H122" s="2" t="s">
        <v>66</v>
      </c>
      <c r="I122" s="2" t="s">
        <v>65</v>
      </c>
      <c r="J122" s="2" t="s">
        <v>64</v>
      </c>
      <c r="K122" s="2" t="s">
        <v>66</v>
      </c>
      <c r="L122" s="2" t="s">
        <v>67</v>
      </c>
      <c r="M122" s="1" t="s">
        <v>1595</v>
      </c>
      <c r="N122" s="1" t="s">
        <v>1596</v>
      </c>
      <c r="O122" s="2" t="s">
        <v>1203</v>
      </c>
      <c r="P122" s="1" t="s">
        <v>216</v>
      </c>
      <c r="Q122" s="2" t="s">
        <v>70</v>
      </c>
      <c r="R122" s="2" t="s">
        <v>260</v>
      </c>
      <c r="T122" s="2" t="s">
        <v>72</v>
      </c>
      <c r="U122" s="3">
        <v>37</v>
      </c>
      <c r="V122" s="3">
        <v>37</v>
      </c>
      <c r="W122" s="4" t="s">
        <v>1597</v>
      </c>
      <c r="X122" s="4" t="s">
        <v>1597</v>
      </c>
      <c r="Y122" s="4" t="s">
        <v>1598</v>
      </c>
      <c r="Z122" s="4" t="s">
        <v>1598</v>
      </c>
      <c r="AA122" s="3">
        <v>447</v>
      </c>
      <c r="AB122" s="3">
        <v>357</v>
      </c>
      <c r="AC122" s="3">
        <v>702</v>
      </c>
      <c r="AD122" s="3">
        <v>4</v>
      </c>
      <c r="AE122" s="3">
        <v>5</v>
      </c>
      <c r="AF122" s="3">
        <v>14</v>
      </c>
      <c r="AG122" s="3">
        <v>23</v>
      </c>
      <c r="AH122" s="3">
        <v>6</v>
      </c>
      <c r="AI122" s="3">
        <v>11</v>
      </c>
      <c r="AJ122" s="3">
        <v>2</v>
      </c>
      <c r="AK122" s="3">
        <v>3</v>
      </c>
      <c r="AL122" s="3">
        <v>8</v>
      </c>
      <c r="AM122" s="3">
        <v>11</v>
      </c>
      <c r="AN122" s="3">
        <v>2</v>
      </c>
      <c r="AO122" s="3">
        <v>3</v>
      </c>
      <c r="AP122" s="3">
        <v>0</v>
      </c>
      <c r="AQ122" s="3">
        <v>0</v>
      </c>
      <c r="AR122" s="2" t="s">
        <v>66</v>
      </c>
      <c r="AS122" s="2" t="s">
        <v>66</v>
      </c>
      <c r="AU122" s="5" t="str">
        <f>HYPERLINK("https://creighton-primo.hosted.exlibrisgroup.com/primo-explore/search?tab=default_tab&amp;search_scope=EVERYTHING&amp;vid=01CRU&amp;lang=en_US&amp;offset=0&amp;query=any,contains,991001539899702656","Catalog Record")</f>
        <v>Catalog Record</v>
      </c>
      <c r="AV122" s="5" t="str">
        <f>HYPERLINK("http://www.worldcat.org/oclc/15630303","WorldCat Record")</f>
        <v>WorldCat Record</v>
      </c>
      <c r="AW122" s="2" t="s">
        <v>1599</v>
      </c>
      <c r="AX122" s="2" t="s">
        <v>1600</v>
      </c>
      <c r="AY122" s="2" t="s">
        <v>1601</v>
      </c>
      <c r="AZ122" s="2" t="s">
        <v>1601</v>
      </c>
      <c r="BA122" s="2" t="s">
        <v>1602</v>
      </c>
      <c r="BB122" s="2" t="s">
        <v>79</v>
      </c>
      <c r="BD122" s="2" t="s">
        <v>1603</v>
      </c>
      <c r="BE122" s="2" t="s">
        <v>1604</v>
      </c>
      <c r="BF122" s="2" t="s">
        <v>1605</v>
      </c>
    </row>
    <row r="123" spans="1:58" ht="53.25" customHeight="1">
      <c r="A123" s="1"/>
      <c r="B123" s="1" t="s">
        <v>58</v>
      </c>
      <c r="C123" s="1" t="s">
        <v>59</v>
      </c>
      <c r="D123" s="1" t="s">
        <v>1606</v>
      </c>
      <c r="E123" s="1" t="s">
        <v>1607</v>
      </c>
      <c r="F123" s="1" t="s">
        <v>1608</v>
      </c>
      <c r="H123" s="2" t="s">
        <v>66</v>
      </c>
      <c r="I123" s="2" t="s">
        <v>65</v>
      </c>
      <c r="J123" s="2" t="s">
        <v>66</v>
      </c>
      <c r="K123" s="2" t="s">
        <v>66</v>
      </c>
      <c r="L123" s="2" t="s">
        <v>67</v>
      </c>
      <c r="M123" s="1" t="s">
        <v>1609</v>
      </c>
      <c r="N123" s="1" t="s">
        <v>1610</v>
      </c>
      <c r="O123" s="2" t="s">
        <v>1611</v>
      </c>
      <c r="Q123" s="2" t="s">
        <v>70</v>
      </c>
      <c r="R123" s="2" t="s">
        <v>1612</v>
      </c>
      <c r="T123" s="2" t="s">
        <v>72</v>
      </c>
      <c r="U123" s="3">
        <v>5</v>
      </c>
      <c r="V123" s="3">
        <v>5</v>
      </c>
      <c r="W123" s="4" t="s">
        <v>1613</v>
      </c>
      <c r="X123" s="4" t="s">
        <v>1613</v>
      </c>
      <c r="Y123" s="4" t="s">
        <v>1257</v>
      </c>
      <c r="Z123" s="4" t="s">
        <v>1257</v>
      </c>
      <c r="AA123" s="3">
        <v>83</v>
      </c>
      <c r="AB123" s="3">
        <v>79</v>
      </c>
      <c r="AC123" s="3">
        <v>80</v>
      </c>
      <c r="AD123" s="3">
        <v>2</v>
      </c>
      <c r="AE123" s="3">
        <v>2</v>
      </c>
      <c r="AF123" s="3">
        <v>1</v>
      </c>
      <c r="AG123" s="3">
        <v>1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1</v>
      </c>
      <c r="AO123" s="3">
        <v>1</v>
      </c>
      <c r="AP123" s="3">
        <v>0</v>
      </c>
      <c r="AQ123" s="3">
        <v>0</v>
      </c>
      <c r="AR123" s="2" t="s">
        <v>66</v>
      </c>
      <c r="AS123" s="2" t="s">
        <v>64</v>
      </c>
      <c r="AT123" s="5" t="str">
        <f>HYPERLINK("http://catalog.hathitrust.org/Record/001580738","HathiTrust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HYPERLINK("https://creighton-primo.hosted.exlibrisgroup.com/primo-explore/search?tab=default_tab&amp;search_scope=EVERYTHING&amp;vid=01CRU&amp;lang=en_US&amp;offset=0&amp;query=any,contains,991000861269702656","Catalog Record")</f>
        <v>Catalog Record</v>
      </c>
      <c r="AV123" s="5" t="str">
        <f>HYPERLINK("http://www.worldcat.org/oclc/1843251","WorldCat Record")</f>
        <v>WorldCat Record</v>
      </c>
      <c r="AW123" s="2" t="s">
        <v>1614</v>
      </c>
      <c r="AX123" s="2" t="s">
        <v>1615</v>
      </c>
      <c r="AY123" s="2" t="s">
        <v>1616</v>
      </c>
      <c r="AZ123" s="2" t="s">
        <v>1616</v>
      </c>
      <c r="BA123" s="2" t="s">
        <v>1617</v>
      </c>
      <c r="BB123" s="2" t="s">
        <v>79</v>
      </c>
      <c r="BE123" s="2" t="s">
        <v>1618</v>
      </c>
      <c r="BF123" s="2" t="s">
        <v>1619</v>
      </c>
    </row>
    <row r="124" spans="1:58" ht="53.25" customHeight="1">
      <c r="A124" s="1"/>
      <c r="B124" s="1" t="s">
        <v>58</v>
      </c>
      <c r="C124" s="1" t="s">
        <v>59</v>
      </c>
      <c r="D124" s="1" t="s">
        <v>1620</v>
      </c>
      <c r="E124" s="1" t="s">
        <v>1621</v>
      </c>
      <c r="F124" s="1" t="s">
        <v>1622</v>
      </c>
      <c r="H124" s="2" t="s">
        <v>66</v>
      </c>
      <c r="I124" s="2" t="s">
        <v>65</v>
      </c>
      <c r="J124" s="2" t="s">
        <v>66</v>
      </c>
      <c r="K124" s="2" t="s">
        <v>66</v>
      </c>
      <c r="L124" s="2" t="s">
        <v>67</v>
      </c>
      <c r="N124" s="1" t="s">
        <v>1623</v>
      </c>
      <c r="O124" s="2" t="s">
        <v>547</v>
      </c>
      <c r="Q124" s="2" t="s">
        <v>70</v>
      </c>
      <c r="R124" s="2" t="s">
        <v>577</v>
      </c>
      <c r="T124" s="2" t="s">
        <v>72</v>
      </c>
      <c r="U124" s="3">
        <v>4</v>
      </c>
      <c r="V124" s="3">
        <v>4</v>
      </c>
      <c r="W124" s="4" t="s">
        <v>1624</v>
      </c>
      <c r="X124" s="4" t="s">
        <v>1624</v>
      </c>
      <c r="Y124" s="4" t="s">
        <v>1625</v>
      </c>
      <c r="Z124" s="4" t="s">
        <v>1625</v>
      </c>
      <c r="AA124" s="3">
        <v>255</v>
      </c>
      <c r="AB124" s="3">
        <v>172</v>
      </c>
      <c r="AC124" s="3">
        <v>178</v>
      </c>
      <c r="AD124" s="3">
        <v>2</v>
      </c>
      <c r="AE124" s="3">
        <v>2</v>
      </c>
      <c r="AF124" s="3">
        <v>5</v>
      </c>
      <c r="AG124" s="3">
        <v>5</v>
      </c>
      <c r="AH124" s="3">
        <v>3</v>
      </c>
      <c r="AI124" s="3">
        <v>3</v>
      </c>
      <c r="AJ124" s="3">
        <v>1</v>
      </c>
      <c r="AK124" s="3">
        <v>1</v>
      </c>
      <c r="AL124" s="3">
        <v>2</v>
      </c>
      <c r="AM124" s="3">
        <v>2</v>
      </c>
      <c r="AN124" s="3">
        <v>1</v>
      </c>
      <c r="AO124" s="3">
        <v>1</v>
      </c>
      <c r="AP124" s="3">
        <v>0</v>
      </c>
      <c r="AQ124" s="3">
        <v>0</v>
      </c>
      <c r="AR124" s="2" t="s">
        <v>66</v>
      </c>
      <c r="AS124" s="2" t="s">
        <v>64</v>
      </c>
      <c r="AT124" s="5" t="str">
        <f>HYPERLINK("http://catalog.hathitrust.org/Record/003998826","HathiTrust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HYPERLINK("https://creighton-primo.hosted.exlibrisgroup.com/primo-explore/search?tab=default_tab&amp;search_scope=EVERYTHING&amp;vid=01CRU&amp;lang=en_US&amp;offset=0&amp;query=any,contains,991001557409702656","Catalog Record")</f>
        <v>Catalog Record</v>
      </c>
      <c r="AV124" s="5" t="str">
        <f>HYPERLINK("http://www.worldcat.org/oclc/37712926","WorldCat Record")</f>
        <v>WorldCat Record</v>
      </c>
      <c r="AW124" s="2" t="s">
        <v>1626</v>
      </c>
      <c r="AX124" s="2" t="s">
        <v>1627</v>
      </c>
      <c r="AY124" s="2" t="s">
        <v>1628</v>
      </c>
      <c r="AZ124" s="2" t="s">
        <v>1628</v>
      </c>
      <c r="BA124" s="2" t="s">
        <v>1629</v>
      </c>
      <c r="BB124" s="2" t="s">
        <v>79</v>
      </c>
      <c r="BD124" s="2" t="s">
        <v>1630</v>
      </c>
      <c r="BE124" s="2" t="s">
        <v>1631</v>
      </c>
      <c r="BF124" s="2" t="s">
        <v>1632</v>
      </c>
    </row>
    <row r="125" spans="1:58" ht="53.25" customHeight="1">
      <c r="A125" s="1"/>
      <c r="B125" s="1" t="s">
        <v>58</v>
      </c>
      <c r="C125" s="1" t="s">
        <v>59</v>
      </c>
      <c r="D125" s="1" t="s">
        <v>1633</v>
      </c>
      <c r="E125" s="1" t="s">
        <v>1634</v>
      </c>
      <c r="F125" s="1" t="s">
        <v>1635</v>
      </c>
      <c r="H125" s="2" t="s">
        <v>66</v>
      </c>
      <c r="I125" s="2" t="s">
        <v>65</v>
      </c>
      <c r="J125" s="2" t="s">
        <v>66</v>
      </c>
      <c r="K125" s="2" t="s">
        <v>64</v>
      </c>
      <c r="L125" s="2" t="s">
        <v>67</v>
      </c>
      <c r="M125" s="1" t="s">
        <v>1636</v>
      </c>
      <c r="N125" s="1" t="s">
        <v>1637</v>
      </c>
      <c r="O125" s="2" t="s">
        <v>140</v>
      </c>
      <c r="Q125" s="2" t="s">
        <v>70</v>
      </c>
      <c r="R125" s="2" t="s">
        <v>172</v>
      </c>
      <c r="S125" s="1" t="s">
        <v>438</v>
      </c>
      <c r="T125" s="2" t="s">
        <v>72</v>
      </c>
      <c r="U125" s="3">
        <v>5</v>
      </c>
      <c r="V125" s="3">
        <v>5</v>
      </c>
      <c r="W125" s="4" t="s">
        <v>1638</v>
      </c>
      <c r="X125" s="4" t="s">
        <v>1638</v>
      </c>
      <c r="Y125" s="4" t="s">
        <v>1639</v>
      </c>
      <c r="Z125" s="4" t="s">
        <v>1639</v>
      </c>
      <c r="AA125" s="3">
        <v>197</v>
      </c>
      <c r="AB125" s="3">
        <v>86</v>
      </c>
      <c r="AC125" s="3">
        <v>143</v>
      </c>
      <c r="AD125" s="3">
        <v>1</v>
      </c>
      <c r="AE125" s="3">
        <v>1</v>
      </c>
      <c r="AF125" s="3">
        <v>4</v>
      </c>
      <c r="AG125" s="3">
        <v>4</v>
      </c>
      <c r="AH125" s="3">
        <v>1</v>
      </c>
      <c r="AI125" s="3">
        <v>1</v>
      </c>
      <c r="AJ125" s="3">
        <v>1</v>
      </c>
      <c r="AK125" s="3">
        <v>1</v>
      </c>
      <c r="AL125" s="3">
        <v>3</v>
      </c>
      <c r="AM125" s="3">
        <v>3</v>
      </c>
      <c r="AN125" s="3">
        <v>0</v>
      </c>
      <c r="AO125" s="3">
        <v>0</v>
      </c>
      <c r="AP125" s="3">
        <v>0</v>
      </c>
      <c r="AQ125" s="3">
        <v>0</v>
      </c>
      <c r="AR125" s="2" t="s">
        <v>66</v>
      </c>
      <c r="AS125" s="2" t="s">
        <v>64</v>
      </c>
      <c r="AT125" s="5" t="str">
        <f>HYPERLINK("http://catalog.hathitrust.org/Record/000447395","HathiTrust Record")</f>
        <v>HathiTrust Record</v>
      </c>
      <c r="AU125" s="5" t="str">
        <f>HYPERLINK("https://creighton-primo.hosted.exlibrisgroup.com/primo-explore/search?tab=default_tab&amp;search_scope=EVERYTHING&amp;vid=01CRU&amp;lang=en_US&amp;offset=0&amp;query=any,contains,991001252209702656","Catalog Record")</f>
        <v>Catalog Record</v>
      </c>
      <c r="AV125" s="5" t="str">
        <f>HYPERLINK("http://www.worldcat.org/oclc/13330498","WorldCat Record")</f>
        <v>WorldCat Record</v>
      </c>
      <c r="AW125" s="2" t="s">
        <v>1640</v>
      </c>
      <c r="AX125" s="2" t="s">
        <v>1641</v>
      </c>
      <c r="AY125" s="2" t="s">
        <v>1642</v>
      </c>
      <c r="AZ125" s="2" t="s">
        <v>1642</v>
      </c>
      <c r="BA125" s="2" t="s">
        <v>1643</v>
      </c>
      <c r="BB125" s="2" t="s">
        <v>79</v>
      </c>
      <c r="BD125" s="2" t="s">
        <v>1644</v>
      </c>
      <c r="BE125" s="2" t="s">
        <v>1645</v>
      </c>
      <c r="BF125" s="2" t="s">
        <v>1646</v>
      </c>
    </row>
    <row r="126" spans="1:58" ht="53.25" customHeight="1">
      <c r="A126" s="1"/>
      <c r="B126" s="1" t="s">
        <v>58</v>
      </c>
      <c r="C126" s="1" t="s">
        <v>59</v>
      </c>
      <c r="D126" s="1" t="s">
        <v>1647</v>
      </c>
      <c r="E126" s="1" t="s">
        <v>1648</v>
      </c>
      <c r="F126" s="1" t="s">
        <v>1649</v>
      </c>
      <c r="H126" s="2" t="s">
        <v>66</v>
      </c>
      <c r="I126" s="2" t="s">
        <v>65</v>
      </c>
      <c r="J126" s="2" t="s">
        <v>64</v>
      </c>
      <c r="K126" s="2" t="s">
        <v>66</v>
      </c>
      <c r="L126" s="2" t="s">
        <v>67</v>
      </c>
      <c r="M126" s="1" t="s">
        <v>1650</v>
      </c>
      <c r="N126" s="1" t="s">
        <v>1651</v>
      </c>
      <c r="O126" s="2" t="s">
        <v>290</v>
      </c>
      <c r="Q126" s="2" t="s">
        <v>70</v>
      </c>
      <c r="R126" s="2" t="s">
        <v>172</v>
      </c>
      <c r="S126" s="1" t="s">
        <v>1652</v>
      </c>
      <c r="T126" s="2" t="s">
        <v>72</v>
      </c>
      <c r="U126" s="3">
        <v>9</v>
      </c>
      <c r="V126" s="3">
        <v>9</v>
      </c>
      <c r="W126" s="4" t="s">
        <v>1653</v>
      </c>
      <c r="X126" s="4" t="s">
        <v>1653</v>
      </c>
      <c r="Y126" s="4" t="s">
        <v>1654</v>
      </c>
      <c r="Z126" s="4" t="s">
        <v>1654</v>
      </c>
      <c r="AA126" s="3">
        <v>230</v>
      </c>
      <c r="AB126" s="3">
        <v>156</v>
      </c>
      <c r="AC126" s="3">
        <v>168</v>
      </c>
      <c r="AD126" s="3">
        <v>3</v>
      </c>
      <c r="AE126" s="3">
        <v>3</v>
      </c>
      <c r="AF126" s="3">
        <v>4</v>
      </c>
      <c r="AG126" s="3">
        <v>4</v>
      </c>
      <c r="AH126" s="3">
        <v>0</v>
      </c>
      <c r="AI126" s="3">
        <v>0</v>
      </c>
      <c r="AJ126" s="3">
        <v>2</v>
      </c>
      <c r="AK126" s="3">
        <v>2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2" t="s">
        <v>66</v>
      </c>
      <c r="AS126" s="2" t="s">
        <v>64</v>
      </c>
      <c r="AT126" s="5" t="str">
        <f>HYPERLINK("http://catalog.hathitrust.org/Record/002611943","HathiTrust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HYPERLINK("https://creighton-primo.hosted.exlibrisgroup.com/primo-explore/search?tab=default_tab&amp;search_scope=EVERYTHING&amp;vid=01CRU&amp;lang=en_US&amp;offset=0&amp;query=any,contains,991000653639702656","Catalog Record")</f>
        <v>Catalog Record</v>
      </c>
      <c r="AV126" s="5" t="str">
        <f>HYPERLINK("http://www.worldcat.org/oclc/25510699","WorldCat Record")</f>
        <v>WorldCat Record</v>
      </c>
      <c r="AW126" s="2" t="s">
        <v>1655</v>
      </c>
      <c r="AX126" s="2" t="s">
        <v>1656</v>
      </c>
      <c r="AY126" s="2" t="s">
        <v>1657</v>
      </c>
      <c r="AZ126" s="2" t="s">
        <v>1657</v>
      </c>
      <c r="BA126" s="2" t="s">
        <v>1658</v>
      </c>
      <c r="BB126" s="2" t="s">
        <v>79</v>
      </c>
      <c r="BE126" s="2" t="s">
        <v>1659</v>
      </c>
      <c r="BF126" s="2" t="s">
        <v>1660</v>
      </c>
    </row>
    <row r="127" spans="1:58" ht="53.25" customHeight="1">
      <c r="A127" s="1"/>
      <c r="B127" s="1" t="s">
        <v>58</v>
      </c>
      <c r="C127" s="1" t="s">
        <v>59</v>
      </c>
      <c r="D127" s="1" t="s">
        <v>1661</v>
      </c>
      <c r="E127" s="1" t="s">
        <v>1662</v>
      </c>
      <c r="F127" s="1" t="s">
        <v>1663</v>
      </c>
      <c r="H127" s="2" t="s">
        <v>66</v>
      </c>
      <c r="I127" s="2" t="s">
        <v>65</v>
      </c>
      <c r="J127" s="2" t="s">
        <v>66</v>
      </c>
      <c r="K127" s="2" t="s">
        <v>66</v>
      </c>
      <c r="L127" s="2" t="s">
        <v>67</v>
      </c>
      <c r="M127" s="1" t="s">
        <v>1664</v>
      </c>
      <c r="N127" s="1" t="s">
        <v>1665</v>
      </c>
      <c r="O127" s="2" t="s">
        <v>1203</v>
      </c>
      <c r="Q127" s="2" t="s">
        <v>70</v>
      </c>
      <c r="R127" s="2" t="s">
        <v>706</v>
      </c>
      <c r="S127" s="1" t="s">
        <v>1666</v>
      </c>
      <c r="T127" s="2" t="s">
        <v>72</v>
      </c>
      <c r="U127" s="3">
        <v>11</v>
      </c>
      <c r="V127" s="3">
        <v>11</v>
      </c>
      <c r="W127" s="4" t="s">
        <v>1667</v>
      </c>
      <c r="X127" s="4" t="s">
        <v>1667</v>
      </c>
      <c r="Y127" s="4" t="s">
        <v>1668</v>
      </c>
      <c r="Z127" s="4" t="s">
        <v>1668</v>
      </c>
      <c r="AA127" s="3">
        <v>107</v>
      </c>
      <c r="AB127" s="3">
        <v>87</v>
      </c>
      <c r="AC127" s="3">
        <v>87</v>
      </c>
      <c r="AD127" s="3">
        <v>3</v>
      </c>
      <c r="AE127" s="3">
        <v>3</v>
      </c>
      <c r="AF127" s="3">
        <v>5</v>
      </c>
      <c r="AG127" s="3">
        <v>5</v>
      </c>
      <c r="AH127" s="3">
        <v>2</v>
      </c>
      <c r="AI127" s="3">
        <v>2</v>
      </c>
      <c r="AJ127" s="3">
        <v>1</v>
      </c>
      <c r="AK127" s="3">
        <v>1</v>
      </c>
      <c r="AL127" s="3">
        <v>3</v>
      </c>
      <c r="AM127" s="3">
        <v>3</v>
      </c>
      <c r="AN127" s="3">
        <v>1</v>
      </c>
      <c r="AO127" s="3">
        <v>1</v>
      </c>
      <c r="AP127" s="3">
        <v>0</v>
      </c>
      <c r="AQ127" s="3">
        <v>0</v>
      </c>
      <c r="AR127" s="2" t="s">
        <v>66</v>
      </c>
      <c r="AS127" s="2" t="s">
        <v>66</v>
      </c>
      <c r="AU127" s="5" t="str">
        <f>HYPERLINK("https://creighton-primo.hosted.exlibrisgroup.com/primo-explore/search?tab=default_tab&amp;search_scope=EVERYTHING&amp;vid=01CRU&amp;lang=en_US&amp;offset=0&amp;query=any,contains,991001300249702656","Catalog Record")</f>
        <v>Catalog Record</v>
      </c>
      <c r="AV127" s="5" t="str">
        <f>HYPERLINK("http://www.worldcat.org/oclc/18947903","WorldCat Record")</f>
        <v>WorldCat Record</v>
      </c>
      <c r="AW127" s="2" t="s">
        <v>1669</v>
      </c>
      <c r="AX127" s="2" t="s">
        <v>1670</v>
      </c>
      <c r="AY127" s="2" t="s">
        <v>1671</v>
      </c>
      <c r="AZ127" s="2" t="s">
        <v>1671</v>
      </c>
      <c r="BA127" s="2" t="s">
        <v>1672</v>
      </c>
      <c r="BB127" s="2" t="s">
        <v>79</v>
      </c>
      <c r="BD127" s="2" t="s">
        <v>1673</v>
      </c>
      <c r="BE127" s="2" t="s">
        <v>1674</v>
      </c>
      <c r="BF127" s="2" t="s">
        <v>1675</v>
      </c>
    </row>
    <row r="128" spans="1:58" ht="53.25" customHeight="1">
      <c r="A128" s="1"/>
      <c r="B128" s="1" t="s">
        <v>58</v>
      </c>
      <c r="C128" s="1" t="s">
        <v>59</v>
      </c>
      <c r="D128" s="1" t="s">
        <v>1676</v>
      </c>
      <c r="E128" s="1" t="s">
        <v>1677</v>
      </c>
      <c r="F128" s="1" t="s">
        <v>1678</v>
      </c>
      <c r="H128" s="2" t="s">
        <v>66</v>
      </c>
      <c r="I128" s="2" t="s">
        <v>65</v>
      </c>
      <c r="J128" s="2" t="s">
        <v>66</v>
      </c>
      <c r="K128" s="2" t="s">
        <v>64</v>
      </c>
      <c r="L128" s="2" t="s">
        <v>67</v>
      </c>
      <c r="M128" s="1" t="s">
        <v>1679</v>
      </c>
      <c r="N128" s="1" t="s">
        <v>1680</v>
      </c>
      <c r="O128" s="2" t="s">
        <v>92</v>
      </c>
      <c r="P128" s="1" t="s">
        <v>216</v>
      </c>
      <c r="Q128" s="2" t="s">
        <v>70</v>
      </c>
      <c r="R128" s="2" t="s">
        <v>157</v>
      </c>
      <c r="T128" s="2" t="s">
        <v>72</v>
      </c>
      <c r="U128" s="3">
        <v>17</v>
      </c>
      <c r="V128" s="3">
        <v>17</v>
      </c>
      <c r="W128" s="4" t="s">
        <v>1681</v>
      </c>
      <c r="X128" s="4" t="s">
        <v>1681</v>
      </c>
      <c r="Y128" s="4" t="s">
        <v>1682</v>
      </c>
      <c r="Z128" s="4" t="s">
        <v>1682</v>
      </c>
      <c r="AA128" s="3">
        <v>249</v>
      </c>
      <c r="AB128" s="3">
        <v>181</v>
      </c>
      <c r="AC128" s="3">
        <v>569</v>
      </c>
      <c r="AD128" s="3">
        <v>2</v>
      </c>
      <c r="AE128" s="3">
        <v>6</v>
      </c>
      <c r="AF128" s="3">
        <v>7</v>
      </c>
      <c r="AG128" s="3">
        <v>17</v>
      </c>
      <c r="AH128" s="3">
        <v>5</v>
      </c>
      <c r="AI128" s="3">
        <v>9</v>
      </c>
      <c r="AJ128" s="3">
        <v>1</v>
      </c>
      <c r="AK128" s="3">
        <v>4</v>
      </c>
      <c r="AL128" s="3">
        <v>2</v>
      </c>
      <c r="AM128" s="3">
        <v>5</v>
      </c>
      <c r="AN128" s="3">
        <v>1</v>
      </c>
      <c r="AO128" s="3">
        <v>4</v>
      </c>
      <c r="AP128" s="3">
        <v>0</v>
      </c>
      <c r="AQ128" s="3">
        <v>0</v>
      </c>
      <c r="AR128" s="2" t="s">
        <v>66</v>
      </c>
      <c r="AS128" s="2" t="s">
        <v>64</v>
      </c>
      <c r="AT128" s="5" t="str">
        <f>HYPERLINK("http://catalog.hathitrust.org/Record/101973199","HathiTrust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HYPERLINK("https://creighton-primo.hosted.exlibrisgroup.com/primo-explore/search?tab=default_tab&amp;search_scope=EVERYTHING&amp;vid=01CRU&amp;lang=en_US&amp;offset=0&amp;query=any,contains,991000649939702656","Catalog Record")</f>
        <v>Catalog Record</v>
      </c>
      <c r="AV128" s="5" t="str">
        <f>HYPERLINK("http://www.worldcat.org/oclc/28748882","WorldCat Record")</f>
        <v>WorldCat Record</v>
      </c>
      <c r="AW128" s="2" t="s">
        <v>1683</v>
      </c>
      <c r="AX128" s="2" t="s">
        <v>1684</v>
      </c>
      <c r="AY128" s="2" t="s">
        <v>1685</v>
      </c>
      <c r="AZ128" s="2" t="s">
        <v>1685</v>
      </c>
      <c r="BA128" s="2" t="s">
        <v>1686</v>
      </c>
      <c r="BB128" s="2" t="s">
        <v>79</v>
      </c>
      <c r="BD128" s="2" t="s">
        <v>1687</v>
      </c>
      <c r="BE128" s="2" t="s">
        <v>1688</v>
      </c>
      <c r="BF128" s="2" t="s">
        <v>1689</v>
      </c>
    </row>
    <row r="129" spans="1:58" ht="53.25" customHeight="1">
      <c r="A129" s="1"/>
      <c r="B129" s="1" t="s">
        <v>58</v>
      </c>
      <c r="C129" s="1" t="s">
        <v>59</v>
      </c>
      <c r="D129" s="1" t="s">
        <v>1690</v>
      </c>
      <c r="E129" s="1" t="s">
        <v>1691</v>
      </c>
      <c r="F129" s="1" t="s">
        <v>1692</v>
      </c>
      <c r="H129" s="2" t="s">
        <v>66</v>
      </c>
      <c r="I129" s="2" t="s">
        <v>65</v>
      </c>
      <c r="J129" s="2" t="s">
        <v>66</v>
      </c>
      <c r="K129" s="2" t="s">
        <v>66</v>
      </c>
      <c r="L129" s="2" t="s">
        <v>67</v>
      </c>
      <c r="M129" s="1" t="s">
        <v>1693</v>
      </c>
      <c r="N129" s="1" t="s">
        <v>1694</v>
      </c>
      <c r="O129" s="2" t="s">
        <v>378</v>
      </c>
      <c r="Q129" s="2" t="s">
        <v>70</v>
      </c>
      <c r="R129" s="2" t="s">
        <v>577</v>
      </c>
      <c r="T129" s="2" t="s">
        <v>72</v>
      </c>
      <c r="U129" s="3">
        <v>1</v>
      </c>
      <c r="V129" s="3">
        <v>1</v>
      </c>
      <c r="W129" s="4" t="s">
        <v>1695</v>
      </c>
      <c r="X129" s="4" t="s">
        <v>1695</v>
      </c>
      <c r="Y129" s="4" t="s">
        <v>1696</v>
      </c>
      <c r="Z129" s="4" t="s">
        <v>1696</v>
      </c>
      <c r="AA129" s="3">
        <v>425</v>
      </c>
      <c r="AB129" s="3">
        <v>292</v>
      </c>
      <c r="AC129" s="3">
        <v>296</v>
      </c>
      <c r="AD129" s="3">
        <v>4</v>
      </c>
      <c r="AE129" s="3">
        <v>4</v>
      </c>
      <c r="AF129" s="3">
        <v>12</v>
      </c>
      <c r="AG129" s="3">
        <v>12</v>
      </c>
      <c r="AH129" s="3">
        <v>7</v>
      </c>
      <c r="AI129" s="3">
        <v>7</v>
      </c>
      <c r="AJ129" s="3">
        <v>2</v>
      </c>
      <c r="AK129" s="3">
        <v>2</v>
      </c>
      <c r="AL129" s="3">
        <v>4</v>
      </c>
      <c r="AM129" s="3">
        <v>4</v>
      </c>
      <c r="AN129" s="3">
        <v>3</v>
      </c>
      <c r="AO129" s="3">
        <v>3</v>
      </c>
      <c r="AP129" s="3">
        <v>0</v>
      </c>
      <c r="AQ129" s="3">
        <v>0</v>
      </c>
      <c r="AR129" s="2" t="s">
        <v>66</v>
      </c>
      <c r="AS129" s="2" t="s">
        <v>66</v>
      </c>
      <c r="AU129" s="5" t="str">
        <f>HYPERLINK("https://creighton-primo.hosted.exlibrisgroup.com/primo-explore/search?tab=default_tab&amp;search_scope=EVERYTHING&amp;vid=01CRU&amp;lang=en_US&amp;offset=0&amp;query=any,contains,991000909799702656","Catalog Record")</f>
        <v>Catalog Record</v>
      </c>
      <c r="AV129" s="5" t="str">
        <f>HYPERLINK("http://www.worldcat.org/oclc/76262158","WorldCat Record")</f>
        <v>WorldCat Record</v>
      </c>
      <c r="AW129" s="2" t="s">
        <v>1697</v>
      </c>
      <c r="AX129" s="2" t="s">
        <v>1698</v>
      </c>
      <c r="AY129" s="2" t="s">
        <v>1699</v>
      </c>
      <c r="AZ129" s="2" t="s">
        <v>1699</v>
      </c>
      <c r="BA129" s="2" t="s">
        <v>1700</v>
      </c>
      <c r="BB129" s="2" t="s">
        <v>79</v>
      </c>
      <c r="BD129" s="2" t="s">
        <v>1701</v>
      </c>
      <c r="BE129" s="2" t="s">
        <v>1702</v>
      </c>
      <c r="BF129" s="2" t="s">
        <v>1703</v>
      </c>
    </row>
    <row r="130" spans="1:58" ht="53.25" customHeight="1">
      <c r="A130" s="1"/>
      <c r="B130" s="1" t="s">
        <v>58</v>
      </c>
      <c r="C130" s="1" t="s">
        <v>59</v>
      </c>
      <c r="D130" s="1" t="s">
        <v>1704</v>
      </c>
      <c r="E130" s="1" t="s">
        <v>1705</v>
      </c>
      <c r="F130" s="1" t="s">
        <v>1706</v>
      </c>
      <c r="G130" s="2" t="s">
        <v>1707</v>
      </c>
      <c r="H130" s="2" t="s">
        <v>64</v>
      </c>
      <c r="I130" s="2" t="s">
        <v>65</v>
      </c>
      <c r="J130" s="2" t="s">
        <v>66</v>
      </c>
      <c r="K130" s="2" t="s">
        <v>66</v>
      </c>
      <c r="L130" s="2" t="s">
        <v>65</v>
      </c>
      <c r="N130" s="1" t="s">
        <v>1708</v>
      </c>
      <c r="O130" s="2" t="s">
        <v>201</v>
      </c>
      <c r="P130" s="1" t="s">
        <v>275</v>
      </c>
      <c r="Q130" s="2" t="s">
        <v>70</v>
      </c>
      <c r="R130" s="2" t="s">
        <v>202</v>
      </c>
      <c r="T130" s="2" t="s">
        <v>72</v>
      </c>
      <c r="U130" s="3">
        <v>0</v>
      </c>
      <c r="V130" s="3">
        <v>1</v>
      </c>
      <c r="W130" s="4" t="s">
        <v>1709</v>
      </c>
      <c r="X130" s="4" t="s">
        <v>1709</v>
      </c>
      <c r="Y130" s="4" t="s">
        <v>1710</v>
      </c>
      <c r="Z130" s="4" t="s">
        <v>1710</v>
      </c>
      <c r="AA130" s="3">
        <v>235</v>
      </c>
      <c r="AB130" s="3">
        <v>177</v>
      </c>
      <c r="AC130" s="3">
        <v>439</v>
      </c>
      <c r="AD130" s="3">
        <v>2</v>
      </c>
      <c r="AE130" s="3">
        <v>4</v>
      </c>
      <c r="AF130" s="3">
        <v>4</v>
      </c>
      <c r="AG130" s="3">
        <v>14</v>
      </c>
      <c r="AH130" s="3">
        <v>3</v>
      </c>
      <c r="AI130" s="3">
        <v>6</v>
      </c>
      <c r="AJ130" s="3">
        <v>0</v>
      </c>
      <c r="AK130" s="3">
        <v>3</v>
      </c>
      <c r="AL130" s="3">
        <v>0</v>
      </c>
      <c r="AM130" s="3">
        <v>4</v>
      </c>
      <c r="AN130" s="3">
        <v>1</v>
      </c>
      <c r="AO130" s="3">
        <v>3</v>
      </c>
      <c r="AP130" s="3">
        <v>0</v>
      </c>
      <c r="AQ130" s="3">
        <v>0</v>
      </c>
      <c r="AR130" s="2" t="s">
        <v>66</v>
      </c>
      <c r="AS130" s="2" t="s">
        <v>66</v>
      </c>
      <c r="AU130" s="5" t="str">
        <f>HYPERLINK("https://creighton-primo.hosted.exlibrisgroup.com/primo-explore/search?tab=default_tab&amp;search_scope=EVERYTHING&amp;vid=01CRU&amp;lang=en_US&amp;offset=0&amp;query=any,contains,991000428409702656","Catalog Record")</f>
        <v>Catalog Record</v>
      </c>
      <c r="AV130" s="5" t="str">
        <f>HYPERLINK("http://www.worldcat.org/oclc/46829377","WorldCat Record")</f>
        <v>WorldCat Record</v>
      </c>
      <c r="AW130" s="2" t="s">
        <v>1711</v>
      </c>
      <c r="AX130" s="2" t="s">
        <v>1712</v>
      </c>
      <c r="AY130" s="2" t="s">
        <v>1713</v>
      </c>
      <c r="AZ130" s="2" t="s">
        <v>1713</v>
      </c>
      <c r="BA130" s="2" t="s">
        <v>1714</v>
      </c>
      <c r="BB130" s="2" t="s">
        <v>79</v>
      </c>
      <c r="BD130" s="2" t="s">
        <v>1715</v>
      </c>
      <c r="BE130" s="2" t="s">
        <v>1716</v>
      </c>
      <c r="BF130" s="2" t="s">
        <v>1717</v>
      </c>
    </row>
    <row r="131" spans="1:58" ht="53.25" customHeight="1">
      <c r="A131" s="1"/>
      <c r="B131" s="1" t="s">
        <v>58</v>
      </c>
      <c r="C131" s="1" t="s">
        <v>59</v>
      </c>
      <c r="D131" s="1" t="s">
        <v>1704</v>
      </c>
      <c r="E131" s="1" t="s">
        <v>1705</v>
      </c>
      <c r="F131" s="1" t="s">
        <v>1706</v>
      </c>
      <c r="G131" s="2" t="s">
        <v>1718</v>
      </c>
      <c r="H131" s="2" t="s">
        <v>64</v>
      </c>
      <c r="I131" s="2" t="s">
        <v>65</v>
      </c>
      <c r="J131" s="2" t="s">
        <v>66</v>
      </c>
      <c r="K131" s="2" t="s">
        <v>66</v>
      </c>
      <c r="L131" s="2" t="s">
        <v>65</v>
      </c>
      <c r="N131" s="1" t="s">
        <v>1708</v>
      </c>
      <c r="O131" s="2" t="s">
        <v>201</v>
      </c>
      <c r="P131" s="1" t="s">
        <v>275</v>
      </c>
      <c r="Q131" s="2" t="s">
        <v>70</v>
      </c>
      <c r="R131" s="2" t="s">
        <v>202</v>
      </c>
      <c r="T131" s="2" t="s">
        <v>72</v>
      </c>
      <c r="U131" s="3">
        <v>1</v>
      </c>
      <c r="V131" s="3">
        <v>1</v>
      </c>
      <c r="W131" s="4" t="s">
        <v>1719</v>
      </c>
      <c r="X131" s="4" t="s">
        <v>1709</v>
      </c>
      <c r="Y131" s="4" t="s">
        <v>1710</v>
      </c>
      <c r="Z131" s="4" t="s">
        <v>1710</v>
      </c>
      <c r="AA131" s="3">
        <v>235</v>
      </c>
      <c r="AB131" s="3">
        <v>177</v>
      </c>
      <c r="AC131" s="3">
        <v>439</v>
      </c>
      <c r="AD131" s="3">
        <v>2</v>
      </c>
      <c r="AE131" s="3">
        <v>4</v>
      </c>
      <c r="AF131" s="3">
        <v>4</v>
      </c>
      <c r="AG131" s="3">
        <v>14</v>
      </c>
      <c r="AH131" s="3">
        <v>3</v>
      </c>
      <c r="AI131" s="3">
        <v>6</v>
      </c>
      <c r="AJ131" s="3">
        <v>0</v>
      </c>
      <c r="AK131" s="3">
        <v>3</v>
      </c>
      <c r="AL131" s="3">
        <v>0</v>
      </c>
      <c r="AM131" s="3">
        <v>4</v>
      </c>
      <c r="AN131" s="3">
        <v>1</v>
      </c>
      <c r="AO131" s="3">
        <v>3</v>
      </c>
      <c r="AP131" s="3">
        <v>0</v>
      </c>
      <c r="AQ131" s="3">
        <v>0</v>
      </c>
      <c r="AR131" s="2" t="s">
        <v>66</v>
      </c>
      <c r="AS131" s="2" t="s">
        <v>66</v>
      </c>
      <c r="AU131" s="5" t="str">
        <f>HYPERLINK("https://creighton-primo.hosted.exlibrisgroup.com/primo-explore/search?tab=default_tab&amp;search_scope=EVERYTHING&amp;vid=01CRU&amp;lang=en_US&amp;offset=0&amp;query=any,contains,991000428409702656","Catalog Record")</f>
        <v>Catalog Record</v>
      </c>
      <c r="AV131" s="5" t="str">
        <f>HYPERLINK("http://www.worldcat.org/oclc/46829377","WorldCat Record")</f>
        <v>WorldCat Record</v>
      </c>
      <c r="AW131" s="2" t="s">
        <v>1711</v>
      </c>
      <c r="AX131" s="2" t="s">
        <v>1712</v>
      </c>
      <c r="AY131" s="2" t="s">
        <v>1713</v>
      </c>
      <c r="AZ131" s="2" t="s">
        <v>1713</v>
      </c>
      <c r="BA131" s="2" t="s">
        <v>1714</v>
      </c>
      <c r="BB131" s="2" t="s">
        <v>79</v>
      </c>
      <c r="BD131" s="2" t="s">
        <v>1715</v>
      </c>
      <c r="BE131" s="2" t="s">
        <v>1720</v>
      </c>
      <c r="BF131" s="2" t="s">
        <v>1721</v>
      </c>
    </row>
    <row r="132" spans="1:58" ht="53.25" customHeight="1">
      <c r="A132" s="1"/>
      <c r="B132" s="1" t="s">
        <v>58</v>
      </c>
      <c r="C132" s="1" t="s">
        <v>59</v>
      </c>
      <c r="D132" s="1" t="s">
        <v>1722</v>
      </c>
      <c r="E132" s="1" t="s">
        <v>1723</v>
      </c>
      <c r="F132" s="1" t="s">
        <v>1724</v>
      </c>
      <c r="H132" s="2" t="s">
        <v>66</v>
      </c>
      <c r="I132" s="2" t="s">
        <v>65</v>
      </c>
      <c r="J132" s="2" t="s">
        <v>66</v>
      </c>
      <c r="K132" s="2" t="s">
        <v>66</v>
      </c>
      <c r="L132" s="2" t="s">
        <v>67</v>
      </c>
      <c r="N132" s="1" t="s">
        <v>1725</v>
      </c>
      <c r="O132" s="2" t="s">
        <v>675</v>
      </c>
      <c r="P132" s="1" t="s">
        <v>141</v>
      </c>
      <c r="Q132" s="2" t="s">
        <v>70</v>
      </c>
      <c r="R132" s="2" t="s">
        <v>577</v>
      </c>
      <c r="S132" s="1" t="s">
        <v>1726</v>
      </c>
      <c r="T132" s="2" t="s">
        <v>72</v>
      </c>
      <c r="U132" s="3">
        <v>3</v>
      </c>
      <c r="V132" s="3">
        <v>3</v>
      </c>
      <c r="W132" s="4" t="s">
        <v>1392</v>
      </c>
      <c r="X132" s="4" t="s">
        <v>1392</v>
      </c>
      <c r="Y132" s="4" t="s">
        <v>1727</v>
      </c>
      <c r="Z132" s="4" t="s">
        <v>1727</v>
      </c>
      <c r="AA132" s="3">
        <v>106</v>
      </c>
      <c r="AB132" s="3">
        <v>82</v>
      </c>
      <c r="AC132" s="3">
        <v>90</v>
      </c>
      <c r="AD132" s="3">
        <v>1</v>
      </c>
      <c r="AE132" s="3">
        <v>1</v>
      </c>
      <c r="AF132" s="3">
        <v>3</v>
      </c>
      <c r="AG132" s="3">
        <v>3</v>
      </c>
      <c r="AH132" s="3">
        <v>2</v>
      </c>
      <c r="AI132" s="3">
        <v>2</v>
      </c>
      <c r="AJ132" s="3">
        <v>1</v>
      </c>
      <c r="AK132" s="3">
        <v>1</v>
      </c>
      <c r="AL132" s="3">
        <v>1</v>
      </c>
      <c r="AM132" s="3">
        <v>1</v>
      </c>
      <c r="AN132" s="3">
        <v>0</v>
      </c>
      <c r="AO132" s="3">
        <v>0</v>
      </c>
      <c r="AP132" s="3">
        <v>0</v>
      </c>
      <c r="AQ132" s="3">
        <v>0</v>
      </c>
      <c r="AR132" s="2" t="s">
        <v>66</v>
      </c>
      <c r="AS132" s="2" t="s">
        <v>64</v>
      </c>
      <c r="AT132" s="5" t="str">
        <f>HYPERLINK("http://catalog.hathitrust.org/Record/003176326","HathiTrust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HYPERLINK("https://creighton-primo.hosted.exlibrisgroup.com/primo-explore/search?tab=default_tab&amp;search_scope=EVERYTHING&amp;vid=01CRU&amp;lang=en_US&amp;offset=0&amp;query=any,contains,991001267459702656","Catalog Record")</f>
        <v>Catalog Record</v>
      </c>
      <c r="AV132" s="5" t="str">
        <f>HYPERLINK("http://www.worldcat.org/oclc/38862806","WorldCat Record")</f>
        <v>WorldCat Record</v>
      </c>
      <c r="AW132" s="2" t="s">
        <v>1728</v>
      </c>
      <c r="AX132" s="2" t="s">
        <v>1729</v>
      </c>
      <c r="AY132" s="2" t="s">
        <v>1730</v>
      </c>
      <c r="AZ132" s="2" t="s">
        <v>1730</v>
      </c>
      <c r="BA132" s="2" t="s">
        <v>1731</v>
      </c>
      <c r="BB132" s="2" t="s">
        <v>79</v>
      </c>
      <c r="BD132" s="2" t="s">
        <v>1732</v>
      </c>
      <c r="BE132" s="2" t="s">
        <v>1733</v>
      </c>
      <c r="BF132" s="2" t="s">
        <v>1734</v>
      </c>
    </row>
    <row r="133" spans="1:58" ht="53.25" customHeight="1">
      <c r="A133" s="1"/>
      <c r="B133" s="1" t="s">
        <v>58</v>
      </c>
      <c r="C133" s="1" t="s">
        <v>59</v>
      </c>
      <c r="D133" s="1" t="s">
        <v>1735</v>
      </c>
      <c r="E133" s="1" t="s">
        <v>1736</v>
      </c>
      <c r="F133" s="1" t="s">
        <v>1737</v>
      </c>
      <c r="H133" s="2" t="s">
        <v>66</v>
      </c>
      <c r="I133" s="2" t="s">
        <v>65</v>
      </c>
      <c r="J133" s="2" t="s">
        <v>66</v>
      </c>
      <c r="K133" s="2" t="s">
        <v>66</v>
      </c>
      <c r="L133" s="2" t="s">
        <v>67</v>
      </c>
      <c r="M133" s="1" t="s">
        <v>1738</v>
      </c>
      <c r="N133" s="1" t="s">
        <v>1077</v>
      </c>
      <c r="O133" s="2" t="s">
        <v>547</v>
      </c>
      <c r="P133" s="1" t="s">
        <v>1739</v>
      </c>
      <c r="Q133" s="2" t="s">
        <v>70</v>
      </c>
      <c r="R133" s="2" t="s">
        <v>126</v>
      </c>
      <c r="T133" s="2" t="s">
        <v>72</v>
      </c>
      <c r="U133" s="3">
        <v>12</v>
      </c>
      <c r="V133" s="3">
        <v>12</v>
      </c>
      <c r="W133" s="4" t="s">
        <v>1740</v>
      </c>
      <c r="X133" s="4" t="s">
        <v>1740</v>
      </c>
      <c r="Y133" s="4" t="s">
        <v>1741</v>
      </c>
      <c r="Z133" s="4" t="s">
        <v>1741</v>
      </c>
      <c r="AA133" s="3">
        <v>401</v>
      </c>
      <c r="AB133" s="3">
        <v>286</v>
      </c>
      <c r="AC133" s="3">
        <v>288</v>
      </c>
      <c r="AD133" s="3">
        <v>2</v>
      </c>
      <c r="AE133" s="3">
        <v>2</v>
      </c>
      <c r="AF133" s="3">
        <v>11</v>
      </c>
      <c r="AG133" s="3">
        <v>11</v>
      </c>
      <c r="AH133" s="3">
        <v>7</v>
      </c>
      <c r="AI133" s="3">
        <v>7</v>
      </c>
      <c r="AJ133" s="3">
        <v>2</v>
      </c>
      <c r="AK133" s="3">
        <v>2</v>
      </c>
      <c r="AL133" s="3">
        <v>6</v>
      </c>
      <c r="AM133" s="3">
        <v>6</v>
      </c>
      <c r="AN133" s="3">
        <v>1</v>
      </c>
      <c r="AO133" s="3">
        <v>1</v>
      </c>
      <c r="AP133" s="3">
        <v>0</v>
      </c>
      <c r="AQ133" s="3">
        <v>0</v>
      </c>
      <c r="AR133" s="2" t="s">
        <v>66</v>
      </c>
      <c r="AS133" s="2" t="s">
        <v>64</v>
      </c>
      <c r="AT133" s="5" t="str">
        <f>HYPERLINK("http://catalog.hathitrust.org/Record/004026896","HathiTrust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HYPERLINK("https://creighton-primo.hosted.exlibrisgroup.com/primo-explore/search?tab=default_tab&amp;search_scope=EVERYTHING&amp;vid=01CRU&amp;lang=en_US&amp;offset=0&amp;query=any,contains,991001569469702656","Catalog Record")</f>
        <v>Catalog Record</v>
      </c>
      <c r="AV133" s="5" t="str">
        <f>HYPERLINK("http://www.worldcat.org/oclc/36807704","WorldCat Record")</f>
        <v>WorldCat Record</v>
      </c>
      <c r="AW133" s="2" t="s">
        <v>1742</v>
      </c>
      <c r="AX133" s="2" t="s">
        <v>1743</v>
      </c>
      <c r="AY133" s="2" t="s">
        <v>1744</v>
      </c>
      <c r="AZ133" s="2" t="s">
        <v>1744</v>
      </c>
      <c r="BA133" s="2" t="s">
        <v>1745</v>
      </c>
      <c r="BB133" s="2" t="s">
        <v>79</v>
      </c>
      <c r="BD133" s="2" t="s">
        <v>1746</v>
      </c>
      <c r="BE133" s="2" t="s">
        <v>1747</v>
      </c>
      <c r="BF133" s="2" t="s">
        <v>1748</v>
      </c>
    </row>
    <row r="134" spans="1:58" ht="53.25" customHeight="1">
      <c r="A134" s="1"/>
      <c r="B134" s="1" t="s">
        <v>58</v>
      </c>
      <c r="C134" s="1" t="s">
        <v>59</v>
      </c>
      <c r="D134" s="1" t="s">
        <v>1749</v>
      </c>
      <c r="E134" s="1" t="s">
        <v>1750</v>
      </c>
      <c r="F134" s="1" t="s">
        <v>1751</v>
      </c>
      <c r="H134" s="2" t="s">
        <v>66</v>
      </c>
      <c r="I134" s="2" t="s">
        <v>65</v>
      </c>
      <c r="J134" s="2" t="s">
        <v>66</v>
      </c>
      <c r="K134" s="2" t="s">
        <v>66</v>
      </c>
      <c r="L134" s="2" t="s">
        <v>67</v>
      </c>
      <c r="M134" s="1" t="s">
        <v>1752</v>
      </c>
      <c r="N134" s="1" t="s">
        <v>1753</v>
      </c>
      <c r="O134" s="2" t="s">
        <v>1268</v>
      </c>
      <c r="P134" s="1" t="s">
        <v>275</v>
      </c>
      <c r="Q134" s="2" t="s">
        <v>70</v>
      </c>
      <c r="R134" s="2" t="s">
        <v>202</v>
      </c>
      <c r="T134" s="2" t="s">
        <v>72</v>
      </c>
      <c r="U134" s="3">
        <v>8</v>
      </c>
      <c r="V134" s="3">
        <v>8</v>
      </c>
      <c r="W134" s="4" t="s">
        <v>1754</v>
      </c>
      <c r="X134" s="4" t="s">
        <v>1754</v>
      </c>
      <c r="Y134" s="4" t="s">
        <v>1755</v>
      </c>
      <c r="Z134" s="4" t="s">
        <v>1755</v>
      </c>
      <c r="AA134" s="3">
        <v>263</v>
      </c>
      <c r="AB134" s="3">
        <v>193</v>
      </c>
      <c r="AC134" s="3">
        <v>336</v>
      </c>
      <c r="AD134" s="3">
        <v>1</v>
      </c>
      <c r="AE134" s="3">
        <v>3</v>
      </c>
      <c r="AF134" s="3">
        <v>6</v>
      </c>
      <c r="AG134" s="3">
        <v>10</v>
      </c>
      <c r="AH134" s="3">
        <v>3</v>
      </c>
      <c r="AI134" s="3">
        <v>5</v>
      </c>
      <c r="AJ134" s="3">
        <v>2</v>
      </c>
      <c r="AK134" s="3">
        <v>2</v>
      </c>
      <c r="AL134" s="3">
        <v>2</v>
      </c>
      <c r="AM134" s="3">
        <v>5</v>
      </c>
      <c r="AN134" s="3">
        <v>0</v>
      </c>
      <c r="AO134" s="3">
        <v>1</v>
      </c>
      <c r="AP134" s="3">
        <v>0</v>
      </c>
      <c r="AQ134" s="3">
        <v>0</v>
      </c>
      <c r="AR134" s="2" t="s">
        <v>66</v>
      </c>
      <c r="AS134" s="2" t="s">
        <v>64</v>
      </c>
      <c r="AT134" s="5" t="str">
        <f>HYPERLINK("http://catalog.hathitrust.org/Record/004028031","HathiTrust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HYPERLINK("https://creighton-primo.hosted.exlibrisgroup.com/primo-explore/search?tab=default_tab&amp;search_scope=EVERYTHING&amp;vid=01CRU&amp;lang=en_US&amp;offset=0&amp;query=any,contains,991001445059702656","Catalog Record")</f>
        <v>Catalog Record</v>
      </c>
      <c r="AV134" s="5" t="str">
        <f>HYPERLINK("http://www.worldcat.org/oclc/39298986","WorldCat Record")</f>
        <v>WorldCat Record</v>
      </c>
      <c r="AW134" s="2" t="s">
        <v>1756</v>
      </c>
      <c r="AX134" s="2" t="s">
        <v>1757</v>
      </c>
      <c r="AY134" s="2" t="s">
        <v>1758</v>
      </c>
      <c r="AZ134" s="2" t="s">
        <v>1758</v>
      </c>
      <c r="BA134" s="2" t="s">
        <v>1759</v>
      </c>
      <c r="BB134" s="2" t="s">
        <v>79</v>
      </c>
      <c r="BD134" s="2" t="s">
        <v>1760</v>
      </c>
      <c r="BE134" s="2" t="s">
        <v>1761</v>
      </c>
      <c r="BF134" s="2" t="s">
        <v>1762</v>
      </c>
    </row>
    <row r="135" spans="1:58" ht="53.25" customHeight="1">
      <c r="A135" s="1"/>
      <c r="B135" s="1" t="s">
        <v>58</v>
      </c>
      <c r="C135" s="1" t="s">
        <v>59</v>
      </c>
      <c r="D135" s="1" t="s">
        <v>1763</v>
      </c>
      <c r="E135" s="1" t="s">
        <v>1764</v>
      </c>
      <c r="F135" s="1" t="s">
        <v>1765</v>
      </c>
      <c r="H135" s="2" t="s">
        <v>66</v>
      </c>
      <c r="I135" s="2" t="s">
        <v>65</v>
      </c>
      <c r="J135" s="2" t="s">
        <v>66</v>
      </c>
      <c r="K135" s="2" t="s">
        <v>66</v>
      </c>
      <c r="L135" s="2" t="s">
        <v>67</v>
      </c>
      <c r="N135" s="1" t="s">
        <v>1766</v>
      </c>
      <c r="O135" s="2" t="s">
        <v>304</v>
      </c>
      <c r="Q135" s="2" t="s">
        <v>70</v>
      </c>
      <c r="R135" s="2" t="s">
        <v>706</v>
      </c>
      <c r="T135" s="2" t="s">
        <v>72</v>
      </c>
      <c r="U135" s="3">
        <v>16</v>
      </c>
      <c r="V135" s="3">
        <v>16</v>
      </c>
      <c r="W135" s="4" t="s">
        <v>1767</v>
      </c>
      <c r="X135" s="4" t="s">
        <v>1767</v>
      </c>
      <c r="Y135" s="4" t="s">
        <v>1768</v>
      </c>
      <c r="Z135" s="4" t="s">
        <v>1768</v>
      </c>
      <c r="AA135" s="3">
        <v>144</v>
      </c>
      <c r="AB135" s="3">
        <v>106</v>
      </c>
      <c r="AC135" s="3">
        <v>113</v>
      </c>
      <c r="AD135" s="3">
        <v>2</v>
      </c>
      <c r="AE135" s="3">
        <v>2</v>
      </c>
      <c r="AF135" s="3">
        <v>4</v>
      </c>
      <c r="AG135" s="3">
        <v>4</v>
      </c>
      <c r="AH135" s="3">
        <v>2</v>
      </c>
      <c r="AI135" s="3">
        <v>2</v>
      </c>
      <c r="AJ135" s="3">
        <v>1</v>
      </c>
      <c r="AK135" s="3">
        <v>1</v>
      </c>
      <c r="AL135" s="3">
        <v>2</v>
      </c>
      <c r="AM135" s="3">
        <v>2</v>
      </c>
      <c r="AN135" s="3">
        <v>1</v>
      </c>
      <c r="AO135" s="3">
        <v>1</v>
      </c>
      <c r="AP135" s="3">
        <v>0</v>
      </c>
      <c r="AQ135" s="3">
        <v>0</v>
      </c>
      <c r="AR135" s="2" t="s">
        <v>66</v>
      </c>
      <c r="AS135" s="2" t="s">
        <v>64</v>
      </c>
      <c r="AT135" s="5" t="str">
        <f>HYPERLINK("http://catalog.hathitrust.org/Record/002997501","HathiTrust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HYPERLINK("https://creighton-primo.hosted.exlibrisgroup.com/primo-explore/search?tab=default_tab&amp;search_scope=EVERYTHING&amp;vid=01CRU&amp;lang=en_US&amp;offset=0&amp;query=any,contains,991001503319702656","Catalog Record")</f>
        <v>Catalog Record</v>
      </c>
      <c r="AV135" s="5" t="str">
        <f>HYPERLINK("http://www.worldcat.org/oclc/31077239","WorldCat Record")</f>
        <v>WorldCat Record</v>
      </c>
      <c r="AW135" s="2" t="s">
        <v>1769</v>
      </c>
      <c r="AX135" s="2" t="s">
        <v>1770</v>
      </c>
      <c r="AY135" s="2" t="s">
        <v>1771</v>
      </c>
      <c r="AZ135" s="2" t="s">
        <v>1771</v>
      </c>
      <c r="BA135" s="2" t="s">
        <v>1772</v>
      </c>
      <c r="BB135" s="2" t="s">
        <v>79</v>
      </c>
      <c r="BD135" s="2" t="s">
        <v>1773</v>
      </c>
      <c r="BE135" s="2" t="s">
        <v>1774</v>
      </c>
      <c r="BF135" s="2" t="s">
        <v>1775</v>
      </c>
    </row>
    <row r="136" spans="1:58" ht="53.25" customHeight="1">
      <c r="A136" s="1"/>
      <c r="B136" s="1" t="s">
        <v>58</v>
      </c>
      <c r="C136" s="1" t="s">
        <v>59</v>
      </c>
      <c r="D136" s="1" t="s">
        <v>1776</v>
      </c>
      <c r="E136" s="1" t="s">
        <v>1777</v>
      </c>
      <c r="F136" s="1" t="s">
        <v>1778</v>
      </c>
      <c r="H136" s="2" t="s">
        <v>66</v>
      </c>
      <c r="I136" s="2" t="s">
        <v>65</v>
      </c>
      <c r="J136" s="2" t="s">
        <v>66</v>
      </c>
      <c r="K136" s="2" t="s">
        <v>66</v>
      </c>
      <c r="L136" s="2" t="s">
        <v>67</v>
      </c>
      <c r="M136" s="1" t="s">
        <v>1779</v>
      </c>
      <c r="N136" s="1" t="s">
        <v>1780</v>
      </c>
      <c r="O136" s="2" t="s">
        <v>1203</v>
      </c>
      <c r="Q136" s="2" t="s">
        <v>70</v>
      </c>
      <c r="R136" s="2" t="s">
        <v>172</v>
      </c>
      <c r="T136" s="2" t="s">
        <v>72</v>
      </c>
      <c r="U136" s="3">
        <v>4</v>
      </c>
      <c r="V136" s="3">
        <v>4</v>
      </c>
      <c r="W136" s="4" t="s">
        <v>1781</v>
      </c>
      <c r="X136" s="4" t="s">
        <v>1781</v>
      </c>
      <c r="Y136" s="4" t="s">
        <v>1782</v>
      </c>
      <c r="Z136" s="4" t="s">
        <v>1782</v>
      </c>
      <c r="AA136" s="3">
        <v>165</v>
      </c>
      <c r="AB136" s="3">
        <v>99</v>
      </c>
      <c r="AC136" s="3">
        <v>200</v>
      </c>
      <c r="AD136" s="3">
        <v>1</v>
      </c>
      <c r="AE136" s="3">
        <v>1</v>
      </c>
      <c r="AF136" s="3">
        <v>2</v>
      </c>
      <c r="AG136" s="3">
        <v>5</v>
      </c>
      <c r="AH136" s="3">
        <v>0</v>
      </c>
      <c r="AI136" s="3">
        <v>2</v>
      </c>
      <c r="AJ136" s="3">
        <v>1</v>
      </c>
      <c r="AK136" s="3">
        <v>2</v>
      </c>
      <c r="AL136" s="3">
        <v>2</v>
      </c>
      <c r="AM136" s="3">
        <v>2</v>
      </c>
      <c r="AN136" s="3">
        <v>0</v>
      </c>
      <c r="AO136" s="3">
        <v>0</v>
      </c>
      <c r="AP136" s="3">
        <v>0</v>
      </c>
      <c r="AQ136" s="3">
        <v>0</v>
      </c>
      <c r="AR136" s="2" t="s">
        <v>66</v>
      </c>
      <c r="AS136" s="2" t="s">
        <v>66</v>
      </c>
      <c r="AU136" s="5" t="str">
        <f>HYPERLINK("https://creighton-primo.hosted.exlibrisgroup.com/primo-explore/search?tab=default_tab&amp;search_scope=EVERYTHING&amp;vid=01CRU&amp;lang=en_US&amp;offset=0&amp;query=any,contains,991001121089702656","Catalog Record")</f>
        <v>Catalog Record</v>
      </c>
      <c r="AV136" s="5" t="str">
        <f>HYPERLINK("http://www.worldcat.org/oclc/19399147","WorldCat Record")</f>
        <v>WorldCat Record</v>
      </c>
      <c r="AW136" s="2" t="s">
        <v>1783</v>
      </c>
      <c r="AX136" s="2" t="s">
        <v>1784</v>
      </c>
      <c r="AY136" s="2" t="s">
        <v>1785</v>
      </c>
      <c r="AZ136" s="2" t="s">
        <v>1785</v>
      </c>
      <c r="BA136" s="2" t="s">
        <v>1786</v>
      </c>
      <c r="BB136" s="2" t="s">
        <v>79</v>
      </c>
      <c r="BD136" s="2" t="s">
        <v>1787</v>
      </c>
      <c r="BE136" s="2" t="s">
        <v>1788</v>
      </c>
      <c r="BF136" s="2" t="s">
        <v>1789</v>
      </c>
    </row>
    <row r="137" spans="1:58" ht="53.25" customHeight="1">
      <c r="A137" s="1"/>
      <c r="B137" s="1" t="s">
        <v>58</v>
      </c>
      <c r="C137" s="1" t="s">
        <v>59</v>
      </c>
      <c r="D137" s="1" t="s">
        <v>1790</v>
      </c>
      <c r="E137" s="1" t="s">
        <v>1791</v>
      </c>
      <c r="F137" s="1" t="s">
        <v>1792</v>
      </c>
      <c r="H137" s="2" t="s">
        <v>66</v>
      </c>
      <c r="I137" s="2" t="s">
        <v>65</v>
      </c>
      <c r="J137" s="2" t="s">
        <v>66</v>
      </c>
      <c r="K137" s="2" t="s">
        <v>64</v>
      </c>
      <c r="L137" s="2" t="s">
        <v>67</v>
      </c>
      <c r="M137" s="1" t="s">
        <v>1793</v>
      </c>
      <c r="N137" s="1" t="s">
        <v>1794</v>
      </c>
      <c r="O137" s="2" t="s">
        <v>92</v>
      </c>
      <c r="Q137" s="2" t="s">
        <v>70</v>
      </c>
      <c r="R137" s="2" t="s">
        <v>202</v>
      </c>
      <c r="T137" s="2" t="s">
        <v>72</v>
      </c>
      <c r="U137" s="3">
        <v>23</v>
      </c>
      <c r="V137" s="3">
        <v>23</v>
      </c>
      <c r="W137" s="4" t="s">
        <v>1795</v>
      </c>
      <c r="X137" s="4" t="s">
        <v>1795</v>
      </c>
      <c r="Y137" s="4" t="s">
        <v>1796</v>
      </c>
      <c r="Z137" s="4" t="s">
        <v>1796</v>
      </c>
      <c r="AA137" s="3">
        <v>283</v>
      </c>
      <c r="AB137" s="3">
        <v>190</v>
      </c>
      <c r="AC137" s="3">
        <v>586</v>
      </c>
      <c r="AD137" s="3">
        <v>1</v>
      </c>
      <c r="AE137" s="3">
        <v>8</v>
      </c>
      <c r="AF137" s="3">
        <v>5</v>
      </c>
      <c r="AG137" s="3">
        <v>22</v>
      </c>
      <c r="AH137" s="3">
        <v>3</v>
      </c>
      <c r="AI137" s="3">
        <v>13</v>
      </c>
      <c r="AJ137" s="3">
        <v>2</v>
      </c>
      <c r="AK137" s="3">
        <v>2</v>
      </c>
      <c r="AL137" s="3">
        <v>3</v>
      </c>
      <c r="AM137" s="3">
        <v>5</v>
      </c>
      <c r="AN137" s="3">
        <v>0</v>
      </c>
      <c r="AO137" s="3">
        <v>6</v>
      </c>
      <c r="AP137" s="3">
        <v>0</v>
      </c>
      <c r="AQ137" s="3">
        <v>0</v>
      </c>
      <c r="AR137" s="2" t="s">
        <v>66</v>
      </c>
      <c r="AS137" s="2" t="s">
        <v>64</v>
      </c>
      <c r="AT137" s="5" t="str">
        <f>HYPERLINK("http://catalog.hathitrust.org/Record/002889504","HathiTrust Record")</f>
        <v>HathiTrust Record</v>
      </c>
      <c r="AU137" s="5" t="str">
        <f>HYPERLINK("https://creighton-primo.hosted.exlibrisgroup.com/primo-explore/search?tab=default_tab&amp;search_scope=EVERYTHING&amp;vid=01CRU&amp;lang=en_US&amp;offset=0&amp;query=any,contains,991001404309702656","Catalog Record")</f>
        <v>Catalog Record</v>
      </c>
      <c r="AV137" s="5" t="str">
        <f>HYPERLINK("http://www.worldcat.org/oclc/29549095","WorldCat Record")</f>
        <v>WorldCat Record</v>
      </c>
      <c r="AW137" s="2" t="s">
        <v>1797</v>
      </c>
      <c r="AX137" s="2" t="s">
        <v>1798</v>
      </c>
      <c r="AY137" s="2" t="s">
        <v>1799</v>
      </c>
      <c r="AZ137" s="2" t="s">
        <v>1799</v>
      </c>
      <c r="BA137" s="2" t="s">
        <v>1800</v>
      </c>
      <c r="BB137" s="2" t="s">
        <v>79</v>
      </c>
      <c r="BD137" s="2" t="s">
        <v>1801</v>
      </c>
      <c r="BE137" s="2" t="s">
        <v>1802</v>
      </c>
      <c r="BF137" s="2" t="s">
        <v>1803</v>
      </c>
    </row>
    <row r="138" spans="1:58" ht="53.25" customHeight="1">
      <c r="A138" s="1"/>
      <c r="B138" s="1" t="s">
        <v>58</v>
      </c>
      <c r="C138" s="1" t="s">
        <v>59</v>
      </c>
      <c r="D138" s="1" t="s">
        <v>1804</v>
      </c>
      <c r="E138" s="1" t="s">
        <v>1805</v>
      </c>
      <c r="F138" s="1" t="s">
        <v>1806</v>
      </c>
      <c r="H138" s="2" t="s">
        <v>66</v>
      </c>
      <c r="I138" s="2" t="s">
        <v>65</v>
      </c>
      <c r="J138" s="2" t="s">
        <v>66</v>
      </c>
      <c r="K138" s="2" t="s">
        <v>66</v>
      </c>
      <c r="L138" s="2" t="s">
        <v>67</v>
      </c>
      <c r="N138" s="1" t="s">
        <v>1807</v>
      </c>
      <c r="O138" s="2" t="s">
        <v>244</v>
      </c>
      <c r="Q138" s="2" t="s">
        <v>70</v>
      </c>
      <c r="R138" s="2" t="s">
        <v>260</v>
      </c>
      <c r="S138" s="1" t="s">
        <v>1808</v>
      </c>
      <c r="T138" s="2" t="s">
        <v>72</v>
      </c>
      <c r="U138" s="3">
        <v>8</v>
      </c>
      <c r="V138" s="3">
        <v>8</v>
      </c>
      <c r="W138" s="4" t="s">
        <v>1809</v>
      </c>
      <c r="X138" s="4" t="s">
        <v>1809</v>
      </c>
      <c r="Y138" s="4" t="s">
        <v>637</v>
      </c>
      <c r="Z138" s="4" t="s">
        <v>637</v>
      </c>
      <c r="AA138" s="3">
        <v>126</v>
      </c>
      <c r="AB138" s="3">
        <v>99</v>
      </c>
      <c r="AC138" s="3">
        <v>119</v>
      </c>
      <c r="AD138" s="3">
        <v>1</v>
      </c>
      <c r="AE138" s="3">
        <v>1</v>
      </c>
      <c r="AF138" s="3">
        <v>1</v>
      </c>
      <c r="AG138" s="3">
        <v>1</v>
      </c>
      <c r="AH138" s="3">
        <v>0</v>
      </c>
      <c r="AI138" s="3">
        <v>0</v>
      </c>
      <c r="AJ138" s="3">
        <v>1</v>
      </c>
      <c r="AK138" s="3">
        <v>1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2" t="s">
        <v>66</v>
      </c>
      <c r="AS138" s="2" t="s">
        <v>66</v>
      </c>
      <c r="AU138" s="5" t="str">
        <f>HYPERLINK("https://creighton-primo.hosted.exlibrisgroup.com/primo-explore/search?tab=default_tab&amp;search_scope=EVERYTHING&amp;vid=01CRU&amp;lang=en_US&amp;offset=0&amp;query=any,contains,991000861349702656","Catalog Record")</f>
        <v>Catalog Record</v>
      </c>
      <c r="AV138" s="5" t="str">
        <f>HYPERLINK("http://www.worldcat.org/oclc/14213506","WorldCat Record")</f>
        <v>WorldCat Record</v>
      </c>
      <c r="AW138" s="2" t="s">
        <v>1810</v>
      </c>
      <c r="AX138" s="2" t="s">
        <v>1811</v>
      </c>
      <c r="AY138" s="2" t="s">
        <v>1812</v>
      </c>
      <c r="AZ138" s="2" t="s">
        <v>1812</v>
      </c>
      <c r="BA138" s="2" t="s">
        <v>1813</v>
      </c>
      <c r="BB138" s="2" t="s">
        <v>79</v>
      </c>
      <c r="BD138" s="2" t="s">
        <v>1814</v>
      </c>
      <c r="BE138" s="2" t="s">
        <v>1815</v>
      </c>
      <c r="BF138" s="2" t="s">
        <v>1816</v>
      </c>
    </row>
    <row r="139" spans="1:58" ht="53.25" customHeight="1">
      <c r="A139" s="1"/>
      <c r="B139" s="1" t="s">
        <v>58</v>
      </c>
      <c r="C139" s="1" t="s">
        <v>59</v>
      </c>
      <c r="D139" s="1" t="s">
        <v>1817</v>
      </c>
      <c r="E139" s="1" t="s">
        <v>1818</v>
      </c>
      <c r="F139" s="1" t="s">
        <v>1819</v>
      </c>
      <c r="H139" s="2" t="s">
        <v>66</v>
      </c>
      <c r="I139" s="2" t="s">
        <v>65</v>
      </c>
      <c r="J139" s="2" t="s">
        <v>66</v>
      </c>
      <c r="K139" s="2" t="s">
        <v>64</v>
      </c>
      <c r="L139" s="2" t="s">
        <v>67</v>
      </c>
      <c r="M139" s="1" t="s">
        <v>1793</v>
      </c>
      <c r="N139" s="1" t="s">
        <v>1820</v>
      </c>
      <c r="O139" s="2" t="s">
        <v>951</v>
      </c>
      <c r="P139" s="1" t="s">
        <v>156</v>
      </c>
      <c r="Q139" s="2" t="s">
        <v>70</v>
      </c>
      <c r="R139" s="2" t="s">
        <v>202</v>
      </c>
      <c r="T139" s="2" t="s">
        <v>72</v>
      </c>
      <c r="U139" s="3">
        <v>1</v>
      </c>
      <c r="V139" s="3">
        <v>1</v>
      </c>
      <c r="W139" s="4" t="s">
        <v>1821</v>
      </c>
      <c r="X139" s="4" t="s">
        <v>1821</v>
      </c>
      <c r="Y139" s="4" t="s">
        <v>1822</v>
      </c>
      <c r="Z139" s="4" t="s">
        <v>1822</v>
      </c>
      <c r="AA139" s="3">
        <v>555</v>
      </c>
      <c r="AB139" s="3">
        <v>383</v>
      </c>
      <c r="AC139" s="3">
        <v>1474</v>
      </c>
      <c r="AD139" s="3">
        <v>3</v>
      </c>
      <c r="AE139" s="3">
        <v>11</v>
      </c>
      <c r="AF139" s="3">
        <v>13</v>
      </c>
      <c r="AG139" s="3">
        <v>44</v>
      </c>
      <c r="AH139" s="3">
        <v>4</v>
      </c>
      <c r="AI139" s="3">
        <v>23</v>
      </c>
      <c r="AJ139" s="3">
        <v>4</v>
      </c>
      <c r="AK139" s="3">
        <v>6</v>
      </c>
      <c r="AL139" s="3">
        <v>4</v>
      </c>
      <c r="AM139" s="3">
        <v>15</v>
      </c>
      <c r="AN139" s="3">
        <v>2</v>
      </c>
      <c r="AO139" s="3">
        <v>8</v>
      </c>
      <c r="AP139" s="3">
        <v>0</v>
      </c>
      <c r="AQ139" s="3">
        <v>0</v>
      </c>
      <c r="AR139" s="2" t="s">
        <v>66</v>
      </c>
      <c r="AS139" s="2" t="s">
        <v>66</v>
      </c>
      <c r="AU139" s="5" t="str">
        <f>HYPERLINK("https://creighton-primo.hosted.exlibrisgroup.com/primo-explore/search?tab=default_tab&amp;search_scope=EVERYTHING&amp;vid=01CRU&amp;lang=en_US&amp;offset=0&amp;query=any,contains,991000295319702656","Catalog Record")</f>
        <v>Catalog Record</v>
      </c>
      <c r="AV139" s="5" t="str">
        <f>HYPERLINK("http://www.worldcat.org/oclc/46566007","WorldCat Record")</f>
        <v>WorldCat Record</v>
      </c>
      <c r="AW139" s="2" t="s">
        <v>1823</v>
      </c>
      <c r="AX139" s="2" t="s">
        <v>1824</v>
      </c>
      <c r="AY139" s="2" t="s">
        <v>1825</v>
      </c>
      <c r="AZ139" s="2" t="s">
        <v>1825</v>
      </c>
      <c r="BA139" s="2" t="s">
        <v>1826</v>
      </c>
      <c r="BB139" s="2" t="s">
        <v>79</v>
      </c>
      <c r="BD139" s="2" t="s">
        <v>1827</v>
      </c>
      <c r="BE139" s="2" t="s">
        <v>1828</v>
      </c>
      <c r="BF139" s="2" t="s">
        <v>1829</v>
      </c>
    </row>
    <row r="140" spans="1:58" ht="53.25" customHeight="1">
      <c r="A140" s="1"/>
      <c r="B140" s="1" t="s">
        <v>58</v>
      </c>
      <c r="C140" s="1" t="s">
        <v>59</v>
      </c>
      <c r="D140" s="1" t="s">
        <v>1830</v>
      </c>
      <c r="E140" s="1" t="s">
        <v>1831</v>
      </c>
      <c r="F140" s="1" t="s">
        <v>1832</v>
      </c>
      <c r="H140" s="2" t="s">
        <v>66</v>
      </c>
      <c r="I140" s="2" t="s">
        <v>65</v>
      </c>
      <c r="J140" s="2" t="s">
        <v>66</v>
      </c>
      <c r="K140" s="2" t="s">
        <v>66</v>
      </c>
      <c r="L140" s="2" t="s">
        <v>67</v>
      </c>
      <c r="M140" s="1" t="s">
        <v>1833</v>
      </c>
      <c r="N140" s="1" t="s">
        <v>1834</v>
      </c>
      <c r="O140" s="2" t="s">
        <v>604</v>
      </c>
      <c r="Q140" s="2" t="s">
        <v>70</v>
      </c>
      <c r="R140" s="2" t="s">
        <v>172</v>
      </c>
      <c r="T140" s="2" t="s">
        <v>72</v>
      </c>
      <c r="U140" s="3">
        <v>60</v>
      </c>
      <c r="V140" s="3">
        <v>60</v>
      </c>
      <c r="W140" s="4" t="s">
        <v>1835</v>
      </c>
      <c r="X140" s="4" t="s">
        <v>1835</v>
      </c>
      <c r="Y140" s="4" t="s">
        <v>1836</v>
      </c>
      <c r="Z140" s="4" t="s">
        <v>1836</v>
      </c>
      <c r="AA140" s="3">
        <v>179</v>
      </c>
      <c r="AB140" s="3">
        <v>100</v>
      </c>
      <c r="AC140" s="3">
        <v>351</v>
      </c>
      <c r="AD140" s="3">
        <v>1</v>
      </c>
      <c r="AE140" s="3">
        <v>1</v>
      </c>
      <c r="AF140" s="3">
        <v>2</v>
      </c>
      <c r="AG140" s="3">
        <v>12</v>
      </c>
      <c r="AH140" s="3">
        <v>1</v>
      </c>
      <c r="AI140" s="3">
        <v>8</v>
      </c>
      <c r="AJ140" s="3">
        <v>1</v>
      </c>
      <c r="AK140" s="3">
        <v>2</v>
      </c>
      <c r="AL140" s="3">
        <v>1</v>
      </c>
      <c r="AM140" s="3">
        <v>5</v>
      </c>
      <c r="AN140" s="3">
        <v>0</v>
      </c>
      <c r="AO140" s="3">
        <v>0</v>
      </c>
      <c r="AP140" s="3">
        <v>0</v>
      </c>
      <c r="AQ140" s="3">
        <v>0</v>
      </c>
      <c r="AR140" s="2" t="s">
        <v>66</v>
      </c>
      <c r="AS140" s="2" t="s">
        <v>64</v>
      </c>
      <c r="AT140" s="5" t="str">
        <f>HYPERLINK("http://catalog.hathitrust.org/Record/002643292","HathiTrust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HYPERLINK("https://creighton-primo.hosted.exlibrisgroup.com/primo-explore/search?tab=default_tab&amp;search_scope=EVERYTHING&amp;vid=01CRU&amp;lang=en_US&amp;offset=0&amp;query=any,contains,991001513069702656","Catalog Record")</f>
        <v>Catalog Record</v>
      </c>
      <c r="AV140" s="5" t="str">
        <f>HYPERLINK("http://www.worldcat.org/oclc/26096378","WorldCat Record")</f>
        <v>WorldCat Record</v>
      </c>
      <c r="AW140" s="2" t="s">
        <v>1837</v>
      </c>
      <c r="AX140" s="2" t="s">
        <v>1838</v>
      </c>
      <c r="AY140" s="2" t="s">
        <v>1839</v>
      </c>
      <c r="AZ140" s="2" t="s">
        <v>1839</v>
      </c>
      <c r="BA140" s="2" t="s">
        <v>1840</v>
      </c>
      <c r="BB140" s="2" t="s">
        <v>79</v>
      </c>
      <c r="BD140" s="2" t="s">
        <v>1841</v>
      </c>
      <c r="BE140" s="2" t="s">
        <v>1842</v>
      </c>
      <c r="BF140" s="2" t="s">
        <v>1843</v>
      </c>
    </row>
    <row r="141" spans="1:58" ht="53.25" customHeight="1">
      <c r="A141" s="1"/>
      <c r="B141" s="1" t="s">
        <v>58</v>
      </c>
      <c r="C141" s="1" t="s">
        <v>59</v>
      </c>
      <c r="D141" s="1" t="s">
        <v>1844</v>
      </c>
      <c r="E141" s="1" t="s">
        <v>1845</v>
      </c>
      <c r="F141" s="1" t="s">
        <v>1846</v>
      </c>
      <c r="G141" s="2" t="s">
        <v>83</v>
      </c>
      <c r="H141" s="2" t="s">
        <v>64</v>
      </c>
      <c r="I141" s="2" t="s">
        <v>65</v>
      </c>
      <c r="J141" s="2" t="s">
        <v>66</v>
      </c>
      <c r="K141" s="2" t="s">
        <v>66</v>
      </c>
      <c r="L141" s="2" t="s">
        <v>67</v>
      </c>
      <c r="N141" s="1" t="s">
        <v>1847</v>
      </c>
      <c r="O141" s="2" t="s">
        <v>92</v>
      </c>
      <c r="Q141" s="2" t="s">
        <v>70</v>
      </c>
      <c r="R141" s="2" t="s">
        <v>202</v>
      </c>
      <c r="T141" s="2" t="s">
        <v>72</v>
      </c>
      <c r="U141" s="3">
        <v>11</v>
      </c>
      <c r="V141" s="3">
        <v>24</v>
      </c>
      <c r="W141" s="4" t="s">
        <v>1848</v>
      </c>
      <c r="X141" s="4" t="s">
        <v>1848</v>
      </c>
      <c r="Y141" s="4" t="s">
        <v>1849</v>
      </c>
      <c r="Z141" s="4" t="s">
        <v>1849</v>
      </c>
      <c r="AA141" s="3">
        <v>232</v>
      </c>
      <c r="AB141" s="3">
        <v>166</v>
      </c>
      <c r="AC141" s="3">
        <v>168</v>
      </c>
      <c r="AD141" s="3">
        <v>1</v>
      </c>
      <c r="AE141" s="3">
        <v>1</v>
      </c>
      <c r="AF141" s="3">
        <v>4</v>
      </c>
      <c r="AG141" s="3">
        <v>4</v>
      </c>
      <c r="AH141" s="3">
        <v>4</v>
      </c>
      <c r="AI141" s="3">
        <v>4</v>
      </c>
      <c r="AJ141" s="3">
        <v>0</v>
      </c>
      <c r="AK141" s="3">
        <v>0</v>
      </c>
      <c r="AL141" s="3">
        <v>1</v>
      </c>
      <c r="AM141" s="3">
        <v>1</v>
      </c>
      <c r="AN141" s="3">
        <v>0</v>
      </c>
      <c r="AO141" s="3">
        <v>0</v>
      </c>
      <c r="AP141" s="3">
        <v>0</v>
      </c>
      <c r="AQ141" s="3">
        <v>0</v>
      </c>
      <c r="AR141" s="2" t="s">
        <v>66</v>
      </c>
      <c r="AS141" s="2" t="s">
        <v>64</v>
      </c>
      <c r="AT141" s="5" t="str">
        <f>HYPERLINK("http://catalog.hathitrust.org/Record/002795480","HathiTrust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HYPERLINK("https://creighton-primo.hosted.exlibrisgroup.com/primo-explore/search?tab=default_tab&amp;search_scope=EVERYTHING&amp;vid=01CRU&amp;lang=en_US&amp;offset=0&amp;query=any,contains,991001404519702656","Catalog Record")</f>
        <v>Catalog Record</v>
      </c>
      <c r="AV141" s="5" t="str">
        <f>HYPERLINK("http://www.worldcat.org/oclc/28548818","WorldCat Record")</f>
        <v>WorldCat Record</v>
      </c>
      <c r="AW141" s="2" t="s">
        <v>1850</v>
      </c>
      <c r="AX141" s="2" t="s">
        <v>1851</v>
      </c>
      <c r="AY141" s="2" t="s">
        <v>1852</v>
      </c>
      <c r="AZ141" s="2" t="s">
        <v>1852</v>
      </c>
      <c r="BA141" s="2" t="s">
        <v>1853</v>
      </c>
      <c r="BB141" s="2" t="s">
        <v>79</v>
      </c>
      <c r="BD141" s="2" t="s">
        <v>1854</v>
      </c>
      <c r="BE141" s="2" t="s">
        <v>1855</v>
      </c>
      <c r="BF141" s="2" t="s">
        <v>1856</v>
      </c>
    </row>
    <row r="142" spans="1:58" ht="53.25" customHeight="1">
      <c r="A142" s="1"/>
      <c r="B142" s="1" t="s">
        <v>58</v>
      </c>
      <c r="C142" s="1" t="s">
        <v>59</v>
      </c>
      <c r="D142" s="1" t="s">
        <v>1844</v>
      </c>
      <c r="E142" s="1" t="s">
        <v>1845</v>
      </c>
      <c r="F142" s="1" t="s">
        <v>1846</v>
      </c>
      <c r="G142" s="2" t="s">
        <v>63</v>
      </c>
      <c r="H142" s="2" t="s">
        <v>64</v>
      </c>
      <c r="I142" s="2" t="s">
        <v>65</v>
      </c>
      <c r="J142" s="2" t="s">
        <v>66</v>
      </c>
      <c r="K142" s="2" t="s">
        <v>66</v>
      </c>
      <c r="L142" s="2" t="s">
        <v>67</v>
      </c>
      <c r="N142" s="1" t="s">
        <v>1847</v>
      </c>
      <c r="O142" s="2" t="s">
        <v>92</v>
      </c>
      <c r="Q142" s="2" t="s">
        <v>70</v>
      </c>
      <c r="R142" s="2" t="s">
        <v>202</v>
      </c>
      <c r="T142" s="2" t="s">
        <v>72</v>
      </c>
      <c r="U142" s="3">
        <v>11</v>
      </c>
      <c r="V142" s="3">
        <v>24</v>
      </c>
      <c r="W142" s="4" t="s">
        <v>1857</v>
      </c>
      <c r="X142" s="4" t="s">
        <v>1848</v>
      </c>
      <c r="Y142" s="4" t="s">
        <v>1849</v>
      </c>
      <c r="Z142" s="4" t="s">
        <v>1849</v>
      </c>
      <c r="AA142" s="3">
        <v>232</v>
      </c>
      <c r="AB142" s="3">
        <v>166</v>
      </c>
      <c r="AC142" s="3">
        <v>168</v>
      </c>
      <c r="AD142" s="3">
        <v>1</v>
      </c>
      <c r="AE142" s="3">
        <v>1</v>
      </c>
      <c r="AF142" s="3">
        <v>4</v>
      </c>
      <c r="AG142" s="3">
        <v>4</v>
      </c>
      <c r="AH142" s="3">
        <v>4</v>
      </c>
      <c r="AI142" s="3">
        <v>4</v>
      </c>
      <c r="AJ142" s="3">
        <v>0</v>
      </c>
      <c r="AK142" s="3">
        <v>0</v>
      </c>
      <c r="AL142" s="3">
        <v>1</v>
      </c>
      <c r="AM142" s="3">
        <v>1</v>
      </c>
      <c r="AN142" s="3">
        <v>0</v>
      </c>
      <c r="AO142" s="3">
        <v>0</v>
      </c>
      <c r="AP142" s="3">
        <v>0</v>
      </c>
      <c r="AQ142" s="3">
        <v>0</v>
      </c>
      <c r="AR142" s="2" t="s">
        <v>66</v>
      </c>
      <c r="AS142" s="2" t="s">
        <v>64</v>
      </c>
      <c r="AT142" s="5" t="str">
        <f>HYPERLINK("http://catalog.hathitrust.org/Record/002795480","HathiTrust Record")</f>
        <v>HathiTrust Record</v>
      </c>
      <c r="AU142" s="5" t="str">
        <f>HYPERLINK("https://creighton-primo.hosted.exlibrisgroup.com/primo-explore/search?tab=default_tab&amp;search_scope=EVERYTHING&amp;vid=01CRU&amp;lang=en_US&amp;offset=0&amp;query=any,contains,991001404519702656","Catalog Record")</f>
        <v>Catalog Record</v>
      </c>
      <c r="AV142" s="5" t="str">
        <f>HYPERLINK("http://www.worldcat.org/oclc/28548818","WorldCat Record")</f>
        <v>WorldCat Record</v>
      </c>
      <c r="AW142" s="2" t="s">
        <v>1850</v>
      </c>
      <c r="AX142" s="2" t="s">
        <v>1851</v>
      </c>
      <c r="AY142" s="2" t="s">
        <v>1852</v>
      </c>
      <c r="AZ142" s="2" t="s">
        <v>1852</v>
      </c>
      <c r="BA142" s="2" t="s">
        <v>1853</v>
      </c>
      <c r="BB142" s="2" t="s">
        <v>79</v>
      </c>
      <c r="BD142" s="2" t="s">
        <v>1854</v>
      </c>
      <c r="BE142" s="2" t="s">
        <v>1858</v>
      </c>
      <c r="BF142" s="2" t="s">
        <v>1859</v>
      </c>
    </row>
    <row r="143" spans="1:58" ht="53.25" customHeight="1">
      <c r="A143" s="1"/>
      <c r="B143" s="1" t="s">
        <v>58</v>
      </c>
      <c r="C143" s="1" t="s">
        <v>59</v>
      </c>
      <c r="D143" s="1" t="s">
        <v>1844</v>
      </c>
      <c r="E143" s="1" t="s">
        <v>1845</v>
      </c>
      <c r="F143" s="1" t="s">
        <v>1846</v>
      </c>
      <c r="G143" s="2" t="s">
        <v>911</v>
      </c>
      <c r="H143" s="2" t="s">
        <v>64</v>
      </c>
      <c r="I143" s="2" t="s">
        <v>65</v>
      </c>
      <c r="J143" s="2" t="s">
        <v>66</v>
      </c>
      <c r="K143" s="2" t="s">
        <v>66</v>
      </c>
      <c r="L143" s="2" t="s">
        <v>67</v>
      </c>
      <c r="N143" s="1" t="s">
        <v>1847</v>
      </c>
      <c r="O143" s="2" t="s">
        <v>92</v>
      </c>
      <c r="Q143" s="2" t="s">
        <v>70</v>
      </c>
      <c r="R143" s="2" t="s">
        <v>202</v>
      </c>
      <c r="T143" s="2" t="s">
        <v>72</v>
      </c>
      <c r="U143" s="3">
        <v>2</v>
      </c>
      <c r="V143" s="3">
        <v>24</v>
      </c>
      <c r="W143" s="4" t="s">
        <v>1860</v>
      </c>
      <c r="X143" s="4" t="s">
        <v>1848</v>
      </c>
      <c r="Y143" s="4" t="s">
        <v>1849</v>
      </c>
      <c r="Z143" s="4" t="s">
        <v>1849</v>
      </c>
      <c r="AA143" s="3">
        <v>232</v>
      </c>
      <c r="AB143" s="3">
        <v>166</v>
      </c>
      <c r="AC143" s="3">
        <v>168</v>
      </c>
      <c r="AD143" s="3">
        <v>1</v>
      </c>
      <c r="AE143" s="3">
        <v>1</v>
      </c>
      <c r="AF143" s="3">
        <v>4</v>
      </c>
      <c r="AG143" s="3">
        <v>4</v>
      </c>
      <c r="AH143" s="3">
        <v>4</v>
      </c>
      <c r="AI143" s="3">
        <v>4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2" t="s">
        <v>66</v>
      </c>
      <c r="AS143" s="2" t="s">
        <v>64</v>
      </c>
      <c r="AT143" s="5" t="str">
        <f>HYPERLINK("http://catalog.hathitrust.org/Record/002795480","HathiTrust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HYPERLINK("https://creighton-primo.hosted.exlibrisgroup.com/primo-explore/search?tab=default_tab&amp;search_scope=EVERYTHING&amp;vid=01CRU&amp;lang=en_US&amp;offset=0&amp;query=any,contains,991001404519702656","Catalog Record")</f>
        <v>Catalog Record</v>
      </c>
      <c r="AV143" s="5" t="str">
        <f>HYPERLINK("http://www.worldcat.org/oclc/28548818","WorldCat Record")</f>
        <v>WorldCat Record</v>
      </c>
      <c r="AW143" s="2" t="s">
        <v>1850</v>
      </c>
      <c r="AX143" s="2" t="s">
        <v>1851</v>
      </c>
      <c r="AY143" s="2" t="s">
        <v>1852</v>
      </c>
      <c r="AZ143" s="2" t="s">
        <v>1852</v>
      </c>
      <c r="BA143" s="2" t="s">
        <v>1853</v>
      </c>
      <c r="BB143" s="2" t="s">
        <v>79</v>
      </c>
      <c r="BD143" s="2" t="s">
        <v>1854</v>
      </c>
      <c r="BE143" s="2" t="s">
        <v>1861</v>
      </c>
      <c r="BF143" s="2" t="s">
        <v>1862</v>
      </c>
    </row>
    <row r="144" spans="1:58" ht="53.25" customHeight="1">
      <c r="A144" s="1"/>
      <c r="B144" s="1" t="s">
        <v>58</v>
      </c>
      <c r="C144" s="1" t="s">
        <v>59</v>
      </c>
      <c r="D144" s="1" t="s">
        <v>1863</v>
      </c>
      <c r="E144" s="1" t="s">
        <v>1864</v>
      </c>
      <c r="F144" s="1" t="s">
        <v>1865</v>
      </c>
      <c r="G144" s="2" t="s">
        <v>1866</v>
      </c>
      <c r="H144" s="2" t="s">
        <v>66</v>
      </c>
      <c r="I144" s="2" t="s">
        <v>65</v>
      </c>
      <c r="J144" s="2" t="s">
        <v>66</v>
      </c>
      <c r="K144" s="2" t="s">
        <v>66</v>
      </c>
      <c r="L144" s="2" t="s">
        <v>67</v>
      </c>
      <c r="N144" s="1" t="s">
        <v>1867</v>
      </c>
      <c r="O144" s="2" t="s">
        <v>547</v>
      </c>
      <c r="Q144" s="2" t="s">
        <v>70</v>
      </c>
      <c r="R144" s="2" t="s">
        <v>335</v>
      </c>
      <c r="S144" s="1" t="s">
        <v>1868</v>
      </c>
      <c r="T144" s="2" t="s">
        <v>72</v>
      </c>
      <c r="U144" s="3">
        <v>5</v>
      </c>
      <c r="V144" s="3">
        <v>5</v>
      </c>
      <c r="W144" s="4" t="s">
        <v>1869</v>
      </c>
      <c r="X144" s="4" t="s">
        <v>1869</v>
      </c>
      <c r="Y144" s="4" t="s">
        <v>1870</v>
      </c>
      <c r="Z144" s="4" t="s">
        <v>1870</v>
      </c>
      <c r="AA144" s="3">
        <v>88</v>
      </c>
      <c r="AB144" s="3">
        <v>69</v>
      </c>
      <c r="AC144" s="3">
        <v>90</v>
      </c>
      <c r="AD144" s="3">
        <v>1</v>
      </c>
      <c r="AE144" s="3">
        <v>1</v>
      </c>
      <c r="AF144" s="3">
        <v>1</v>
      </c>
      <c r="AG144" s="3">
        <v>2</v>
      </c>
      <c r="AH144" s="3">
        <v>1</v>
      </c>
      <c r="AI144" s="3">
        <v>1</v>
      </c>
      <c r="AJ144" s="3">
        <v>0</v>
      </c>
      <c r="AK144" s="3">
        <v>1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2" t="s">
        <v>66</v>
      </c>
      <c r="AS144" s="2" t="s">
        <v>66</v>
      </c>
      <c r="AU144" s="5" t="str">
        <f>HYPERLINK("https://creighton-primo.hosted.exlibrisgroup.com/primo-explore/search?tab=default_tab&amp;search_scope=EVERYTHING&amp;vid=01CRU&amp;lang=en_US&amp;offset=0&amp;query=any,contains,991000797939702656","Catalog Record")</f>
        <v>Catalog Record</v>
      </c>
      <c r="AV144" s="5" t="str">
        <f>HYPERLINK("http://www.worldcat.org/oclc/39297302","WorldCat Record")</f>
        <v>WorldCat Record</v>
      </c>
      <c r="AW144" s="2" t="s">
        <v>1871</v>
      </c>
      <c r="AX144" s="2" t="s">
        <v>1872</v>
      </c>
      <c r="AY144" s="2" t="s">
        <v>1873</v>
      </c>
      <c r="AZ144" s="2" t="s">
        <v>1873</v>
      </c>
      <c r="BA144" s="2" t="s">
        <v>1874</v>
      </c>
      <c r="BB144" s="2" t="s">
        <v>79</v>
      </c>
      <c r="BE144" s="2" t="s">
        <v>1875</v>
      </c>
      <c r="BF144" s="2" t="s">
        <v>1876</v>
      </c>
    </row>
    <row r="145" spans="1:58" ht="53.25" customHeight="1">
      <c r="A145" s="1"/>
      <c r="B145" s="1" t="s">
        <v>58</v>
      </c>
      <c r="C145" s="1" t="s">
        <v>59</v>
      </c>
      <c r="D145" s="1" t="s">
        <v>1877</v>
      </c>
      <c r="E145" s="1" t="s">
        <v>1878</v>
      </c>
      <c r="F145" s="1" t="s">
        <v>1879</v>
      </c>
      <c r="H145" s="2" t="s">
        <v>66</v>
      </c>
      <c r="I145" s="2" t="s">
        <v>65</v>
      </c>
      <c r="J145" s="2" t="s">
        <v>66</v>
      </c>
      <c r="K145" s="2" t="s">
        <v>64</v>
      </c>
      <c r="L145" s="2" t="s">
        <v>65</v>
      </c>
      <c r="N145" s="1" t="s">
        <v>1880</v>
      </c>
      <c r="O145" s="2" t="s">
        <v>618</v>
      </c>
      <c r="Q145" s="2" t="s">
        <v>70</v>
      </c>
      <c r="R145" s="2" t="s">
        <v>202</v>
      </c>
      <c r="T145" s="2" t="s">
        <v>72</v>
      </c>
      <c r="U145" s="3">
        <v>26</v>
      </c>
      <c r="V145" s="3">
        <v>26</v>
      </c>
      <c r="W145" s="4" t="s">
        <v>1881</v>
      </c>
      <c r="X145" s="4" t="s">
        <v>1881</v>
      </c>
      <c r="Y145" s="4" t="s">
        <v>1882</v>
      </c>
      <c r="Z145" s="4" t="s">
        <v>1882</v>
      </c>
      <c r="AA145" s="3">
        <v>233</v>
      </c>
      <c r="AB145" s="3">
        <v>183</v>
      </c>
      <c r="AC145" s="3">
        <v>780</v>
      </c>
      <c r="AD145" s="3">
        <v>4</v>
      </c>
      <c r="AE145" s="3">
        <v>9</v>
      </c>
      <c r="AF145" s="3">
        <v>7</v>
      </c>
      <c r="AG145" s="3">
        <v>32</v>
      </c>
      <c r="AH145" s="3">
        <v>1</v>
      </c>
      <c r="AI145" s="3">
        <v>15</v>
      </c>
      <c r="AJ145" s="3">
        <v>2</v>
      </c>
      <c r="AK145" s="3">
        <v>6</v>
      </c>
      <c r="AL145" s="3">
        <v>5</v>
      </c>
      <c r="AM145" s="3">
        <v>11</v>
      </c>
      <c r="AN145" s="3">
        <v>2</v>
      </c>
      <c r="AO145" s="3">
        <v>7</v>
      </c>
      <c r="AP145" s="3">
        <v>0</v>
      </c>
      <c r="AQ145" s="3">
        <v>0</v>
      </c>
      <c r="AR145" s="2" t="s">
        <v>66</v>
      </c>
      <c r="AS145" s="2" t="s">
        <v>64</v>
      </c>
      <c r="AT145" s="5" t="str">
        <f>HYPERLINK("http://catalog.hathitrust.org/Record/002492984","HathiTrust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HYPERLINK("https://creighton-primo.hosted.exlibrisgroup.com/primo-explore/search?tab=default_tab&amp;search_scope=EVERYTHING&amp;vid=01CRU&amp;lang=en_US&amp;offset=0&amp;query=any,contains,991001348909702656","Catalog Record")</f>
        <v>Catalog Record</v>
      </c>
      <c r="AV145" s="5" t="str">
        <f>HYPERLINK("http://www.worldcat.org/oclc/22859483","WorldCat Record")</f>
        <v>WorldCat Record</v>
      </c>
      <c r="AW145" s="2" t="s">
        <v>1883</v>
      </c>
      <c r="AX145" s="2" t="s">
        <v>1884</v>
      </c>
      <c r="AY145" s="2" t="s">
        <v>1885</v>
      </c>
      <c r="AZ145" s="2" t="s">
        <v>1885</v>
      </c>
      <c r="BA145" s="2" t="s">
        <v>1886</v>
      </c>
      <c r="BB145" s="2" t="s">
        <v>79</v>
      </c>
      <c r="BD145" s="2" t="s">
        <v>1887</v>
      </c>
      <c r="BE145" s="2" t="s">
        <v>1888</v>
      </c>
      <c r="BF145" s="2" t="s">
        <v>1889</v>
      </c>
    </row>
    <row r="146" spans="1:58" ht="53.25" customHeight="1">
      <c r="A146" s="1"/>
      <c r="B146" s="1" t="s">
        <v>58</v>
      </c>
      <c r="C146" s="1" t="s">
        <v>59</v>
      </c>
      <c r="D146" s="1" t="s">
        <v>1890</v>
      </c>
      <c r="E146" s="1" t="s">
        <v>1891</v>
      </c>
      <c r="F146" s="1" t="s">
        <v>1892</v>
      </c>
      <c r="H146" s="2" t="s">
        <v>66</v>
      </c>
      <c r="I146" s="2" t="s">
        <v>65</v>
      </c>
      <c r="J146" s="2" t="s">
        <v>66</v>
      </c>
      <c r="K146" s="2" t="s">
        <v>66</v>
      </c>
      <c r="L146" s="2" t="s">
        <v>67</v>
      </c>
      <c r="N146" s="1" t="s">
        <v>1893</v>
      </c>
      <c r="O146" s="2" t="s">
        <v>259</v>
      </c>
      <c r="Q146" s="2" t="s">
        <v>70</v>
      </c>
      <c r="R146" s="2" t="s">
        <v>706</v>
      </c>
      <c r="T146" s="2" t="s">
        <v>72</v>
      </c>
      <c r="U146" s="3">
        <v>7</v>
      </c>
      <c r="V146" s="3">
        <v>7</v>
      </c>
      <c r="W146" s="4" t="s">
        <v>1894</v>
      </c>
      <c r="X146" s="4" t="s">
        <v>1894</v>
      </c>
      <c r="Y146" s="4" t="s">
        <v>637</v>
      </c>
      <c r="Z146" s="4" t="s">
        <v>637</v>
      </c>
      <c r="AA146" s="3">
        <v>318</v>
      </c>
      <c r="AB146" s="3">
        <v>253</v>
      </c>
      <c r="AC146" s="3">
        <v>255</v>
      </c>
      <c r="AD146" s="3">
        <v>3</v>
      </c>
      <c r="AE146" s="3">
        <v>3</v>
      </c>
      <c r="AF146" s="3">
        <v>4</v>
      </c>
      <c r="AG146" s="3">
        <v>4</v>
      </c>
      <c r="AH146" s="3">
        <v>1</v>
      </c>
      <c r="AI146" s="3">
        <v>1</v>
      </c>
      <c r="AJ146" s="3">
        <v>1</v>
      </c>
      <c r="AK146" s="3">
        <v>1</v>
      </c>
      <c r="AL146" s="3">
        <v>0</v>
      </c>
      <c r="AM146" s="3">
        <v>0</v>
      </c>
      <c r="AN146" s="3">
        <v>2</v>
      </c>
      <c r="AO146" s="3">
        <v>2</v>
      </c>
      <c r="AP146" s="3">
        <v>0</v>
      </c>
      <c r="AQ146" s="3">
        <v>0</v>
      </c>
      <c r="AR146" s="2" t="s">
        <v>66</v>
      </c>
      <c r="AS146" s="2" t="s">
        <v>64</v>
      </c>
      <c r="AT146" s="5" t="str">
        <f>HYPERLINK("http://catalog.hathitrust.org/Record/000206949","HathiTrust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HYPERLINK("https://creighton-primo.hosted.exlibrisgroup.com/primo-explore/search?tab=default_tab&amp;search_scope=EVERYTHING&amp;vid=01CRU&amp;lang=en_US&amp;offset=0&amp;query=any,contains,991000861429702656","Catalog Record")</f>
        <v>Catalog Record</v>
      </c>
      <c r="AV146" s="5" t="str">
        <f>HYPERLINK("http://www.worldcat.org/oclc/9370965","WorldCat Record")</f>
        <v>WorldCat Record</v>
      </c>
      <c r="AW146" s="2" t="s">
        <v>1895</v>
      </c>
      <c r="AX146" s="2" t="s">
        <v>1896</v>
      </c>
      <c r="AY146" s="2" t="s">
        <v>1897</v>
      </c>
      <c r="AZ146" s="2" t="s">
        <v>1897</v>
      </c>
      <c r="BA146" s="2" t="s">
        <v>1898</v>
      </c>
      <c r="BB146" s="2" t="s">
        <v>79</v>
      </c>
      <c r="BD146" s="2" t="s">
        <v>1899</v>
      </c>
      <c r="BE146" s="2" t="s">
        <v>1900</v>
      </c>
      <c r="BF146" s="2" t="s">
        <v>1901</v>
      </c>
    </row>
    <row r="147" spans="1:58" ht="53.25" customHeight="1">
      <c r="A147" s="1"/>
      <c r="B147" s="1" t="s">
        <v>58</v>
      </c>
      <c r="C147" s="1" t="s">
        <v>59</v>
      </c>
      <c r="D147" s="1" t="s">
        <v>1902</v>
      </c>
      <c r="E147" s="1" t="s">
        <v>1903</v>
      </c>
      <c r="F147" s="1" t="s">
        <v>1904</v>
      </c>
      <c r="H147" s="2" t="s">
        <v>66</v>
      </c>
      <c r="I147" s="2" t="s">
        <v>65</v>
      </c>
      <c r="J147" s="2" t="s">
        <v>66</v>
      </c>
      <c r="K147" s="2" t="s">
        <v>66</v>
      </c>
      <c r="L147" s="2" t="s">
        <v>67</v>
      </c>
      <c r="N147" s="1" t="s">
        <v>1905</v>
      </c>
      <c r="O147" s="2" t="s">
        <v>604</v>
      </c>
      <c r="Q147" s="2" t="s">
        <v>70</v>
      </c>
      <c r="R147" s="2" t="s">
        <v>172</v>
      </c>
      <c r="T147" s="2" t="s">
        <v>72</v>
      </c>
      <c r="U147" s="3">
        <v>19</v>
      </c>
      <c r="V147" s="3">
        <v>19</v>
      </c>
      <c r="W147" s="4" t="s">
        <v>1906</v>
      </c>
      <c r="X147" s="4" t="s">
        <v>1906</v>
      </c>
      <c r="Y147" s="4" t="s">
        <v>1907</v>
      </c>
      <c r="Z147" s="4" t="s">
        <v>1907</v>
      </c>
      <c r="AA147" s="3">
        <v>173</v>
      </c>
      <c r="AB147" s="3">
        <v>90</v>
      </c>
      <c r="AC147" s="3">
        <v>148</v>
      </c>
      <c r="AD147" s="3">
        <v>1</v>
      </c>
      <c r="AE147" s="3">
        <v>1</v>
      </c>
      <c r="AF147" s="3">
        <v>1</v>
      </c>
      <c r="AG147" s="3">
        <v>5</v>
      </c>
      <c r="AH147" s="3">
        <v>0</v>
      </c>
      <c r="AI147" s="3">
        <v>2</v>
      </c>
      <c r="AJ147" s="3">
        <v>1</v>
      </c>
      <c r="AK147" s="3">
        <v>4</v>
      </c>
      <c r="AL147" s="3">
        <v>0</v>
      </c>
      <c r="AM147" s="3">
        <v>1</v>
      </c>
      <c r="AN147" s="3">
        <v>0</v>
      </c>
      <c r="AO147" s="3">
        <v>0</v>
      </c>
      <c r="AP147" s="3">
        <v>0</v>
      </c>
      <c r="AQ147" s="3">
        <v>0</v>
      </c>
      <c r="AR147" s="2" t="s">
        <v>66</v>
      </c>
      <c r="AS147" s="2" t="s">
        <v>64</v>
      </c>
      <c r="AT147" s="5" t="str">
        <f>HYPERLINK("http://catalog.hathitrust.org/Record/002732747","HathiTrust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HYPERLINK("https://creighton-primo.hosted.exlibrisgroup.com/primo-explore/search?tab=default_tab&amp;search_scope=EVERYTHING&amp;vid=01CRU&amp;lang=en_US&amp;offset=0&amp;query=any,contains,991000652119702656","Catalog Record")</f>
        <v>Catalog Record</v>
      </c>
      <c r="AV147" s="5" t="str">
        <f>HYPERLINK("http://www.worldcat.org/oclc/29320531","WorldCat Record")</f>
        <v>WorldCat Record</v>
      </c>
      <c r="AW147" s="2" t="s">
        <v>1908</v>
      </c>
      <c r="AX147" s="2" t="s">
        <v>1909</v>
      </c>
      <c r="AY147" s="2" t="s">
        <v>1910</v>
      </c>
      <c r="AZ147" s="2" t="s">
        <v>1910</v>
      </c>
      <c r="BA147" s="2" t="s">
        <v>1911</v>
      </c>
      <c r="BB147" s="2" t="s">
        <v>79</v>
      </c>
      <c r="BD147" s="2" t="s">
        <v>1912</v>
      </c>
      <c r="BE147" s="2" t="s">
        <v>1913</v>
      </c>
      <c r="BF147" s="2" t="s">
        <v>1914</v>
      </c>
    </row>
    <row r="148" spans="1:58" ht="53.25" customHeight="1">
      <c r="A148" s="1"/>
      <c r="B148" s="1" t="s">
        <v>58</v>
      </c>
      <c r="C148" s="1" t="s">
        <v>59</v>
      </c>
      <c r="D148" s="1" t="s">
        <v>1915</v>
      </c>
      <c r="E148" s="1" t="s">
        <v>1916</v>
      </c>
      <c r="F148" s="1" t="s">
        <v>1917</v>
      </c>
      <c r="H148" s="2" t="s">
        <v>66</v>
      </c>
      <c r="I148" s="2" t="s">
        <v>65</v>
      </c>
      <c r="J148" s="2" t="s">
        <v>66</v>
      </c>
      <c r="K148" s="2" t="s">
        <v>66</v>
      </c>
      <c r="L148" s="2" t="s">
        <v>67</v>
      </c>
      <c r="N148" s="1" t="s">
        <v>1880</v>
      </c>
      <c r="O148" s="2" t="s">
        <v>618</v>
      </c>
      <c r="P148" s="1" t="s">
        <v>275</v>
      </c>
      <c r="Q148" s="2" t="s">
        <v>70</v>
      </c>
      <c r="R148" s="2" t="s">
        <v>202</v>
      </c>
      <c r="T148" s="2" t="s">
        <v>72</v>
      </c>
      <c r="U148" s="3">
        <v>8</v>
      </c>
      <c r="V148" s="3">
        <v>8</v>
      </c>
      <c r="W148" s="4" t="s">
        <v>1918</v>
      </c>
      <c r="X148" s="4" t="s">
        <v>1918</v>
      </c>
      <c r="Y148" s="4" t="s">
        <v>1919</v>
      </c>
      <c r="Z148" s="4" t="s">
        <v>1919</v>
      </c>
      <c r="AA148" s="3">
        <v>385</v>
      </c>
      <c r="AB148" s="3">
        <v>312</v>
      </c>
      <c r="AC148" s="3">
        <v>473</v>
      </c>
      <c r="AD148" s="3">
        <v>1</v>
      </c>
      <c r="AE148" s="3">
        <v>1</v>
      </c>
      <c r="AF148" s="3">
        <v>5</v>
      </c>
      <c r="AG148" s="3">
        <v>11</v>
      </c>
      <c r="AH148" s="3">
        <v>3</v>
      </c>
      <c r="AI148" s="3">
        <v>7</v>
      </c>
      <c r="AJ148" s="3">
        <v>1</v>
      </c>
      <c r="AK148" s="3">
        <v>2</v>
      </c>
      <c r="AL148" s="3">
        <v>2</v>
      </c>
      <c r="AM148" s="3">
        <v>6</v>
      </c>
      <c r="AN148" s="3">
        <v>0</v>
      </c>
      <c r="AO148" s="3">
        <v>0</v>
      </c>
      <c r="AP148" s="3">
        <v>0</v>
      </c>
      <c r="AQ148" s="3">
        <v>0</v>
      </c>
      <c r="AR148" s="2" t="s">
        <v>66</v>
      </c>
      <c r="AS148" s="2" t="s">
        <v>64</v>
      </c>
      <c r="AT148" s="5" t="str">
        <f>HYPERLINK("http://catalog.hathitrust.org/Record/002477324","HathiTrust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HYPERLINK("https://creighton-primo.hosted.exlibrisgroup.com/primo-explore/search?tab=default_tab&amp;search_scope=EVERYTHING&amp;vid=01CRU&amp;lang=en_US&amp;offset=0&amp;query=any,contains,991001431049702656","Catalog Record")</f>
        <v>Catalog Record</v>
      </c>
      <c r="AV148" s="5" t="str">
        <f>HYPERLINK("http://www.worldcat.org/oclc/23583056","WorldCat Record")</f>
        <v>WorldCat Record</v>
      </c>
      <c r="AW148" s="2" t="s">
        <v>1920</v>
      </c>
      <c r="AX148" s="2" t="s">
        <v>1921</v>
      </c>
      <c r="AY148" s="2" t="s">
        <v>1922</v>
      </c>
      <c r="AZ148" s="2" t="s">
        <v>1922</v>
      </c>
      <c r="BA148" s="2" t="s">
        <v>1923</v>
      </c>
      <c r="BB148" s="2" t="s">
        <v>79</v>
      </c>
      <c r="BD148" s="2" t="s">
        <v>1924</v>
      </c>
      <c r="BE148" s="2" t="s">
        <v>1925</v>
      </c>
      <c r="BF148" s="2" t="s">
        <v>1926</v>
      </c>
    </row>
    <row r="149" spans="1:58" ht="53.25" customHeight="1">
      <c r="A149" s="1"/>
      <c r="B149" s="1" t="s">
        <v>58</v>
      </c>
      <c r="C149" s="1" t="s">
        <v>59</v>
      </c>
      <c r="D149" s="1" t="s">
        <v>1927</v>
      </c>
      <c r="E149" s="1" t="s">
        <v>1928</v>
      </c>
      <c r="F149" s="1" t="s">
        <v>1929</v>
      </c>
      <c r="H149" s="2" t="s">
        <v>66</v>
      </c>
      <c r="I149" s="2" t="s">
        <v>65</v>
      </c>
      <c r="J149" s="2" t="s">
        <v>66</v>
      </c>
      <c r="K149" s="2" t="s">
        <v>66</v>
      </c>
      <c r="L149" s="2" t="s">
        <v>67</v>
      </c>
      <c r="N149" s="1" t="s">
        <v>1930</v>
      </c>
      <c r="O149" s="2" t="s">
        <v>140</v>
      </c>
      <c r="Q149" s="2" t="s">
        <v>70</v>
      </c>
      <c r="R149" s="2" t="s">
        <v>172</v>
      </c>
      <c r="T149" s="2" t="s">
        <v>72</v>
      </c>
      <c r="U149" s="3">
        <v>18</v>
      </c>
      <c r="V149" s="3">
        <v>18</v>
      </c>
      <c r="W149" s="4" t="s">
        <v>1931</v>
      </c>
      <c r="X149" s="4" t="s">
        <v>1931</v>
      </c>
      <c r="Y149" s="4" t="s">
        <v>1932</v>
      </c>
      <c r="Z149" s="4" t="s">
        <v>1932</v>
      </c>
      <c r="AA149" s="3">
        <v>267</v>
      </c>
      <c r="AB149" s="3">
        <v>169</v>
      </c>
      <c r="AC149" s="3">
        <v>169</v>
      </c>
      <c r="AD149" s="3">
        <v>2</v>
      </c>
      <c r="AE149" s="3">
        <v>2</v>
      </c>
      <c r="AF149" s="3">
        <v>4</v>
      </c>
      <c r="AG149" s="3">
        <v>4</v>
      </c>
      <c r="AH149" s="3">
        <v>0</v>
      </c>
      <c r="AI149" s="3">
        <v>0</v>
      </c>
      <c r="AJ149" s="3">
        <v>1</v>
      </c>
      <c r="AK149" s="3">
        <v>1</v>
      </c>
      <c r="AL149" s="3">
        <v>2</v>
      </c>
      <c r="AM149" s="3">
        <v>2</v>
      </c>
      <c r="AN149" s="3">
        <v>1</v>
      </c>
      <c r="AO149" s="3">
        <v>1</v>
      </c>
      <c r="AP149" s="3">
        <v>0</v>
      </c>
      <c r="AQ149" s="3">
        <v>0</v>
      </c>
      <c r="AR149" s="2" t="s">
        <v>66</v>
      </c>
      <c r="AS149" s="2" t="s">
        <v>66</v>
      </c>
      <c r="AU149" s="5" t="str">
        <f>HYPERLINK("https://creighton-primo.hosted.exlibrisgroup.com/primo-explore/search?tab=default_tab&amp;search_scope=EVERYTHING&amp;vid=01CRU&amp;lang=en_US&amp;offset=0&amp;query=any,contains,991001326519702656","Catalog Record")</f>
        <v>Catalog Record</v>
      </c>
      <c r="AV149" s="5" t="str">
        <f>HYPERLINK("http://www.worldcat.org/oclc/20897267","WorldCat Record")</f>
        <v>WorldCat Record</v>
      </c>
      <c r="AW149" s="2" t="s">
        <v>1933</v>
      </c>
      <c r="AX149" s="2" t="s">
        <v>1934</v>
      </c>
      <c r="AY149" s="2" t="s">
        <v>1935</v>
      </c>
      <c r="AZ149" s="2" t="s">
        <v>1935</v>
      </c>
      <c r="BA149" s="2" t="s">
        <v>1936</v>
      </c>
      <c r="BB149" s="2" t="s">
        <v>79</v>
      </c>
      <c r="BD149" s="2" t="s">
        <v>1937</v>
      </c>
      <c r="BE149" s="2" t="s">
        <v>1938</v>
      </c>
      <c r="BF149" s="2" t="s">
        <v>1939</v>
      </c>
    </row>
    <row r="150" spans="1:58" ht="53.25" customHeight="1">
      <c r="A150" s="1"/>
      <c r="B150" s="1" t="s">
        <v>58</v>
      </c>
      <c r="C150" s="1" t="s">
        <v>59</v>
      </c>
      <c r="D150" s="1" t="s">
        <v>1940</v>
      </c>
      <c r="E150" s="1" t="s">
        <v>1941</v>
      </c>
      <c r="F150" s="1" t="s">
        <v>1942</v>
      </c>
      <c r="H150" s="2" t="s">
        <v>66</v>
      </c>
      <c r="I150" s="2" t="s">
        <v>65</v>
      </c>
      <c r="J150" s="2" t="s">
        <v>66</v>
      </c>
      <c r="K150" s="2" t="s">
        <v>66</v>
      </c>
      <c r="L150" s="2" t="s">
        <v>67</v>
      </c>
      <c r="N150" s="1" t="s">
        <v>1943</v>
      </c>
      <c r="O150" s="2" t="s">
        <v>437</v>
      </c>
      <c r="Q150" s="2" t="s">
        <v>70</v>
      </c>
      <c r="R150" s="2" t="s">
        <v>260</v>
      </c>
      <c r="T150" s="2" t="s">
        <v>72</v>
      </c>
      <c r="U150" s="3">
        <v>25</v>
      </c>
      <c r="V150" s="3">
        <v>25</v>
      </c>
      <c r="W150" s="4" t="s">
        <v>1944</v>
      </c>
      <c r="X150" s="4" t="s">
        <v>1944</v>
      </c>
      <c r="Y150" s="4" t="s">
        <v>637</v>
      </c>
      <c r="Z150" s="4" t="s">
        <v>637</v>
      </c>
      <c r="AA150" s="3">
        <v>260</v>
      </c>
      <c r="AB150" s="3">
        <v>205</v>
      </c>
      <c r="AC150" s="3">
        <v>208</v>
      </c>
      <c r="AD150" s="3">
        <v>1</v>
      </c>
      <c r="AE150" s="3">
        <v>1</v>
      </c>
      <c r="AF150" s="3">
        <v>4</v>
      </c>
      <c r="AG150" s="3">
        <v>4</v>
      </c>
      <c r="AH150" s="3">
        <v>1</v>
      </c>
      <c r="AI150" s="3">
        <v>1</v>
      </c>
      <c r="AJ150" s="3">
        <v>2</v>
      </c>
      <c r="AK150" s="3">
        <v>2</v>
      </c>
      <c r="AL150" s="3">
        <v>3</v>
      </c>
      <c r="AM150" s="3">
        <v>3</v>
      </c>
      <c r="AN150" s="3">
        <v>0</v>
      </c>
      <c r="AO150" s="3">
        <v>0</v>
      </c>
      <c r="AP150" s="3">
        <v>0</v>
      </c>
      <c r="AQ150" s="3">
        <v>0</v>
      </c>
      <c r="AR150" s="2" t="s">
        <v>66</v>
      </c>
      <c r="AS150" s="2" t="s">
        <v>64</v>
      </c>
      <c r="AT150" s="5" t="str">
        <f>HYPERLINK("http://catalog.hathitrust.org/Record/000346517","HathiTrust Record")</f>
        <v>HathiTrust Record</v>
      </c>
      <c r="AU150" s="5" t="str">
        <f>HYPERLINK("https://creighton-primo.hosted.exlibrisgroup.com/primo-explore/search?tab=default_tab&amp;search_scope=EVERYTHING&amp;vid=01CRU&amp;lang=en_US&amp;offset=0&amp;query=any,contains,991000861509702656","Catalog Record")</f>
        <v>Catalog Record</v>
      </c>
      <c r="AV150" s="5" t="str">
        <f>HYPERLINK("http://www.worldcat.org/oclc/10779683","WorldCat Record")</f>
        <v>WorldCat Record</v>
      </c>
      <c r="AW150" s="2" t="s">
        <v>1945</v>
      </c>
      <c r="AX150" s="2" t="s">
        <v>1946</v>
      </c>
      <c r="AY150" s="2" t="s">
        <v>1947</v>
      </c>
      <c r="AZ150" s="2" t="s">
        <v>1947</v>
      </c>
      <c r="BA150" s="2" t="s">
        <v>1948</v>
      </c>
      <c r="BB150" s="2" t="s">
        <v>79</v>
      </c>
      <c r="BD150" s="2" t="s">
        <v>1949</v>
      </c>
      <c r="BE150" s="2" t="s">
        <v>1950</v>
      </c>
      <c r="BF150" s="2" t="s">
        <v>1951</v>
      </c>
    </row>
    <row r="151" spans="1:58" ht="53.25" customHeight="1">
      <c r="A151" s="1"/>
      <c r="B151" s="1" t="s">
        <v>58</v>
      </c>
      <c r="C151" s="1" t="s">
        <v>59</v>
      </c>
      <c r="D151" s="1" t="s">
        <v>1952</v>
      </c>
      <c r="E151" s="1" t="s">
        <v>1953</v>
      </c>
      <c r="F151" s="1" t="s">
        <v>1954</v>
      </c>
      <c r="H151" s="2" t="s">
        <v>66</v>
      </c>
      <c r="I151" s="2" t="s">
        <v>65</v>
      </c>
      <c r="J151" s="2" t="s">
        <v>64</v>
      </c>
      <c r="K151" s="2" t="s">
        <v>66</v>
      </c>
      <c r="L151" s="2" t="s">
        <v>67</v>
      </c>
      <c r="N151" s="1" t="s">
        <v>1955</v>
      </c>
      <c r="O151" s="2" t="s">
        <v>759</v>
      </c>
      <c r="Q151" s="2" t="s">
        <v>70</v>
      </c>
      <c r="R151" s="2" t="s">
        <v>260</v>
      </c>
      <c r="T151" s="2" t="s">
        <v>72</v>
      </c>
      <c r="U151" s="3">
        <v>18</v>
      </c>
      <c r="V151" s="3">
        <v>18</v>
      </c>
      <c r="W151" s="4" t="s">
        <v>1956</v>
      </c>
      <c r="X151" s="4" t="s">
        <v>1956</v>
      </c>
      <c r="Y151" s="4" t="s">
        <v>637</v>
      </c>
      <c r="Z151" s="4" t="s">
        <v>637</v>
      </c>
      <c r="AA151" s="3">
        <v>233</v>
      </c>
      <c r="AB151" s="3">
        <v>199</v>
      </c>
      <c r="AC151" s="3">
        <v>309</v>
      </c>
      <c r="AD151" s="3">
        <v>3</v>
      </c>
      <c r="AE151" s="3">
        <v>3</v>
      </c>
      <c r="AF151" s="3">
        <v>8</v>
      </c>
      <c r="AG151" s="3">
        <v>8</v>
      </c>
      <c r="AH151" s="3">
        <v>4</v>
      </c>
      <c r="AI151" s="3">
        <v>4</v>
      </c>
      <c r="AJ151" s="3">
        <v>2</v>
      </c>
      <c r="AK151" s="3">
        <v>2</v>
      </c>
      <c r="AL151" s="3">
        <v>3</v>
      </c>
      <c r="AM151" s="3">
        <v>3</v>
      </c>
      <c r="AN151" s="3">
        <v>1</v>
      </c>
      <c r="AO151" s="3">
        <v>1</v>
      </c>
      <c r="AP151" s="3">
        <v>0</v>
      </c>
      <c r="AQ151" s="3">
        <v>0</v>
      </c>
      <c r="AR151" s="2" t="s">
        <v>66</v>
      </c>
      <c r="AS151" s="2" t="s">
        <v>64</v>
      </c>
      <c r="AT151" s="5" t="str">
        <f>HYPERLINK("http://catalog.hathitrust.org/Record/101966244","HathiTrust Record")</f>
        <v>HathiTrust Record</v>
      </c>
      <c r="AU151" s="5" t="str">
        <f>HYPERLINK("https://creighton-primo.hosted.exlibrisgroup.com/primo-explore/search?tab=default_tab&amp;search_scope=EVERYTHING&amp;vid=01CRU&amp;lang=en_US&amp;offset=0&amp;query=any,contains,991000861469702656","Catalog Record")</f>
        <v>Catalog Record</v>
      </c>
      <c r="AV151" s="5" t="str">
        <f>HYPERLINK("http://www.worldcat.org/oclc/5494116","WorldCat Record")</f>
        <v>WorldCat Record</v>
      </c>
      <c r="AW151" s="2" t="s">
        <v>1957</v>
      </c>
      <c r="AX151" s="2" t="s">
        <v>1958</v>
      </c>
      <c r="AY151" s="2" t="s">
        <v>1959</v>
      </c>
      <c r="AZ151" s="2" t="s">
        <v>1959</v>
      </c>
      <c r="BA151" s="2" t="s">
        <v>1960</v>
      </c>
      <c r="BB151" s="2" t="s">
        <v>79</v>
      </c>
      <c r="BD151" s="2" t="s">
        <v>1961</v>
      </c>
      <c r="BE151" s="2" t="s">
        <v>1962</v>
      </c>
      <c r="BF151" s="2" t="s">
        <v>1963</v>
      </c>
    </row>
    <row r="152" spans="1:58" ht="53.25" customHeight="1">
      <c r="A152" s="1"/>
      <c r="B152" s="1" t="s">
        <v>58</v>
      </c>
      <c r="C152" s="1" t="s">
        <v>59</v>
      </c>
      <c r="D152" s="1" t="s">
        <v>1964</v>
      </c>
      <c r="E152" s="1" t="s">
        <v>1965</v>
      </c>
      <c r="F152" s="1" t="s">
        <v>1966</v>
      </c>
      <c r="H152" s="2" t="s">
        <v>66</v>
      </c>
      <c r="I152" s="2" t="s">
        <v>65</v>
      </c>
      <c r="J152" s="2" t="s">
        <v>64</v>
      </c>
      <c r="K152" s="2" t="s">
        <v>64</v>
      </c>
      <c r="L152" s="2" t="s">
        <v>67</v>
      </c>
      <c r="N152" s="1" t="s">
        <v>1967</v>
      </c>
      <c r="O152" s="2" t="s">
        <v>1203</v>
      </c>
      <c r="P152" s="1" t="s">
        <v>216</v>
      </c>
      <c r="Q152" s="2" t="s">
        <v>70</v>
      </c>
      <c r="R152" s="2" t="s">
        <v>260</v>
      </c>
      <c r="T152" s="2" t="s">
        <v>72</v>
      </c>
      <c r="U152" s="3">
        <v>24</v>
      </c>
      <c r="V152" s="3">
        <v>24</v>
      </c>
      <c r="W152" s="4" t="s">
        <v>1968</v>
      </c>
      <c r="X152" s="4" t="s">
        <v>1968</v>
      </c>
      <c r="Y152" s="4" t="s">
        <v>1969</v>
      </c>
      <c r="Z152" s="4" t="s">
        <v>1969</v>
      </c>
      <c r="AA152" s="3">
        <v>411</v>
      </c>
      <c r="AB152" s="3">
        <v>326</v>
      </c>
      <c r="AC152" s="3">
        <v>581</v>
      </c>
      <c r="AD152" s="3">
        <v>3</v>
      </c>
      <c r="AE152" s="3">
        <v>6</v>
      </c>
      <c r="AF152" s="3">
        <v>7</v>
      </c>
      <c r="AG152" s="3">
        <v>16</v>
      </c>
      <c r="AH152" s="3">
        <v>4</v>
      </c>
      <c r="AI152" s="3">
        <v>8</v>
      </c>
      <c r="AJ152" s="3">
        <v>1</v>
      </c>
      <c r="AK152" s="3">
        <v>3</v>
      </c>
      <c r="AL152" s="3">
        <v>4</v>
      </c>
      <c r="AM152" s="3">
        <v>5</v>
      </c>
      <c r="AN152" s="3">
        <v>1</v>
      </c>
      <c r="AO152" s="3">
        <v>4</v>
      </c>
      <c r="AP152" s="3">
        <v>0</v>
      </c>
      <c r="AQ152" s="3">
        <v>0</v>
      </c>
      <c r="AR152" s="2" t="s">
        <v>66</v>
      </c>
      <c r="AS152" s="2" t="s">
        <v>64</v>
      </c>
      <c r="AT152" s="5" t="str">
        <f>HYPERLINK("http://catalog.hathitrust.org/Record/000917800","HathiTrust Record")</f>
        <v>HathiTrust Record</v>
      </c>
      <c r="AU152" s="5" t="str">
        <f>HYPERLINK("https://creighton-primo.hosted.exlibrisgroup.com/primo-explore/search?tab=default_tab&amp;search_scope=EVERYTHING&amp;vid=01CRU&amp;lang=en_US&amp;offset=0&amp;query=any,contains,991001118379702656","Catalog Record")</f>
        <v>Catalog Record</v>
      </c>
      <c r="AV152" s="5" t="str">
        <f>HYPERLINK("http://www.worldcat.org/oclc/17806126","WorldCat Record")</f>
        <v>WorldCat Record</v>
      </c>
      <c r="AW152" s="2" t="s">
        <v>1970</v>
      </c>
      <c r="AX152" s="2" t="s">
        <v>1971</v>
      </c>
      <c r="AY152" s="2" t="s">
        <v>1972</v>
      </c>
      <c r="AZ152" s="2" t="s">
        <v>1972</v>
      </c>
      <c r="BA152" s="2" t="s">
        <v>1973</v>
      </c>
      <c r="BB152" s="2" t="s">
        <v>79</v>
      </c>
      <c r="BD152" s="2" t="s">
        <v>1974</v>
      </c>
      <c r="BE152" s="2" t="s">
        <v>1975</v>
      </c>
      <c r="BF152" s="2" t="s">
        <v>1976</v>
      </c>
    </row>
    <row r="153" spans="1:58" ht="53.25" customHeight="1">
      <c r="A153" s="1"/>
      <c r="B153" s="1" t="s">
        <v>58</v>
      </c>
      <c r="C153" s="1" t="s">
        <v>59</v>
      </c>
      <c r="D153" s="1" t="s">
        <v>1977</v>
      </c>
      <c r="E153" s="1" t="s">
        <v>1978</v>
      </c>
      <c r="F153" s="1" t="s">
        <v>1979</v>
      </c>
      <c r="H153" s="2" t="s">
        <v>66</v>
      </c>
      <c r="I153" s="2" t="s">
        <v>65</v>
      </c>
      <c r="J153" s="2" t="s">
        <v>66</v>
      </c>
      <c r="K153" s="2" t="s">
        <v>66</v>
      </c>
      <c r="L153" s="2" t="s">
        <v>67</v>
      </c>
      <c r="N153" s="1" t="s">
        <v>648</v>
      </c>
      <c r="O153" s="2" t="s">
        <v>259</v>
      </c>
      <c r="Q153" s="2" t="s">
        <v>70</v>
      </c>
      <c r="R153" s="2" t="s">
        <v>260</v>
      </c>
      <c r="T153" s="2" t="s">
        <v>72</v>
      </c>
      <c r="U153" s="3">
        <v>11</v>
      </c>
      <c r="V153" s="3">
        <v>11</v>
      </c>
      <c r="W153" s="4" t="s">
        <v>810</v>
      </c>
      <c r="X153" s="4" t="s">
        <v>810</v>
      </c>
      <c r="Y153" s="4" t="s">
        <v>637</v>
      </c>
      <c r="Z153" s="4" t="s">
        <v>637</v>
      </c>
      <c r="AA153" s="3">
        <v>199</v>
      </c>
      <c r="AB153" s="3">
        <v>159</v>
      </c>
      <c r="AC153" s="3">
        <v>432</v>
      </c>
      <c r="AD153" s="3">
        <v>1</v>
      </c>
      <c r="AE153" s="3">
        <v>1</v>
      </c>
      <c r="AF153" s="3">
        <v>1</v>
      </c>
      <c r="AG153" s="3">
        <v>11</v>
      </c>
      <c r="AH153" s="3">
        <v>1</v>
      </c>
      <c r="AI153" s="3">
        <v>7</v>
      </c>
      <c r="AJ153" s="3">
        <v>0</v>
      </c>
      <c r="AK153" s="3">
        <v>3</v>
      </c>
      <c r="AL153" s="3">
        <v>0</v>
      </c>
      <c r="AM153" s="3">
        <v>4</v>
      </c>
      <c r="AN153" s="3">
        <v>0</v>
      </c>
      <c r="AO153" s="3">
        <v>0</v>
      </c>
      <c r="AP153" s="3">
        <v>0</v>
      </c>
      <c r="AQ153" s="3">
        <v>0</v>
      </c>
      <c r="AR153" s="2" t="s">
        <v>66</v>
      </c>
      <c r="AS153" s="2" t="s">
        <v>64</v>
      </c>
      <c r="AT153" s="5" t="str">
        <f>HYPERLINK("http://catalog.hathitrust.org/Record/000325811","HathiTrust Record")</f>
        <v>HathiTrust Record</v>
      </c>
      <c r="AU153" s="5" t="str">
        <f>HYPERLINK("https://creighton-primo.hosted.exlibrisgroup.com/primo-explore/search?tab=default_tab&amp;search_scope=EVERYTHING&amp;vid=01CRU&amp;lang=en_US&amp;offset=0&amp;query=any,contains,991000861569702656","Catalog Record")</f>
        <v>Catalog Record</v>
      </c>
      <c r="AV153" s="5" t="str">
        <f>HYPERLINK("http://www.worldcat.org/oclc/9622343","WorldCat Record")</f>
        <v>WorldCat Record</v>
      </c>
      <c r="AW153" s="2" t="s">
        <v>1980</v>
      </c>
      <c r="AX153" s="2" t="s">
        <v>1981</v>
      </c>
      <c r="AY153" s="2" t="s">
        <v>1982</v>
      </c>
      <c r="AZ153" s="2" t="s">
        <v>1982</v>
      </c>
      <c r="BA153" s="2" t="s">
        <v>1983</v>
      </c>
      <c r="BB153" s="2" t="s">
        <v>79</v>
      </c>
      <c r="BD153" s="2" t="s">
        <v>1984</v>
      </c>
      <c r="BE153" s="2" t="s">
        <v>1985</v>
      </c>
      <c r="BF153" s="2" t="s">
        <v>1986</v>
      </c>
    </row>
    <row r="154" spans="1:58" ht="53.25" customHeight="1">
      <c r="A154" s="1"/>
      <c r="B154" s="1" t="s">
        <v>58</v>
      </c>
      <c r="C154" s="1" t="s">
        <v>59</v>
      </c>
      <c r="D154" s="1" t="s">
        <v>1987</v>
      </c>
      <c r="E154" s="1" t="s">
        <v>1988</v>
      </c>
      <c r="F154" s="1" t="s">
        <v>1989</v>
      </c>
      <c r="H154" s="2" t="s">
        <v>66</v>
      </c>
      <c r="I154" s="2" t="s">
        <v>65</v>
      </c>
      <c r="J154" s="2" t="s">
        <v>66</v>
      </c>
      <c r="K154" s="2" t="s">
        <v>66</v>
      </c>
      <c r="L154" s="2" t="s">
        <v>67</v>
      </c>
      <c r="N154" s="1" t="s">
        <v>1990</v>
      </c>
      <c r="O154" s="2" t="s">
        <v>244</v>
      </c>
      <c r="Q154" s="2" t="s">
        <v>70</v>
      </c>
      <c r="R154" s="2" t="s">
        <v>260</v>
      </c>
      <c r="T154" s="2" t="s">
        <v>72</v>
      </c>
      <c r="U154" s="3">
        <v>4</v>
      </c>
      <c r="V154" s="3">
        <v>4</v>
      </c>
      <c r="W154" s="4" t="s">
        <v>1991</v>
      </c>
      <c r="X154" s="4" t="s">
        <v>1991</v>
      </c>
      <c r="Y154" s="4" t="s">
        <v>1992</v>
      </c>
      <c r="Z154" s="4" t="s">
        <v>1992</v>
      </c>
      <c r="AA154" s="3">
        <v>141</v>
      </c>
      <c r="AB154" s="3">
        <v>111</v>
      </c>
      <c r="AC154" s="3">
        <v>113</v>
      </c>
      <c r="AD154" s="3">
        <v>1</v>
      </c>
      <c r="AE154" s="3">
        <v>1</v>
      </c>
      <c r="AF154" s="3">
        <v>3</v>
      </c>
      <c r="AG154" s="3">
        <v>3</v>
      </c>
      <c r="AH154" s="3">
        <v>1</v>
      </c>
      <c r="AI154" s="3">
        <v>1</v>
      </c>
      <c r="AJ154" s="3">
        <v>2</v>
      </c>
      <c r="AK154" s="3">
        <v>2</v>
      </c>
      <c r="AL154" s="3">
        <v>2</v>
      </c>
      <c r="AM154" s="3">
        <v>2</v>
      </c>
      <c r="AN154" s="3">
        <v>0</v>
      </c>
      <c r="AO154" s="3">
        <v>0</v>
      </c>
      <c r="AP154" s="3">
        <v>0</v>
      </c>
      <c r="AQ154" s="3">
        <v>0</v>
      </c>
      <c r="AR154" s="2" t="s">
        <v>66</v>
      </c>
      <c r="AS154" s="2" t="s">
        <v>64</v>
      </c>
      <c r="AT154" s="5" t="str">
        <f>HYPERLINK("http://catalog.hathitrust.org/Record/000858562","HathiTrust Record")</f>
        <v>HathiTrust Record</v>
      </c>
      <c r="AU154" s="5" t="str">
        <f>HYPERLINK("https://creighton-primo.hosted.exlibrisgroup.com/primo-explore/search?tab=default_tab&amp;search_scope=EVERYTHING&amp;vid=01CRU&amp;lang=en_US&amp;offset=0&amp;query=any,contains,991001192499702656","Catalog Record")</f>
        <v>Catalog Record</v>
      </c>
      <c r="AV154" s="5" t="str">
        <f>HYPERLINK("http://www.worldcat.org/oclc/14819509","WorldCat Record")</f>
        <v>WorldCat Record</v>
      </c>
      <c r="AW154" s="2" t="s">
        <v>1993</v>
      </c>
      <c r="AX154" s="2" t="s">
        <v>1994</v>
      </c>
      <c r="AY154" s="2" t="s">
        <v>1995</v>
      </c>
      <c r="AZ154" s="2" t="s">
        <v>1995</v>
      </c>
      <c r="BA154" s="2" t="s">
        <v>1996</v>
      </c>
      <c r="BB154" s="2" t="s">
        <v>79</v>
      </c>
      <c r="BD154" s="2" t="s">
        <v>1997</v>
      </c>
      <c r="BE154" s="2" t="s">
        <v>1998</v>
      </c>
      <c r="BF154" s="2" t="s">
        <v>1999</v>
      </c>
    </row>
    <row r="155" spans="1:58" ht="53.25" customHeight="1">
      <c r="A155" s="1"/>
      <c r="B155" s="1" t="s">
        <v>58</v>
      </c>
      <c r="C155" s="1" t="s">
        <v>59</v>
      </c>
      <c r="D155" s="1" t="s">
        <v>2000</v>
      </c>
      <c r="E155" s="1" t="s">
        <v>2001</v>
      </c>
      <c r="F155" s="1" t="s">
        <v>2002</v>
      </c>
      <c r="H155" s="2" t="s">
        <v>66</v>
      </c>
      <c r="I155" s="2" t="s">
        <v>65</v>
      </c>
      <c r="J155" s="2" t="s">
        <v>66</v>
      </c>
      <c r="K155" s="2" t="s">
        <v>66</v>
      </c>
      <c r="L155" s="2" t="s">
        <v>67</v>
      </c>
      <c r="N155" s="1" t="s">
        <v>2003</v>
      </c>
      <c r="O155" s="2" t="s">
        <v>171</v>
      </c>
      <c r="Q155" s="2" t="s">
        <v>70</v>
      </c>
      <c r="R155" s="2" t="s">
        <v>260</v>
      </c>
      <c r="T155" s="2" t="s">
        <v>72</v>
      </c>
      <c r="U155" s="3">
        <v>36</v>
      </c>
      <c r="V155" s="3">
        <v>36</v>
      </c>
      <c r="W155" s="4" t="s">
        <v>2004</v>
      </c>
      <c r="X155" s="4" t="s">
        <v>2004</v>
      </c>
      <c r="Y155" s="4" t="s">
        <v>2005</v>
      </c>
      <c r="Z155" s="4" t="s">
        <v>2005</v>
      </c>
      <c r="AA155" s="3">
        <v>233</v>
      </c>
      <c r="AB155" s="3">
        <v>182</v>
      </c>
      <c r="AC155" s="3">
        <v>189</v>
      </c>
      <c r="AD155" s="3">
        <v>2</v>
      </c>
      <c r="AE155" s="3">
        <v>2</v>
      </c>
      <c r="AF155" s="3">
        <v>9</v>
      </c>
      <c r="AG155" s="3">
        <v>9</v>
      </c>
      <c r="AH155" s="3">
        <v>5</v>
      </c>
      <c r="AI155" s="3">
        <v>5</v>
      </c>
      <c r="AJ155" s="3">
        <v>3</v>
      </c>
      <c r="AK155" s="3">
        <v>3</v>
      </c>
      <c r="AL155" s="3">
        <v>4</v>
      </c>
      <c r="AM155" s="3">
        <v>4</v>
      </c>
      <c r="AN155" s="3">
        <v>1</v>
      </c>
      <c r="AO155" s="3">
        <v>1</v>
      </c>
      <c r="AP155" s="3">
        <v>0</v>
      </c>
      <c r="AQ155" s="3">
        <v>0</v>
      </c>
      <c r="AR155" s="2" t="s">
        <v>66</v>
      </c>
      <c r="AS155" s="2" t="s">
        <v>64</v>
      </c>
      <c r="AT155" s="5" t="str">
        <f>HYPERLINK("http://catalog.hathitrust.org/Record/002469353","HathiTrust Record")</f>
        <v>HathiTrust Record</v>
      </c>
      <c r="AU155" s="5" t="str">
        <f>HYPERLINK("https://creighton-primo.hosted.exlibrisgroup.com/primo-explore/search?tab=default_tab&amp;search_scope=EVERYTHING&amp;vid=01CRU&amp;lang=en_US&amp;offset=0&amp;query=any,contains,991000781469702656","Catalog Record")</f>
        <v>Catalog Record</v>
      </c>
      <c r="AV155" s="5" t="str">
        <f>HYPERLINK("http://www.worldcat.org/oclc/20934293","WorldCat Record")</f>
        <v>WorldCat Record</v>
      </c>
      <c r="AW155" s="2" t="s">
        <v>2006</v>
      </c>
      <c r="AX155" s="2" t="s">
        <v>2007</v>
      </c>
      <c r="AY155" s="2" t="s">
        <v>2008</v>
      </c>
      <c r="AZ155" s="2" t="s">
        <v>2008</v>
      </c>
      <c r="BA155" s="2" t="s">
        <v>2009</v>
      </c>
      <c r="BB155" s="2" t="s">
        <v>79</v>
      </c>
      <c r="BD155" s="2" t="s">
        <v>2010</v>
      </c>
      <c r="BE155" s="2" t="s">
        <v>2011</v>
      </c>
      <c r="BF155" s="2" t="s">
        <v>2012</v>
      </c>
    </row>
    <row r="156" spans="1:58" ht="53.25" customHeight="1">
      <c r="A156" s="1"/>
      <c r="B156" s="1" t="s">
        <v>58</v>
      </c>
      <c r="C156" s="1" t="s">
        <v>59</v>
      </c>
      <c r="D156" s="1" t="s">
        <v>2013</v>
      </c>
      <c r="E156" s="1" t="s">
        <v>2014</v>
      </c>
      <c r="F156" s="1" t="s">
        <v>2015</v>
      </c>
      <c r="H156" s="2" t="s">
        <v>66</v>
      </c>
      <c r="I156" s="2" t="s">
        <v>65</v>
      </c>
      <c r="J156" s="2" t="s">
        <v>66</v>
      </c>
      <c r="K156" s="2" t="s">
        <v>64</v>
      </c>
      <c r="L156" s="2" t="s">
        <v>67</v>
      </c>
      <c r="N156" s="1" t="s">
        <v>2016</v>
      </c>
      <c r="O156" s="2" t="s">
        <v>1268</v>
      </c>
      <c r="P156" s="1" t="s">
        <v>690</v>
      </c>
      <c r="Q156" s="2" t="s">
        <v>70</v>
      </c>
      <c r="R156" s="2" t="s">
        <v>126</v>
      </c>
      <c r="T156" s="2" t="s">
        <v>72</v>
      </c>
      <c r="U156" s="3">
        <v>13</v>
      </c>
      <c r="V156" s="3">
        <v>13</v>
      </c>
      <c r="W156" s="4" t="s">
        <v>2017</v>
      </c>
      <c r="X156" s="4" t="s">
        <v>2017</v>
      </c>
      <c r="Y156" s="4" t="s">
        <v>2018</v>
      </c>
      <c r="Z156" s="4" t="s">
        <v>2018</v>
      </c>
      <c r="AA156" s="3">
        <v>242</v>
      </c>
      <c r="AB156" s="3">
        <v>204</v>
      </c>
      <c r="AC156" s="3">
        <v>687</v>
      </c>
      <c r="AD156" s="3">
        <v>2</v>
      </c>
      <c r="AE156" s="3">
        <v>8</v>
      </c>
      <c r="AF156" s="3">
        <v>7</v>
      </c>
      <c r="AG156" s="3">
        <v>25</v>
      </c>
      <c r="AH156" s="3">
        <v>3</v>
      </c>
      <c r="AI156" s="3">
        <v>12</v>
      </c>
      <c r="AJ156" s="3">
        <v>3</v>
      </c>
      <c r="AK156" s="3">
        <v>5</v>
      </c>
      <c r="AL156" s="3">
        <v>2</v>
      </c>
      <c r="AM156" s="3">
        <v>7</v>
      </c>
      <c r="AN156" s="3">
        <v>1</v>
      </c>
      <c r="AO156" s="3">
        <v>6</v>
      </c>
      <c r="AP156" s="3">
        <v>0</v>
      </c>
      <c r="AQ156" s="3">
        <v>0</v>
      </c>
      <c r="AR156" s="2" t="s">
        <v>66</v>
      </c>
      <c r="AS156" s="2" t="s">
        <v>64</v>
      </c>
      <c r="AT156" s="5" t="str">
        <f>HYPERLINK("http://catalog.hathitrust.org/Record/003270983","HathiTrust Record")</f>
        <v>HathiTrust Record</v>
      </c>
      <c r="AU156" s="5" t="str">
        <f>HYPERLINK("https://creighton-primo.hosted.exlibrisgroup.com/primo-explore/search?tab=default_tab&amp;search_scope=EVERYTHING&amp;vid=01CRU&amp;lang=en_US&amp;offset=0&amp;query=any,contains,991001569039702656","Catalog Record")</f>
        <v>Catalog Record</v>
      </c>
      <c r="AV156" s="5" t="str">
        <f>HYPERLINK("http://www.worldcat.org/oclc/38311519","WorldCat Record")</f>
        <v>WorldCat Record</v>
      </c>
      <c r="AW156" s="2" t="s">
        <v>2019</v>
      </c>
      <c r="AX156" s="2" t="s">
        <v>2020</v>
      </c>
      <c r="AY156" s="2" t="s">
        <v>2021</v>
      </c>
      <c r="AZ156" s="2" t="s">
        <v>2021</v>
      </c>
      <c r="BA156" s="2" t="s">
        <v>2022</v>
      </c>
      <c r="BB156" s="2" t="s">
        <v>79</v>
      </c>
      <c r="BD156" s="2" t="s">
        <v>2023</v>
      </c>
      <c r="BE156" s="2" t="s">
        <v>2024</v>
      </c>
      <c r="BF156" s="2" t="s">
        <v>2025</v>
      </c>
    </row>
    <row r="157" spans="1:58" ht="53.25" customHeight="1">
      <c r="A157" s="1"/>
      <c r="B157" s="1" t="s">
        <v>58</v>
      </c>
      <c r="C157" s="1" t="s">
        <v>59</v>
      </c>
      <c r="D157" s="1" t="s">
        <v>2026</v>
      </c>
      <c r="E157" s="1" t="s">
        <v>2027</v>
      </c>
      <c r="F157" s="1" t="s">
        <v>2028</v>
      </c>
      <c r="H157" s="2" t="s">
        <v>66</v>
      </c>
      <c r="I157" s="2" t="s">
        <v>65</v>
      </c>
      <c r="J157" s="2" t="s">
        <v>66</v>
      </c>
      <c r="K157" s="2" t="s">
        <v>66</v>
      </c>
      <c r="L157" s="2" t="s">
        <v>67</v>
      </c>
      <c r="M157" s="1" t="s">
        <v>2029</v>
      </c>
      <c r="N157" s="1" t="s">
        <v>2030</v>
      </c>
      <c r="O157" s="2" t="s">
        <v>1268</v>
      </c>
      <c r="P157" s="1" t="s">
        <v>275</v>
      </c>
      <c r="Q157" s="2" t="s">
        <v>70</v>
      </c>
      <c r="R157" s="2" t="s">
        <v>157</v>
      </c>
      <c r="T157" s="2" t="s">
        <v>72</v>
      </c>
      <c r="U157" s="3">
        <v>4</v>
      </c>
      <c r="V157" s="3">
        <v>4</v>
      </c>
      <c r="W157" s="4" t="s">
        <v>2031</v>
      </c>
      <c r="X157" s="4" t="s">
        <v>2031</v>
      </c>
      <c r="Y157" s="4" t="s">
        <v>2032</v>
      </c>
      <c r="Z157" s="4" t="s">
        <v>2032</v>
      </c>
      <c r="AA157" s="3">
        <v>78</v>
      </c>
      <c r="AB157" s="3">
        <v>62</v>
      </c>
      <c r="AC157" s="3">
        <v>132</v>
      </c>
      <c r="AD157" s="3">
        <v>2</v>
      </c>
      <c r="AE157" s="3">
        <v>2</v>
      </c>
      <c r="AF157" s="3">
        <v>1</v>
      </c>
      <c r="AG157" s="3">
        <v>1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1</v>
      </c>
      <c r="AO157" s="3">
        <v>1</v>
      </c>
      <c r="AP157" s="3">
        <v>0</v>
      </c>
      <c r="AQ157" s="3">
        <v>0</v>
      </c>
      <c r="AR157" s="2" t="s">
        <v>66</v>
      </c>
      <c r="AS157" s="2" t="s">
        <v>66</v>
      </c>
      <c r="AU157" s="5" t="str">
        <f>HYPERLINK("https://creighton-primo.hosted.exlibrisgroup.com/primo-explore/search?tab=default_tab&amp;search_scope=EVERYTHING&amp;vid=01CRU&amp;lang=en_US&amp;offset=0&amp;query=any,contains,991001560079702656","Catalog Record")</f>
        <v>Catalog Record</v>
      </c>
      <c r="AV157" s="5" t="str">
        <f>HYPERLINK("http://www.worldcat.org/oclc/40043501","WorldCat Record")</f>
        <v>WorldCat Record</v>
      </c>
      <c r="AW157" s="2" t="s">
        <v>2033</v>
      </c>
      <c r="AX157" s="2" t="s">
        <v>2034</v>
      </c>
      <c r="AY157" s="2" t="s">
        <v>2035</v>
      </c>
      <c r="AZ157" s="2" t="s">
        <v>2035</v>
      </c>
      <c r="BA157" s="2" t="s">
        <v>2036</v>
      </c>
      <c r="BB157" s="2" t="s">
        <v>79</v>
      </c>
      <c r="BE157" s="2" t="s">
        <v>2037</v>
      </c>
      <c r="BF157" s="2" t="s">
        <v>2038</v>
      </c>
    </row>
    <row r="158" spans="1:58" ht="53.25" customHeight="1">
      <c r="A158" s="1"/>
      <c r="B158" s="1" t="s">
        <v>58</v>
      </c>
      <c r="C158" s="1" t="s">
        <v>59</v>
      </c>
      <c r="D158" s="1" t="s">
        <v>2039</v>
      </c>
      <c r="E158" s="1" t="s">
        <v>2040</v>
      </c>
      <c r="F158" s="1" t="s">
        <v>2041</v>
      </c>
      <c r="H158" s="2" t="s">
        <v>66</v>
      </c>
      <c r="I158" s="2" t="s">
        <v>65</v>
      </c>
      <c r="J158" s="2" t="s">
        <v>66</v>
      </c>
      <c r="K158" s="2" t="s">
        <v>64</v>
      </c>
      <c r="L158" s="2" t="s">
        <v>67</v>
      </c>
      <c r="M158" s="1" t="s">
        <v>2042</v>
      </c>
      <c r="N158" s="1" t="s">
        <v>2043</v>
      </c>
      <c r="O158" s="2" t="s">
        <v>124</v>
      </c>
      <c r="P158" s="1" t="s">
        <v>216</v>
      </c>
      <c r="Q158" s="2" t="s">
        <v>70</v>
      </c>
      <c r="R158" s="2" t="s">
        <v>577</v>
      </c>
      <c r="T158" s="2" t="s">
        <v>72</v>
      </c>
      <c r="U158" s="3">
        <v>4</v>
      </c>
      <c r="V158" s="3">
        <v>4</v>
      </c>
      <c r="W158" s="4" t="s">
        <v>2044</v>
      </c>
      <c r="X158" s="4" t="s">
        <v>2044</v>
      </c>
      <c r="Y158" s="4" t="s">
        <v>2045</v>
      </c>
      <c r="Z158" s="4" t="s">
        <v>2045</v>
      </c>
      <c r="AA158" s="3">
        <v>464</v>
      </c>
      <c r="AB158" s="3">
        <v>298</v>
      </c>
      <c r="AC158" s="3">
        <v>999</v>
      </c>
      <c r="AD158" s="3">
        <v>4</v>
      </c>
      <c r="AE158" s="3">
        <v>11</v>
      </c>
      <c r="AF158" s="3">
        <v>10</v>
      </c>
      <c r="AG158" s="3">
        <v>34</v>
      </c>
      <c r="AH158" s="3">
        <v>6</v>
      </c>
      <c r="AI158" s="3">
        <v>16</v>
      </c>
      <c r="AJ158" s="3">
        <v>1</v>
      </c>
      <c r="AK158" s="3">
        <v>6</v>
      </c>
      <c r="AL158" s="3">
        <v>1</v>
      </c>
      <c r="AM158" s="3">
        <v>10</v>
      </c>
      <c r="AN158" s="3">
        <v>3</v>
      </c>
      <c r="AO158" s="3">
        <v>9</v>
      </c>
      <c r="AP158" s="3">
        <v>0</v>
      </c>
      <c r="AQ158" s="3">
        <v>0</v>
      </c>
      <c r="AR158" s="2" t="s">
        <v>66</v>
      </c>
      <c r="AS158" s="2" t="s">
        <v>64</v>
      </c>
      <c r="AT158" s="5" t="str">
        <f>HYPERLINK("http://catalog.hathitrust.org/Record/004363578","HathiTrust Record")</f>
        <v>HathiTrust Record</v>
      </c>
      <c r="AU158" s="5" t="str">
        <f>HYPERLINK("https://creighton-primo.hosted.exlibrisgroup.com/primo-explore/search?tab=default_tab&amp;search_scope=EVERYTHING&amp;vid=01CRU&amp;lang=en_US&amp;offset=0&amp;query=any,contains,991000588069702656","Catalog Record")</f>
        <v>Catalog Record</v>
      </c>
      <c r="AV158" s="5" t="str">
        <f>HYPERLINK("http://www.worldcat.org/oclc/52334699","WorldCat Record")</f>
        <v>WorldCat Record</v>
      </c>
      <c r="AW158" s="2" t="s">
        <v>2046</v>
      </c>
      <c r="AX158" s="2" t="s">
        <v>2047</v>
      </c>
      <c r="AY158" s="2" t="s">
        <v>2048</v>
      </c>
      <c r="AZ158" s="2" t="s">
        <v>2048</v>
      </c>
      <c r="BA158" s="2" t="s">
        <v>2049</v>
      </c>
      <c r="BB158" s="2" t="s">
        <v>79</v>
      </c>
      <c r="BD158" s="2" t="s">
        <v>2050</v>
      </c>
      <c r="BE158" s="2" t="s">
        <v>2051</v>
      </c>
      <c r="BF158" s="2" t="s">
        <v>2052</v>
      </c>
    </row>
    <row r="159" spans="1:58" ht="53.25" customHeight="1">
      <c r="A159" s="1"/>
      <c r="B159" s="1" t="s">
        <v>58</v>
      </c>
      <c r="C159" s="1" t="s">
        <v>59</v>
      </c>
      <c r="D159" s="1" t="s">
        <v>2053</v>
      </c>
      <c r="E159" s="1" t="s">
        <v>2054</v>
      </c>
      <c r="F159" s="1" t="s">
        <v>2055</v>
      </c>
      <c r="H159" s="2" t="s">
        <v>66</v>
      </c>
      <c r="I159" s="2" t="s">
        <v>65</v>
      </c>
      <c r="J159" s="2" t="s">
        <v>66</v>
      </c>
      <c r="K159" s="2" t="s">
        <v>66</v>
      </c>
      <c r="L159" s="2" t="s">
        <v>67</v>
      </c>
      <c r="N159" s="1" t="s">
        <v>2056</v>
      </c>
      <c r="O159" s="2" t="s">
        <v>171</v>
      </c>
      <c r="Q159" s="2" t="s">
        <v>70</v>
      </c>
      <c r="R159" s="2" t="s">
        <v>260</v>
      </c>
      <c r="S159" s="1" t="s">
        <v>2057</v>
      </c>
      <c r="T159" s="2" t="s">
        <v>72</v>
      </c>
      <c r="U159" s="3">
        <v>10</v>
      </c>
      <c r="V159" s="3">
        <v>10</v>
      </c>
      <c r="W159" s="4" t="s">
        <v>2058</v>
      </c>
      <c r="X159" s="4" t="s">
        <v>2058</v>
      </c>
      <c r="Y159" s="4" t="s">
        <v>2059</v>
      </c>
      <c r="Z159" s="4" t="s">
        <v>2059</v>
      </c>
      <c r="AA159" s="3">
        <v>190</v>
      </c>
      <c r="AB159" s="3">
        <v>152</v>
      </c>
      <c r="AC159" s="3">
        <v>154</v>
      </c>
      <c r="AD159" s="3">
        <v>1</v>
      </c>
      <c r="AE159" s="3">
        <v>1</v>
      </c>
      <c r="AF159" s="3">
        <v>3</v>
      </c>
      <c r="AG159" s="3">
        <v>3</v>
      </c>
      <c r="AH159" s="3">
        <v>1</v>
      </c>
      <c r="AI159" s="3">
        <v>1</v>
      </c>
      <c r="AJ159" s="3">
        <v>2</v>
      </c>
      <c r="AK159" s="3">
        <v>2</v>
      </c>
      <c r="AL159" s="3">
        <v>2</v>
      </c>
      <c r="AM159" s="3">
        <v>2</v>
      </c>
      <c r="AN159" s="3">
        <v>0</v>
      </c>
      <c r="AO159" s="3">
        <v>0</v>
      </c>
      <c r="AP159" s="3">
        <v>0</v>
      </c>
      <c r="AQ159" s="3">
        <v>0</v>
      </c>
      <c r="AR159" s="2" t="s">
        <v>66</v>
      </c>
      <c r="AS159" s="2" t="s">
        <v>64</v>
      </c>
      <c r="AT159" s="5" t="str">
        <f>HYPERLINK("http://catalog.hathitrust.org/Record/002059633","HathiTrust Record")</f>
        <v>HathiTrust Record</v>
      </c>
      <c r="AU159" s="5" t="str">
        <f>HYPERLINK("https://creighton-primo.hosted.exlibrisgroup.com/primo-explore/search?tab=default_tab&amp;search_scope=EVERYTHING&amp;vid=01CRU&amp;lang=en_US&amp;offset=0&amp;query=any,contains,991001454099702656","Catalog Record")</f>
        <v>Catalog Record</v>
      </c>
      <c r="AV159" s="5" t="str">
        <f>HYPERLINK("http://www.worldcat.org/oclc/19741975","WorldCat Record")</f>
        <v>WorldCat Record</v>
      </c>
      <c r="AW159" s="2" t="s">
        <v>2060</v>
      </c>
      <c r="AX159" s="2" t="s">
        <v>2061</v>
      </c>
      <c r="AY159" s="2" t="s">
        <v>2062</v>
      </c>
      <c r="AZ159" s="2" t="s">
        <v>2062</v>
      </c>
      <c r="BA159" s="2" t="s">
        <v>2063</v>
      </c>
      <c r="BB159" s="2" t="s">
        <v>79</v>
      </c>
      <c r="BD159" s="2" t="s">
        <v>2064</v>
      </c>
      <c r="BE159" s="2" t="s">
        <v>2065</v>
      </c>
      <c r="BF159" s="2" t="s">
        <v>2066</v>
      </c>
    </row>
    <row r="160" spans="1:58" ht="53.25" customHeight="1">
      <c r="A160" s="1"/>
      <c r="B160" s="1" t="s">
        <v>58</v>
      </c>
      <c r="C160" s="1" t="s">
        <v>59</v>
      </c>
      <c r="D160" s="1" t="s">
        <v>2067</v>
      </c>
      <c r="E160" s="1" t="s">
        <v>2068</v>
      </c>
      <c r="F160" s="1" t="s">
        <v>2069</v>
      </c>
      <c r="H160" s="2" t="s">
        <v>66</v>
      </c>
      <c r="I160" s="2" t="s">
        <v>65</v>
      </c>
      <c r="J160" s="2" t="s">
        <v>66</v>
      </c>
      <c r="K160" s="2" t="s">
        <v>66</v>
      </c>
      <c r="L160" s="2" t="s">
        <v>67</v>
      </c>
      <c r="N160" s="1" t="s">
        <v>348</v>
      </c>
      <c r="O160" s="2" t="s">
        <v>124</v>
      </c>
      <c r="Q160" s="2" t="s">
        <v>70</v>
      </c>
      <c r="R160" s="2" t="s">
        <v>110</v>
      </c>
      <c r="T160" s="2" t="s">
        <v>72</v>
      </c>
      <c r="U160" s="3">
        <v>2</v>
      </c>
      <c r="V160" s="3">
        <v>2</v>
      </c>
      <c r="W160" s="4" t="s">
        <v>2070</v>
      </c>
      <c r="X160" s="4" t="s">
        <v>2070</v>
      </c>
      <c r="Y160" s="4" t="s">
        <v>2071</v>
      </c>
      <c r="Z160" s="4" t="s">
        <v>2071</v>
      </c>
      <c r="AA160" s="3">
        <v>150</v>
      </c>
      <c r="AB160" s="3">
        <v>106</v>
      </c>
      <c r="AC160" s="3">
        <v>108</v>
      </c>
      <c r="AD160" s="3">
        <v>1</v>
      </c>
      <c r="AE160" s="3">
        <v>1</v>
      </c>
      <c r="AF160" s="3">
        <v>7</v>
      </c>
      <c r="AG160" s="3">
        <v>7</v>
      </c>
      <c r="AH160" s="3">
        <v>4</v>
      </c>
      <c r="AI160" s="3">
        <v>4</v>
      </c>
      <c r="AJ160" s="3">
        <v>3</v>
      </c>
      <c r="AK160" s="3">
        <v>3</v>
      </c>
      <c r="AL160" s="3">
        <v>2</v>
      </c>
      <c r="AM160" s="3">
        <v>2</v>
      </c>
      <c r="AN160" s="3">
        <v>0</v>
      </c>
      <c r="AO160" s="3">
        <v>0</v>
      </c>
      <c r="AP160" s="3">
        <v>0</v>
      </c>
      <c r="AQ160" s="3">
        <v>0</v>
      </c>
      <c r="AR160" s="2" t="s">
        <v>66</v>
      </c>
      <c r="AS160" s="2" t="s">
        <v>64</v>
      </c>
      <c r="AT160" s="5" t="str">
        <f>HYPERLINK("http://catalog.hathitrust.org/Record/004725716","HathiTrust Record")</f>
        <v>HathiTrust Record</v>
      </c>
      <c r="AU160" s="5" t="str">
        <f>HYPERLINK("https://creighton-primo.hosted.exlibrisgroup.com/primo-explore/search?tab=default_tab&amp;search_scope=EVERYTHING&amp;vid=01CRU&amp;lang=en_US&amp;offset=0&amp;query=any,contains,991000380639702656","Catalog Record")</f>
        <v>Catalog Record</v>
      </c>
      <c r="AV160" s="5" t="str">
        <f>HYPERLINK("http://www.worldcat.org/oclc/53083898","WorldCat Record")</f>
        <v>WorldCat Record</v>
      </c>
      <c r="AW160" s="2" t="s">
        <v>2072</v>
      </c>
      <c r="AX160" s="2" t="s">
        <v>2073</v>
      </c>
      <c r="AY160" s="2" t="s">
        <v>2074</v>
      </c>
      <c r="AZ160" s="2" t="s">
        <v>2074</v>
      </c>
      <c r="BA160" s="2" t="s">
        <v>2075</v>
      </c>
      <c r="BB160" s="2" t="s">
        <v>79</v>
      </c>
      <c r="BD160" s="2" t="s">
        <v>2076</v>
      </c>
      <c r="BE160" s="2" t="s">
        <v>2077</v>
      </c>
      <c r="BF160" s="2" t="s">
        <v>2078</v>
      </c>
    </row>
    <row r="161" spans="1:58" ht="53.25" customHeight="1">
      <c r="A161" s="1"/>
      <c r="B161" s="1" t="s">
        <v>58</v>
      </c>
      <c r="C161" s="1" t="s">
        <v>59</v>
      </c>
      <c r="D161" s="1" t="s">
        <v>2079</v>
      </c>
      <c r="E161" s="1" t="s">
        <v>2080</v>
      </c>
      <c r="F161" s="1" t="s">
        <v>2081</v>
      </c>
      <c r="H161" s="2" t="s">
        <v>66</v>
      </c>
      <c r="I161" s="2" t="s">
        <v>65</v>
      </c>
      <c r="J161" s="2" t="s">
        <v>66</v>
      </c>
      <c r="K161" s="2" t="s">
        <v>66</v>
      </c>
      <c r="L161" s="2" t="s">
        <v>67</v>
      </c>
      <c r="N161" s="1" t="s">
        <v>2082</v>
      </c>
      <c r="O161" s="2" t="s">
        <v>201</v>
      </c>
      <c r="P161" s="1" t="s">
        <v>2083</v>
      </c>
      <c r="Q161" s="2" t="s">
        <v>70</v>
      </c>
      <c r="R161" s="2" t="s">
        <v>172</v>
      </c>
      <c r="T161" s="2" t="s">
        <v>72</v>
      </c>
      <c r="U161" s="3">
        <v>0</v>
      </c>
      <c r="V161" s="3">
        <v>0</v>
      </c>
      <c r="W161" s="4" t="s">
        <v>2084</v>
      </c>
      <c r="X161" s="4" t="s">
        <v>2084</v>
      </c>
      <c r="Y161" s="4" t="s">
        <v>2085</v>
      </c>
      <c r="Z161" s="4" t="s">
        <v>2085</v>
      </c>
      <c r="AA161" s="3">
        <v>97</v>
      </c>
      <c r="AB161" s="3">
        <v>55</v>
      </c>
      <c r="AC161" s="3">
        <v>62</v>
      </c>
      <c r="AD161" s="3">
        <v>1</v>
      </c>
      <c r="AE161" s="3">
        <v>1</v>
      </c>
      <c r="AF161" s="3">
        <v>2</v>
      </c>
      <c r="AG161" s="3">
        <v>2</v>
      </c>
      <c r="AH161" s="3">
        <v>0</v>
      </c>
      <c r="AI161" s="3">
        <v>0</v>
      </c>
      <c r="AJ161" s="3">
        <v>1</v>
      </c>
      <c r="AK161" s="3">
        <v>1</v>
      </c>
      <c r="AL161" s="3">
        <v>2</v>
      </c>
      <c r="AM161" s="3">
        <v>2</v>
      </c>
      <c r="AN161" s="3">
        <v>0</v>
      </c>
      <c r="AO161" s="3">
        <v>0</v>
      </c>
      <c r="AP161" s="3">
        <v>0</v>
      </c>
      <c r="AQ161" s="3">
        <v>0</v>
      </c>
      <c r="AR161" s="2" t="s">
        <v>66</v>
      </c>
      <c r="AS161" s="2" t="s">
        <v>66</v>
      </c>
      <c r="AU161" s="5" t="str">
        <f>HYPERLINK("https://creighton-primo.hosted.exlibrisgroup.com/primo-explore/search?tab=default_tab&amp;search_scope=EVERYTHING&amp;vid=01CRU&amp;lang=en_US&amp;offset=0&amp;query=any,contains,991000447489702656","Catalog Record")</f>
        <v>Catalog Record</v>
      </c>
      <c r="AV161" s="5" t="str">
        <f>HYPERLINK("http://www.worldcat.org/oclc/52896048","WorldCat Record")</f>
        <v>WorldCat Record</v>
      </c>
      <c r="AW161" s="2" t="s">
        <v>2086</v>
      </c>
      <c r="AX161" s="2" t="s">
        <v>2087</v>
      </c>
      <c r="AY161" s="2" t="s">
        <v>2088</v>
      </c>
      <c r="AZ161" s="2" t="s">
        <v>2088</v>
      </c>
      <c r="BA161" s="2" t="s">
        <v>2089</v>
      </c>
      <c r="BB161" s="2" t="s">
        <v>79</v>
      </c>
      <c r="BD161" s="2" t="s">
        <v>2090</v>
      </c>
      <c r="BE161" s="2" t="s">
        <v>2091</v>
      </c>
      <c r="BF161" s="2" t="s">
        <v>2092</v>
      </c>
    </row>
    <row r="162" spans="1:58" ht="53.25" customHeight="1">
      <c r="A162" s="1"/>
      <c r="B162" s="1" t="s">
        <v>58</v>
      </c>
      <c r="C162" s="1" t="s">
        <v>59</v>
      </c>
      <c r="D162" s="1" t="s">
        <v>2093</v>
      </c>
      <c r="E162" s="1" t="s">
        <v>2094</v>
      </c>
      <c r="F162" s="1" t="s">
        <v>2095</v>
      </c>
      <c r="H162" s="2" t="s">
        <v>66</v>
      </c>
      <c r="I162" s="2" t="s">
        <v>65</v>
      </c>
      <c r="J162" s="2" t="s">
        <v>66</v>
      </c>
      <c r="K162" s="2" t="s">
        <v>64</v>
      </c>
      <c r="L162" s="2" t="s">
        <v>67</v>
      </c>
      <c r="M162" s="1" t="s">
        <v>2096</v>
      </c>
      <c r="N162" s="1" t="s">
        <v>1554</v>
      </c>
      <c r="O162" s="2" t="s">
        <v>319</v>
      </c>
      <c r="P162" s="1" t="s">
        <v>275</v>
      </c>
      <c r="Q162" s="2" t="s">
        <v>70</v>
      </c>
      <c r="R162" s="2" t="s">
        <v>577</v>
      </c>
      <c r="T162" s="2" t="s">
        <v>72</v>
      </c>
      <c r="U162" s="3">
        <v>1</v>
      </c>
      <c r="V162" s="3">
        <v>1</v>
      </c>
      <c r="W162" s="4" t="s">
        <v>2097</v>
      </c>
      <c r="X162" s="4" t="s">
        <v>2097</v>
      </c>
      <c r="Y162" s="4" t="s">
        <v>2098</v>
      </c>
      <c r="Z162" s="4" t="s">
        <v>2098</v>
      </c>
      <c r="AA162" s="3">
        <v>500</v>
      </c>
      <c r="AB162" s="3">
        <v>390</v>
      </c>
      <c r="AC162" s="3">
        <v>1393</v>
      </c>
      <c r="AD162" s="3">
        <v>1</v>
      </c>
      <c r="AE162" s="3">
        <v>9</v>
      </c>
      <c r="AF162" s="3">
        <v>1</v>
      </c>
      <c r="AG162" s="3">
        <v>15</v>
      </c>
      <c r="AH162" s="3">
        <v>1</v>
      </c>
      <c r="AI162" s="3">
        <v>8</v>
      </c>
      <c r="AJ162" s="3">
        <v>0</v>
      </c>
      <c r="AK162" s="3">
        <v>1</v>
      </c>
      <c r="AL162" s="3">
        <v>1</v>
      </c>
      <c r="AM162" s="3">
        <v>3</v>
      </c>
      <c r="AN162" s="3">
        <v>0</v>
      </c>
      <c r="AO162" s="3">
        <v>6</v>
      </c>
      <c r="AP162" s="3">
        <v>0</v>
      </c>
      <c r="AQ162" s="3">
        <v>0</v>
      </c>
      <c r="AR162" s="2" t="s">
        <v>66</v>
      </c>
      <c r="AS162" s="2" t="s">
        <v>66</v>
      </c>
      <c r="AU162" s="5" t="str">
        <f>HYPERLINK("https://creighton-primo.hosted.exlibrisgroup.com/primo-explore/search?tab=default_tab&amp;search_scope=EVERYTHING&amp;vid=01CRU&amp;lang=en_US&amp;offset=0&amp;query=any,contains,991000437029702656","Catalog Record")</f>
        <v>Catalog Record</v>
      </c>
      <c r="AV162" s="5" t="str">
        <f>HYPERLINK("http://www.worldcat.org/oclc/56840520","WorldCat Record")</f>
        <v>WorldCat Record</v>
      </c>
      <c r="AW162" s="2" t="s">
        <v>2099</v>
      </c>
      <c r="AX162" s="2" t="s">
        <v>2100</v>
      </c>
      <c r="AY162" s="2" t="s">
        <v>2101</v>
      </c>
      <c r="AZ162" s="2" t="s">
        <v>2101</v>
      </c>
      <c r="BA162" s="2" t="s">
        <v>2102</v>
      </c>
      <c r="BB162" s="2" t="s">
        <v>79</v>
      </c>
      <c r="BD162" s="2" t="s">
        <v>2103</v>
      </c>
      <c r="BE162" s="2" t="s">
        <v>2104</v>
      </c>
      <c r="BF162" s="2" t="s">
        <v>2105</v>
      </c>
    </row>
    <row r="163" spans="1:58" ht="53.25" customHeight="1">
      <c r="A163" s="1"/>
      <c r="B163" s="1" t="s">
        <v>58</v>
      </c>
      <c r="C163" s="1" t="s">
        <v>59</v>
      </c>
      <c r="D163" s="1" t="s">
        <v>2106</v>
      </c>
      <c r="E163" s="1" t="s">
        <v>2107</v>
      </c>
      <c r="F163" s="1" t="s">
        <v>2108</v>
      </c>
      <c r="H163" s="2" t="s">
        <v>66</v>
      </c>
      <c r="I163" s="2" t="s">
        <v>65</v>
      </c>
      <c r="J163" s="2" t="s">
        <v>66</v>
      </c>
      <c r="K163" s="2" t="s">
        <v>66</v>
      </c>
      <c r="L163" s="2" t="s">
        <v>67</v>
      </c>
      <c r="N163" s="1" t="s">
        <v>2109</v>
      </c>
      <c r="O163" s="2" t="s">
        <v>1582</v>
      </c>
      <c r="P163" s="1" t="s">
        <v>690</v>
      </c>
      <c r="Q163" s="2" t="s">
        <v>70</v>
      </c>
      <c r="R163" s="2" t="s">
        <v>126</v>
      </c>
      <c r="T163" s="2" t="s">
        <v>72</v>
      </c>
      <c r="U163" s="3">
        <v>4</v>
      </c>
      <c r="V163" s="3">
        <v>4</v>
      </c>
      <c r="W163" s="4" t="s">
        <v>2110</v>
      </c>
      <c r="X163" s="4" t="s">
        <v>2110</v>
      </c>
      <c r="Y163" s="4" t="s">
        <v>2111</v>
      </c>
      <c r="Z163" s="4" t="s">
        <v>2111</v>
      </c>
      <c r="AA163" s="3">
        <v>315</v>
      </c>
      <c r="AB163" s="3">
        <v>244</v>
      </c>
      <c r="AC163" s="3">
        <v>645</v>
      </c>
      <c r="AD163" s="3">
        <v>2</v>
      </c>
      <c r="AE163" s="3">
        <v>9</v>
      </c>
      <c r="AF163" s="3">
        <v>8</v>
      </c>
      <c r="AG163" s="3">
        <v>23</v>
      </c>
      <c r="AH163" s="3">
        <v>5</v>
      </c>
      <c r="AI163" s="3">
        <v>11</v>
      </c>
      <c r="AJ163" s="3">
        <v>2</v>
      </c>
      <c r="AK163" s="3">
        <v>4</v>
      </c>
      <c r="AL163" s="3">
        <v>3</v>
      </c>
      <c r="AM163" s="3">
        <v>5</v>
      </c>
      <c r="AN163" s="3">
        <v>1</v>
      </c>
      <c r="AO163" s="3">
        <v>8</v>
      </c>
      <c r="AP163" s="3">
        <v>0</v>
      </c>
      <c r="AQ163" s="3">
        <v>0</v>
      </c>
      <c r="AR163" s="2" t="s">
        <v>66</v>
      </c>
      <c r="AS163" s="2" t="s">
        <v>64</v>
      </c>
      <c r="AT163" s="5" t="str">
        <f>HYPERLINK("http://catalog.hathitrust.org/Record/005035083","HathiTrust Record")</f>
        <v>HathiTrust Record</v>
      </c>
      <c r="AU163" s="5" t="str">
        <f>HYPERLINK("https://creighton-primo.hosted.exlibrisgroup.com/primo-explore/search?tab=default_tab&amp;search_scope=EVERYTHING&amp;vid=01CRU&amp;lang=en_US&amp;offset=0&amp;query=any,contains,991000616659702656","Catalog Record")</f>
        <v>Catalog Record</v>
      </c>
      <c r="AV163" s="5" t="str">
        <f>HYPERLINK("http://www.worldcat.org/oclc/58431689","WorldCat Record")</f>
        <v>WorldCat Record</v>
      </c>
      <c r="AW163" s="2" t="s">
        <v>2112</v>
      </c>
      <c r="AX163" s="2" t="s">
        <v>2113</v>
      </c>
      <c r="AY163" s="2" t="s">
        <v>2114</v>
      </c>
      <c r="AZ163" s="2" t="s">
        <v>2114</v>
      </c>
      <c r="BA163" s="2" t="s">
        <v>2115</v>
      </c>
      <c r="BB163" s="2" t="s">
        <v>79</v>
      </c>
      <c r="BD163" s="2" t="s">
        <v>2116</v>
      </c>
      <c r="BE163" s="2" t="s">
        <v>2117</v>
      </c>
      <c r="BF163" s="2" t="s">
        <v>2118</v>
      </c>
    </row>
    <row r="164" spans="1:58" ht="53.25" customHeight="1">
      <c r="A164" s="1"/>
      <c r="B164" s="1" t="s">
        <v>58</v>
      </c>
      <c r="C164" s="1" t="s">
        <v>59</v>
      </c>
      <c r="D164" s="1" t="s">
        <v>2119</v>
      </c>
      <c r="E164" s="1" t="s">
        <v>2120</v>
      </c>
      <c r="F164" s="1" t="s">
        <v>2121</v>
      </c>
      <c r="H164" s="2" t="s">
        <v>66</v>
      </c>
      <c r="I164" s="2" t="s">
        <v>65</v>
      </c>
      <c r="J164" s="2" t="s">
        <v>66</v>
      </c>
      <c r="K164" s="2" t="s">
        <v>66</v>
      </c>
      <c r="L164" s="2" t="s">
        <v>67</v>
      </c>
      <c r="N164" s="1" t="s">
        <v>2122</v>
      </c>
      <c r="O164" s="2" t="s">
        <v>394</v>
      </c>
      <c r="Q164" s="2" t="s">
        <v>70</v>
      </c>
      <c r="R164" s="2" t="s">
        <v>202</v>
      </c>
      <c r="T164" s="2" t="s">
        <v>72</v>
      </c>
      <c r="U164" s="3">
        <v>4</v>
      </c>
      <c r="V164" s="3">
        <v>4</v>
      </c>
      <c r="W164" s="4" t="s">
        <v>2123</v>
      </c>
      <c r="X164" s="4" t="s">
        <v>2123</v>
      </c>
      <c r="Y164" s="4" t="s">
        <v>2124</v>
      </c>
      <c r="Z164" s="4" t="s">
        <v>2124</v>
      </c>
      <c r="AA164" s="3">
        <v>327</v>
      </c>
      <c r="AB164" s="3">
        <v>253</v>
      </c>
      <c r="AC164" s="3">
        <v>255</v>
      </c>
      <c r="AD164" s="3">
        <v>3</v>
      </c>
      <c r="AE164" s="3">
        <v>3</v>
      </c>
      <c r="AF164" s="3">
        <v>8</v>
      </c>
      <c r="AG164" s="3">
        <v>8</v>
      </c>
      <c r="AH164" s="3">
        <v>3</v>
      </c>
      <c r="AI164" s="3">
        <v>3</v>
      </c>
      <c r="AJ164" s="3">
        <v>3</v>
      </c>
      <c r="AK164" s="3">
        <v>3</v>
      </c>
      <c r="AL164" s="3">
        <v>3</v>
      </c>
      <c r="AM164" s="3">
        <v>3</v>
      </c>
      <c r="AN164" s="3">
        <v>2</v>
      </c>
      <c r="AO164" s="3">
        <v>2</v>
      </c>
      <c r="AP164" s="3">
        <v>0</v>
      </c>
      <c r="AQ164" s="3">
        <v>0</v>
      </c>
      <c r="AR164" s="2" t="s">
        <v>66</v>
      </c>
      <c r="AS164" s="2" t="s">
        <v>64</v>
      </c>
      <c r="AT164" s="5" t="str">
        <f>HYPERLINK("http://catalog.hathitrust.org/Record/004302994","HathiTrust Record")</f>
        <v>HathiTrust Record</v>
      </c>
      <c r="AU164" s="5" t="str">
        <f>HYPERLINK("https://creighton-primo.hosted.exlibrisgroup.com/primo-explore/search?tab=default_tab&amp;search_scope=EVERYTHING&amp;vid=01CRU&amp;lang=en_US&amp;offset=0&amp;query=any,contains,991000453969702656","Catalog Record")</f>
        <v>Catalog Record</v>
      </c>
      <c r="AV164" s="5" t="str">
        <f>HYPERLINK("http://www.worldcat.org/oclc/50002716","WorldCat Record")</f>
        <v>WorldCat Record</v>
      </c>
      <c r="AW164" s="2" t="s">
        <v>2125</v>
      </c>
      <c r="AX164" s="2" t="s">
        <v>2126</v>
      </c>
      <c r="AY164" s="2" t="s">
        <v>2127</v>
      </c>
      <c r="AZ164" s="2" t="s">
        <v>2127</v>
      </c>
      <c r="BA164" s="2" t="s">
        <v>2128</v>
      </c>
      <c r="BB164" s="2" t="s">
        <v>79</v>
      </c>
      <c r="BD164" s="2" t="s">
        <v>2129</v>
      </c>
      <c r="BE164" s="2" t="s">
        <v>2130</v>
      </c>
      <c r="BF164" s="2" t="s">
        <v>2131</v>
      </c>
    </row>
    <row r="165" spans="1:58" ht="53.25" customHeight="1">
      <c r="A165" s="1"/>
      <c r="B165" s="1" t="s">
        <v>58</v>
      </c>
      <c r="C165" s="1" t="s">
        <v>59</v>
      </c>
      <c r="D165" s="1" t="s">
        <v>2132</v>
      </c>
      <c r="E165" s="1" t="s">
        <v>2133</v>
      </c>
      <c r="F165" s="1" t="s">
        <v>2134</v>
      </c>
      <c r="H165" s="2" t="s">
        <v>66</v>
      </c>
      <c r="I165" s="2" t="s">
        <v>65</v>
      </c>
      <c r="J165" s="2" t="s">
        <v>66</v>
      </c>
      <c r="K165" s="2" t="s">
        <v>66</v>
      </c>
      <c r="L165" s="2" t="s">
        <v>67</v>
      </c>
      <c r="N165" s="1" t="s">
        <v>2135</v>
      </c>
      <c r="O165" s="2" t="s">
        <v>1268</v>
      </c>
      <c r="P165" s="1" t="s">
        <v>141</v>
      </c>
      <c r="Q165" s="2" t="s">
        <v>70</v>
      </c>
      <c r="R165" s="2" t="s">
        <v>110</v>
      </c>
      <c r="T165" s="2" t="s">
        <v>72</v>
      </c>
      <c r="U165" s="3">
        <v>8</v>
      </c>
      <c r="V165" s="3">
        <v>8</v>
      </c>
      <c r="W165" s="4" t="s">
        <v>2136</v>
      </c>
      <c r="X165" s="4" t="s">
        <v>2136</v>
      </c>
      <c r="Y165" s="4" t="s">
        <v>2137</v>
      </c>
      <c r="Z165" s="4" t="s">
        <v>2137</v>
      </c>
      <c r="AA165" s="3">
        <v>212</v>
      </c>
      <c r="AB165" s="3">
        <v>132</v>
      </c>
      <c r="AC165" s="3">
        <v>134</v>
      </c>
      <c r="AD165" s="3">
        <v>2</v>
      </c>
      <c r="AE165" s="3">
        <v>2</v>
      </c>
      <c r="AF165" s="3">
        <v>6</v>
      </c>
      <c r="AG165" s="3">
        <v>6</v>
      </c>
      <c r="AH165" s="3">
        <v>4</v>
      </c>
      <c r="AI165" s="3">
        <v>4</v>
      </c>
      <c r="AJ165" s="3">
        <v>0</v>
      </c>
      <c r="AK165" s="3">
        <v>0</v>
      </c>
      <c r="AL165" s="3">
        <v>3</v>
      </c>
      <c r="AM165" s="3">
        <v>3</v>
      </c>
      <c r="AN165" s="3">
        <v>1</v>
      </c>
      <c r="AO165" s="3">
        <v>1</v>
      </c>
      <c r="AP165" s="3">
        <v>0</v>
      </c>
      <c r="AQ165" s="3">
        <v>0</v>
      </c>
      <c r="AR165" s="2" t="s">
        <v>66</v>
      </c>
      <c r="AS165" s="2" t="s">
        <v>66</v>
      </c>
      <c r="AU165" s="5" t="str">
        <f>HYPERLINK("https://creighton-primo.hosted.exlibrisgroup.com/primo-explore/search?tab=default_tab&amp;search_scope=EVERYTHING&amp;vid=01CRU&amp;lang=en_US&amp;offset=0&amp;query=any,contains,991001567819702656","Catalog Record")</f>
        <v>Catalog Record</v>
      </c>
      <c r="AV165" s="5" t="str">
        <f>HYPERLINK("http://www.worldcat.org/oclc/39533443","WorldCat Record")</f>
        <v>WorldCat Record</v>
      </c>
      <c r="AW165" s="2" t="s">
        <v>2138</v>
      </c>
      <c r="AX165" s="2" t="s">
        <v>2139</v>
      </c>
      <c r="AY165" s="2" t="s">
        <v>2140</v>
      </c>
      <c r="AZ165" s="2" t="s">
        <v>2140</v>
      </c>
      <c r="BA165" s="2" t="s">
        <v>2141</v>
      </c>
      <c r="BB165" s="2" t="s">
        <v>79</v>
      </c>
      <c r="BD165" s="2" t="s">
        <v>2142</v>
      </c>
      <c r="BE165" s="2" t="s">
        <v>2143</v>
      </c>
      <c r="BF165" s="2" t="s">
        <v>2144</v>
      </c>
    </row>
    <row r="166" spans="1:58" ht="53.25" customHeight="1">
      <c r="A166" s="1"/>
      <c r="B166" s="1" t="s">
        <v>58</v>
      </c>
      <c r="C166" s="1" t="s">
        <v>59</v>
      </c>
      <c r="D166" s="1" t="s">
        <v>2145</v>
      </c>
      <c r="E166" s="1" t="s">
        <v>2146</v>
      </c>
      <c r="F166" s="1" t="s">
        <v>2147</v>
      </c>
      <c r="H166" s="2" t="s">
        <v>66</v>
      </c>
      <c r="I166" s="2" t="s">
        <v>65</v>
      </c>
      <c r="J166" s="2" t="s">
        <v>66</v>
      </c>
      <c r="K166" s="2" t="s">
        <v>66</v>
      </c>
      <c r="L166" s="2" t="s">
        <v>67</v>
      </c>
      <c r="M166" s="1" t="s">
        <v>2148</v>
      </c>
      <c r="N166" s="1" t="s">
        <v>2043</v>
      </c>
      <c r="O166" s="2" t="s">
        <v>124</v>
      </c>
      <c r="Q166" s="2" t="s">
        <v>70</v>
      </c>
      <c r="R166" s="2" t="s">
        <v>577</v>
      </c>
      <c r="T166" s="2" t="s">
        <v>72</v>
      </c>
      <c r="U166" s="3">
        <v>3</v>
      </c>
      <c r="V166" s="3">
        <v>3</v>
      </c>
      <c r="W166" s="4" t="s">
        <v>1894</v>
      </c>
      <c r="X166" s="4" t="s">
        <v>1894</v>
      </c>
      <c r="Y166" s="4" t="s">
        <v>2149</v>
      </c>
      <c r="Z166" s="4" t="s">
        <v>2149</v>
      </c>
      <c r="AA166" s="3">
        <v>315</v>
      </c>
      <c r="AB166" s="3">
        <v>216</v>
      </c>
      <c r="AC166" s="3">
        <v>225</v>
      </c>
      <c r="AD166" s="3">
        <v>3</v>
      </c>
      <c r="AE166" s="3">
        <v>3</v>
      </c>
      <c r="AF166" s="3">
        <v>10</v>
      </c>
      <c r="AG166" s="3">
        <v>10</v>
      </c>
      <c r="AH166" s="3">
        <v>5</v>
      </c>
      <c r="AI166" s="3">
        <v>5</v>
      </c>
      <c r="AJ166" s="3">
        <v>3</v>
      </c>
      <c r="AK166" s="3">
        <v>3</v>
      </c>
      <c r="AL166" s="3">
        <v>2</v>
      </c>
      <c r="AM166" s="3">
        <v>2</v>
      </c>
      <c r="AN166" s="3">
        <v>2</v>
      </c>
      <c r="AO166" s="3">
        <v>2</v>
      </c>
      <c r="AP166" s="3">
        <v>0</v>
      </c>
      <c r="AQ166" s="3">
        <v>0</v>
      </c>
      <c r="AR166" s="2" t="s">
        <v>66</v>
      </c>
      <c r="AS166" s="2" t="s">
        <v>64</v>
      </c>
      <c r="AT166" s="5" t="str">
        <f>HYPERLINK("http://catalog.hathitrust.org/Record/003885237","HathiTrust Record")</f>
        <v>HathiTrust Record</v>
      </c>
      <c r="AU166" s="5" t="str">
        <f>HYPERLINK("https://creighton-primo.hosted.exlibrisgroup.com/primo-explore/search?tab=default_tab&amp;search_scope=EVERYTHING&amp;vid=01CRU&amp;lang=en_US&amp;offset=0&amp;query=any,contains,991000395059702656","Catalog Record")</f>
        <v>Catalog Record</v>
      </c>
      <c r="AV166" s="5" t="str">
        <f>HYPERLINK("http://www.worldcat.org/oclc/52424637","WorldCat Record")</f>
        <v>WorldCat Record</v>
      </c>
      <c r="AW166" s="2" t="s">
        <v>2150</v>
      </c>
      <c r="AX166" s="2" t="s">
        <v>2151</v>
      </c>
      <c r="AY166" s="2" t="s">
        <v>2152</v>
      </c>
      <c r="AZ166" s="2" t="s">
        <v>2152</v>
      </c>
      <c r="BA166" s="2" t="s">
        <v>2153</v>
      </c>
      <c r="BB166" s="2" t="s">
        <v>79</v>
      </c>
      <c r="BD166" s="2" t="s">
        <v>2154</v>
      </c>
      <c r="BE166" s="2" t="s">
        <v>2155</v>
      </c>
      <c r="BF166" s="2" t="s">
        <v>2156</v>
      </c>
    </row>
    <row r="167" spans="1:58" ht="53.25" customHeight="1">
      <c r="A167" s="1"/>
      <c r="B167" s="1" t="s">
        <v>58</v>
      </c>
      <c r="C167" s="1" t="s">
        <v>59</v>
      </c>
      <c r="D167" s="1" t="s">
        <v>2157</v>
      </c>
      <c r="E167" s="1" t="s">
        <v>2158</v>
      </c>
      <c r="F167" s="1" t="s">
        <v>2159</v>
      </c>
      <c r="H167" s="2" t="s">
        <v>66</v>
      </c>
      <c r="I167" s="2" t="s">
        <v>65</v>
      </c>
      <c r="J167" s="2" t="s">
        <v>66</v>
      </c>
      <c r="K167" s="2" t="s">
        <v>66</v>
      </c>
      <c r="L167" s="2" t="s">
        <v>67</v>
      </c>
      <c r="M167" s="1" t="s">
        <v>2160</v>
      </c>
      <c r="N167" s="1" t="s">
        <v>2161</v>
      </c>
      <c r="O167" s="2" t="s">
        <v>319</v>
      </c>
      <c r="Q167" s="2" t="s">
        <v>70</v>
      </c>
      <c r="R167" s="2" t="s">
        <v>202</v>
      </c>
      <c r="T167" s="2" t="s">
        <v>72</v>
      </c>
      <c r="U167" s="3">
        <v>3</v>
      </c>
      <c r="V167" s="3">
        <v>3</v>
      </c>
      <c r="W167" s="4" t="s">
        <v>2162</v>
      </c>
      <c r="X167" s="4" t="s">
        <v>2162</v>
      </c>
      <c r="Y167" s="4" t="s">
        <v>2163</v>
      </c>
      <c r="Z167" s="4" t="s">
        <v>2163</v>
      </c>
      <c r="AA167" s="3">
        <v>244</v>
      </c>
      <c r="AB167" s="3">
        <v>167</v>
      </c>
      <c r="AC167" s="3">
        <v>551</v>
      </c>
      <c r="AD167" s="3">
        <v>1</v>
      </c>
      <c r="AE167" s="3">
        <v>5</v>
      </c>
      <c r="AF167" s="3">
        <v>4</v>
      </c>
      <c r="AG167" s="3">
        <v>24</v>
      </c>
      <c r="AH167" s="3">
        <v>0</v>
      </c>
      <c r="AI167" s="3">
        <v>7</v>
      </c>
      <c r="AJ167" s="3">
        <v>3</v>
      </c>
      <c r="AK167" s="3">
        <v>8</v>
      </c>
      <c r="AL167" s="3">
        <v>2</v>
      </c>
      <c r="AM167" s="3">
        <v>7</v>
      </c>
      <c r="AN167" s="3">
        <v>0</v>
      </c>
      <c r="AO167" s="3">
        <v>4</v>
      </c>
      <c r="AP167" s="3">
        <v>0</v>
      </c>
      <c r="AQ167" s="3">
        <v>1</v>
      </c>
      <c r="AR167" s="2" t="s">
        <v>66</v>
      </c>
      <c r="AS167" s="2" t="s">
        <v>66</v>
      </c>
      <c r="AU167" s="5" t="str">
        <f>HYPERLINK("https://creighton-primo.hosted.exlibrisgroup.com/primo-explore/search?tab=default_tab&amp;search_scope=EVERYTHING&amp;vid=01CRU&amp;lang=en_US&amp;offset=0&amp;query=any,contains,991000462169702656","Catalog Record")</f>
        <v>Catalog Record</v>
      </c>
      <c r="AV167" s="5" t="str">
        <f>HYPERLINK("http://www.worldcat.org/oclc/56324214","WorldCat Record")</f>
        <v>WorldCat Record</v>
      </c>
      <c r="AW167" s="2" t="s">
        <v>2164</v>
      </c>
      <c r="AX167" s="2" t="s">
        <v>2165</v>
      </c>
      <c r="AY167" s="2" t="s">
        <v>2166</v>
      </c>
      <c r="AZ167" s="2" t="s">
        <v>2166</v>
      </c>
      <c r="BA167" s="2" t="s">
        <v>2167</v>
      </c>
      <c r="BB167" s="2" t="s">
        <v>79</v>
      </c>
      <c r="BD167" s="2" t="s">
        <v>2168</v>
      </c>
      <c r="BE167" s="2" t="s">
        <v>2169</v>
      </c>
      <c r="BF167" s="2" t="s">
        <v>2170</v>
      </c>
    </row>
    <row r="168" spans="1:58" ht="53.25" customHeight="1">
      <c r="A168" s="1"/>
      <c r="B168" s="1" t="s">
        <v>58</v>
      </c>
      <c r="C168" s="1" t="s">
        <v>59</v>
      </c>
      <c r="D168" s="1" t="s">
        <v>2171</v>
      </c>
      <c r="E168" s="1" t="s">
        <v>2172</v>
      </c>
      <c r="F168" s="1" t="s">
        <v>2173</v>
      </c>
      <c r="H168" s="2" t="s">
        <v>66</v>
      </c>
      <c r="I168" s="2" t="s">
        <v>65</v>
      </c>
      <c r="J168" s="2" t="s">
        <v>66</v>
      </c>
      <c r="K168" s="2" t="s">
        <v>66</v>
      </c>
      <c r="L168" s="2" t="s">
        <v>825</v>
      </c>
      <c r="M168" s="1" t="s">
        <v>2174</v>
      </c>
      <c r="N168" s="1" t="s">
        <v>2175</v>
      </c>
      <c r="O168" s="2" t="s">
        <v>1499</v>
      </c>
      <c r="Q168" s="2" t="s">
        <v>70</v>
      </c>
      <c r="R168" s="2" t="s">
        <v>577</v>
      </c>
      <c r="T168" s="2" t="s">
        <v>72</v>
      </c>
      <c r="U168" s="3">
        <v>0</v>
      </c>
      <c r="V168" s="3">
        <v>0</v>
      </c>
      <c r="W168" s="4" t="s">
        <v>2176</v>
      </c>
      <c r="X168" s="4" t="s">
        <v>2176</v>
      </c>
      <c r="Y168" s="4" t="s">
        <v>2176</v>
      </c>
      <c r="Z168" s="4" t="s">
        <v>2176</v>
      </c>
      <c r="AA168" s="3">
        <v>87</v>
      </c>
      <c r="AB168" s="3">
        <v>63</v>
      </c>
      <c r="AC168" s="3">
        <v>825</v>
      </c>
      <c r="AD168" s="3">
        <v>1</v>
      </c>
      <c r="AE168" s="3">
        <v>13</v>
      </c>
      <c r="AF168" s="3">
        <v>2</v>
      </c>
      <c r="AG168" s="3">
        <v>40</v>
      </c>
      <c r="AH168" s="3">
        <v>1</v>
      </c>
      <c r="AI168" s="3">
        <v>13</v>
      </c>
      <c r="AJ168" s="3">
        <v>1</v>
      </c>
      <c r="AK168" s="3">
        <v>10</v>
      </c>
      <c r="AL168" s="3">
        <v>0</v>
      </c>
      <c r="AM168" s="3">
        <v>11</v>
      </c>
      <c r="AN168" s="3">
        <v>0</v>
      </c>
      <c r="AO168" s="3">
        <v>11</v>
      </c>
      <c r="AP168" s="3">
        <v>0</v>
      </c>
      <c r="AQ168" s="3">
        <v>1</v>
      </c>
      <c r="AR168" s="2" t="s">
        <v>66</v>
      </c>
      <c r="AS168" s="2" t="s">
        <v>66</v>
      </c>
      <c r="AU168" s="5" t="str">
        <f>HYPERLINK("https://creighton-primo.hosted.exlibrisgroup.com/primo-explore/search?tab=default_tab&amp;search_scope=EVERYTHING&amp;vid=01CRU&amp;lang=en_US&amp;offset=0&amp;query=any,contains,991001497919702656","Catalog Record")</f>
        <v>Catalog Record</v>
      </c>
      <c r="AV168" s="5" t="str">
        <f>HYPERLINK("http://www.worldcat.org/oclc/275856893","WorldCat Record")</f>
        <v>WorldCat Record</v>
      </c>
      <c r="AW168" s="2" t="s">
        <v>2177</v>
      </c>
      <c r="AX168" s="2" t="s">
        <v>2178</v>
      </c>
      <c r="AY168" s="2" t="s">
        <v>2179</v>
      </c>
      <c r="AZ168" s="2" t="s">
        <v>2179</v>
      </c>
      <c r="BA168" s="2" t="s">
        <v>2180</v>
      </c>
      <c r="BB168" s="2" t="s">
        <v>79</v>
      </c>
      <c r="BD168" s="2" t="s">
        <v>2181</v>
      </c>
      <c r="BE168" s="2" t="s">
        <v>2182</v>
      </c>
      <c r="BF168" s="2" t="s">
        <v>2183</v>
      </c>
    </row>
    <row r="169" spans="1:58" ht="53.25" customHeight="1">
      <c r="A169" s="1"/>
      <c r="B169" s="1" t="s">
        <v>58</v>
      </c>
      <c r="C169" s="1" t="s">
        <v>59</v>
      </c>
      <c r="D169" s="1" t="s">
        <v>2184</v>
      </c>
      <c r="E169" s="1" t="s">
        <v>2185</v>
      </c>
      <c r="F169" s="1" t="s">
        <v>2186</v>
      </c>
      <c r="H169" s="2" t="s">
        <v>66</v>
      </c>
      <c r="I169" s="2" t="s">
        <v>65</v>
      </c>
      <c r="J169" s="2" t="s">
        <v>66</v>
      </c>
      <c r="K169" s="2" t="s">
        <v>66</v>
      </c>
      <c r="L169" s="2" t="s">
        <v>67</v>
      </c>
      <c r="N169" s="1" t="s">
        <v>2187</v>
      </c>
      <c r="O169" s="2" t="s">
        <v>124</v>
      </c>
      <c r="P169" s="1" t="s">
        <v>216</v>
      </c>
      <c r="Q169" s="2" t="s">
        <v>70</v>
      </c>
      <c r="R169" s="2" t="s">
        <v>577</v>
      </c>
      <c r="T169" s="2" t="s">
        <v>72</v>
      </c>
      <c r="U169" s="3">
        <v>0</v>
      </c>
      <c r="V169" s="3">
        <v>0</v>
      </c>
      <c r="W169" s="4" t="s">
        <v>2188</v>
      </c>
      <c r="X169" s="4" t="s">
        <v>2188</v>
      </c>
      <c r="Y169" s="4" t="s">
        <v>2111</v>
      </c>
      <c r="Z169" s="4" t="s">
        <v>2111</v>
      </c>
      <c r="AA169" s="3">
        <v>69</v>
      </c>
      <c r="AB169" s="3">
        <v>59</v>
      </c>
      <c r="AC169" s="3">
        <v>62</v>
      </c>
      <c r="AD169" s="3">
        <v>1</v>
      </c>
      <c r="AE169" s="3">
        <v>1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2" t="s">
        <v>66</v>
      </c>
      <c r="AS169" s="2" t="s">
        <v>64</v>
      </c>
      <c r="AT169" s="5" t="str">
        <f>HYPERLINK("http://catalog.hathitrust.org/Record/004768052","HathiTrust Record")</f>
        <v>HathiTrust Record</v>
      </c>
      <c r="AU169" s="5" t="str">
        <f>HYPERLINK("https://creighton-primo.hosted.exlibrisgroup.com/primo-explore/search?tab=default_tab&amp;search_scope=EVERYTHING&amp;vid=01CRU&amp;lang=en_US&amp;offset=0&amp;query=any,contains,991000616699702656","Catalog Record")</f>
        <v>Catalog Record</v>
      </c>
      <c r="AV169" s="5" t="str">
        <f>HYPERLINK("http://www.worldcat.org/oclc/56672473","WorldCat Record")</f>
        <v>WorldCat Record</v>
      </c>
      <c r="AW169" s="2" t="s">
        <v>2189</v>
      </c>
      <c r="AX169" s="2" t="s">
        <v>2190</v>
      </c>
      <c r="AY169" s="2" t="s">
        <v>2191</v>
      </c>
      <c r="AZ169" s="2" t="s">
        <v>2191</v>
      </c>
      <c r="BA169" s="2" t="s">
        <v>2192</v>
      </c>
      <c r="BB169" s="2" t="s">
        <v>79</v>
      </c>
      <c r="BD169" s="2" t="s">
        <v>2193</v>
      </c>
      <c r="BE169" s="2" t="s">
        <v>2194</v>
      </c>
      <c r="BF169" s="2" t="s">
        <v>2195</v>
      </c>
    </row>
    <row r="170" spans="1:58" ht="53.25" customHeight="1">
      <c r="A170" s="1"/>
      <c r="B170" s="1" t="s">
        <v>58</v>
      </c>
      <c r="C170" s="1" t="s">
        <v>59</v>
      </c>
      <c r="D170" s="1" t="s">
        <v>2196</v>
      </c>
      <c r="E170" s="1" t="s">
        <v>2197</v>
      </c>
      <c r="F170" s="1" t="s">
        <v>2198</v>
      </c>
      <c r="H170" s="2" t="s">
        <v>66</v>
      </c>
      <c r="I170" s="2" t="s">
        <v>65</v>
      </c>
      <c r="J170" s="2" t="s">
        <v>66</v>
      </c>
      <c r="K170" s="2" t="s">
        <v>64</v>
      </c>
      <c r="L170" s="2" t="s">
        <v>67</v>
      </c>
      <c r="M170" s="1" t="s">
        <v>2199</v>
      </c>
      <c r="N170" s="1" t="s">
        <v>2200</v>
      </c>
      <c r="O170" s="2" t="s">
        <v>1499</v>
      </c>
      <c r="P170" s="1" t="s">
        <v>156</v>
      </c>
      <c r="Q170" s="2" t="s">
        <v>70</v>
      </c>
      <c r="R170" s="2" t="s">
        <v>126</v>
      </c>
      <c r="T170" s="2" t="s">
        <v>72</v>
      </c>
      <c r="U170" s="3">
        <v>1</v>
      </c>
      <c r="V170" s="3">
        <v>1</v>
      </c>
      <c r="W170" s="4" t="s">
        <v>381</v>
      </c>
      <c r="X170" s="4" t="s">
        <v>381</v>
      </c>
      <c r="Y170" s="4" t="s">
        <v>1695</v>
      </c>
      <c r="Z170" s="4" t="s">
        <v>1695</v>
      </c>
      <c r="AA170" s="3">
        <v>192</v>
      </c>
      <c r="AB170" s="3">
        <v>154</v>
      </c>
      <c r="AC170" s="3">
        <v>1285</v>
      </c>
      <c r="AD170" s="3">
        <v>2</v>
      </c>
      <c r="AE170" s="3">
        <v>10</v>
      </c>
      <c r="AF170" s="3">
        <v>8</v>
      </c>
      <c r="AG170" s="3">
        <v>35</v>
      </c>
      <c r="AH170" s="3">
        <v>3</v>
      </c>
      <c r="AI170" s="3">
        <v>19</v>
      </c>
      <c r="AJ170" s="3">
        <v>2</v>
      </c>
      <c r="AK170" s="3">
        <v>7</v>
      </c>
      <c r="AL170" s="3">
        <v>4</v>
      </c>
      <c r="AM170" s="3">
        <v>11</v>
      </c>
      <c r="AN170" s="3">
        <v>1</v>
      </c>
      <c r="AO170" s="3">
        <v>7</v>
      </c>
      <c r="AP170" s="3">
        <v>0</v>
      </c>
      <c r="AQ170" s="3">
        <v>0</v>
      </c>
      <c r="AR170" s="2" t="s">
        <v>66</v>
      </c>
      <c r="AS170" s="2" t="s">
        <v>66</v>
      </c>
      <c r="AU170" s="5" t="str">
        <f>HYPERLINK("https://creighton-primo.hosted.exlibrisgroup.com/primo-explore/search?tab=default_tab&amp;search_scope=EVERYTHING&amp;vid=01CRU&amp;lang=en_US&amp;offset=0&amp;query=any,contains,991000911139702656","Catalog Record")</f>
        <v>Catalog Record</v>
      </c>
      <c r="AV170" s="5" t="str">
        <f>HYPERLINK("http://www.worldcat.org/oclc/86109933","WorldCat Record")</f>
        <v>WorldCat Record</v>
      </c>
      <c r="AW170" s="2" t="s">
        <v>2201</v>
      </c>
      <c r="AX170" s="2" t="s">
        <v>2202</v>
      </c>
      <c r="AY170" s="2" t="s">
        <v>2203</v>
      </c>
      <c r="AZ170" s="2" t="s">
        <v>2203</v>
      </c>
      <c r="BA170" s="2" t="s">
        <v>2204</v>
      </c>
      <c r="BB170" s="2" t="s">
        <v>79</v>
      </c>
      <c r="BD170" s="2" t="s">
        <v>2205</v>
      </c>
      <c r="BE170" s="2" t="s">
        <v>2206</v>
      </c>
      <c r="BF170" s="2" t="s">
        <v>2207</v>
      </c>
    </row>
    <row r="171" spans="1:58" ht="53.25" customHeight="1">
      <c r="A171" s="1"/>
      <c r="B171" s="1" t="s">
        <v>58</v>
      </c>
      <c r="C171" s="1" t="s">
        <v>59</v>
      </c>
      <c r="D171" s="1" t="s">
        <v>2208</v>
      </c>
      <c r="E171" s="1" t="s">
        <v>2209</v>
      </c>
      <c r="F171" s="1" t="s">
        <v>2210</v>
      </c>
      <c r="H171" s="2" t="s">
        <v>66</v>
      </c>
      <c r="I171" s="2" t="s">
        <v>65</v>
      </c>
      <c r="J171" s="2" t="s">
        <v>66</v>
      </c>
      <c r="K171" s="2" t="s">
        <v>64</v>
      </c>
      <c r="L171" s="2" t="s">
        <v>65</v>
      </c>
      <c r="N171" s="1" t="s">
        <v>2211</v>
      </c>
      <c r="O171" s="2" t="s">
        <v>124</v>
      </c>
      <c r="P171" s="1" t="s">
        <v>216</v>
      </c>
      <c r="Q171" s="2" t="s">
        <v>70</v>
      </c>
      <c r="R171" s="2" t="s">
        <v>202</v>
      </c>
      <c r="T171" s="2" t="s">
        <v>72</v>
      </c>
      <c r="U171" s="3">
        <v>2</v>
      </c>
      <c r="V171" s="3">
        <v>2</v>
      </c>
      <c r="W171" s="4" t="s">
        <v>2212</v>
      </c>
      <c r="X171" s="4" t="s">
        <v>2212</v>
      </c>
      <c r="Y171" s="4" t="s">
        <v>1448</v>
      </c>
      <c r="Z171" s="4" t="s">
        <v>1448</v>
      </c>
      <c r="AA171" s="3">
        <v>371</v>
      </c>
      <c r="AB171" s="3">
        <v>270</v>
      </c>
      <c r="AC171" s="3">
        <v>780</v>
      </c>
      <c r="AD171" s="3">
        <v>2</v>
      </c>
      <c r="AE171" s="3">
        <v>9</v>
      </c>
      <c r="AF171" s="3">
        <v>7</v>
      </c>
      <c r="AG171" s="3">
        <v>32</v>
      </c>
      <c r="AH171" s="3">
        <v>3</v>
      </c>
      <c r="AI171" s="3">
        <v>15</v>
      </c>
      <c r="AJ171" s="3">
        <v>2</v>
      </c>
      <c r="AK171" s="3">
        <v>6</v>
      </c>
      <c r="AL171" s="3">
        <v>3</v>
      </c>
      <c r="AM171" s="3">
        <v>11</v>
      </c>
      <c r="AN171" s="3">
        <v>1</v>
      </c>
      <c r="AO171" s="3">
        <v>7</v>
      </c>
      <c r="AP171" s="3">
        <v>0</v>
      </c>
      <c r="AQ171" s="3">
        <v>0</v>
      </c>
      <c r="AR171" s="2" t="s">
        <v>66</v>
      </c>
      <c r="AS171" s="2" t="s">
        <v>64</v>
      </c>
      <c r="AT171" s="5" t="str">
        <f>HYPERLINK("http://catalog.hathitrust.org/Record/004377850","HathiTrust Record")</f>
        <v>HathiTrust Record</v>
      </c>
      <c r="AU171" s="5" t="str">
        <f>HYPERLINK("https://creighton-primo.hosted.exlibrisgroup.com/primo-explore/search?tab=default_tab&amp;search_scope=EVERYTHING&amp;vid=01CRU&amp;lang=en_US&amp;offset=0&amp;query=any,contains,991000404209702656","Catalog Record")</f>
        <v>Catalog Record</v>
      </c>
      <c r="AV171" s="5" t="str">
        <f>HYPERLINK("http://www.worldcat.org/oclc/52301796","WorldCat Record")</f>
        <v>WorldCat Record</v>
      </c>
      <c r="AW171" s="2" t="s">
        <v>1883</v>
      </c>
      <c r="AX171" s="2" t="s">
        <v>2213</v>
      </c>
      <c r="AY171" s="2" t="s">
        <v>2214</v>
      </c>
      <c r="AZ171" s="2" t="s">
        <v>2214</v>
      </c>
      <c r="BA171" s="2" t="s">
        <v>2215</v>
      </c>
      <c r="BB171" s="2" t="s">
        <v>79</v>
      </c>
      <c r="BD171" s="2" t="s">
        <v>2216</v>
      </c>
      <c r="BE171" s="2" t="s">
        <v>2217</v>
      </c>
      <c r="BF171" s="2" t="s">
        <v>2218</v>
      </c>
    </row>
    <row r="172" spans="1:58" ht="53.25" customHeight="1">
      <c r="A172" s="1"/>
      <c r="B172" s="1" t="s">
        <v>58</v>
      </c>
      <c r="C172" s="1" t="s">
        <v>59</v>
      </c>
      <c r="D172" s="1" t="s">
        <v>2219</v>
      </c>
      <c r="E172" s="1" t="s">
        <v>2220</v>
      </c>
      <c r="F172" s="1" t="s">
        <v>2221</v>
      </c>
      <c r="H172" s="2" t="s">
        <v>66</v>
      </c>
      <c r="I172" s="2" t="s">
        <v>65</v>
      </c>
      <c r="J172" s="2" t="s">
        <v>66</v>
      </c>
      <c r="K172" s="2" t="s">
        <v>66</v>
      </c>
      <c r="L172" s="2" t="s">
        <v>67</v>
      </c>
      <c r="N172" s="1" t="s">
        <v>2222</v>
      </c>
      <c r="O172" s="2" t="s">
        <v>547</v>
      </c>
      <c r="Q172" s="2" t="s">
        <v>70</v>
      </c>
      <c r="R172" s="2" t="s">
        <v>2223</v>
      </c>
      <c r="T172" s="2" t="s">
        <v>72</v>
      </c>
      <c r="U172" s="3">
        <v>14</v>
      </c>
      <c r="V172" s="3">
        <v>14</v>
      </c>
      <c r="W172" s="4" t="s">
        <v>2224</v>
      </c>
      <c r="X172" s="4" t="s">
        <v>2224</v>
      </c>
      <c r="Y172" s="4" t="s">
        <v>2225</v>
      </c>
      <c r="Z172" s="4" t="s">
        <v>2225</v>
      </c>
      <c r="AA172" s="3">
        <v>242</v>
      </c>
      <c r="AB172" s="3">
        <v>184</v>
      </c>
      <c r="AC172" s="3">
        <v>186</v>
      </c>
      <c r="AD172" s="3">
        <v>3</v>
      </c>
      <c r="AE172" s="3">
        <v>3</v>
      </c>
      <c r="AF172" s="3">
        <v>8</v>
      </c>
      <c r="AG172" s="3">
        <v>8</v>
      </c>
      <c r="AH172" s="3">
        <v>3</v>
      </c>
      <c r="AI172" s="3">
        <v>3</v>
      </c>
      <c r="AJ172" s="3">
        <v>3</v>
      </c>
      <c r="AK172" s="3">
        <v>3</v>
      </c>
      <c r="AL172" s="3">
        <v>2</v>
      </c>
      <c r="AM172" s="3">
        <v>2</v>
      </c>
      <c r="AN172" s="3">
        <v>2</v>
      </c>
      <c r="AO172" s="3">
        <v>2</v>
      </c>
      <c r="AP172" s="3">
        <v>0</v>
      </c>
      <c r="AQ172" s="3">
        <v>0</v>
      </c>
      <c r="AR172" s="2" t="s">
        <v>66</v>
      </c>
      <c r="AS172" s="2" t="s">
        <v>64</v>
      </c>
      <c r="AT172" s="5" t="str">
        <f>HYPERLINK("http://catalog.hathitrust.org/Record/003244860","HathiTrust Record")</f>
        <v>HathiTrust Record</v>
      </c>
      <c r="AU172" s="5" t="str">
        <f>HYPERLINK("https://creighton-primo.hosted.exlibrisgroup.com/primo-explore/search?tab=default_tab&amp;search_scope=EVERYTHING&amp;vid=01CRU&amp;lang=en_US&amp;offset=0&amp;query=any,contains,991001411659702656","Catalog Record")</f>
        <v>Catalog Record</v>
      </c>
      <c r="AV172" s="5" t="str">
        <f>HYPERLINK("http://www.worldcat.org/oclc/36877397","WorldCat Record")</f>
        <v>WorldCat Record</v>
      </c>
      <c r="AW172" s="2" t="s">
        <v>2226</v>
      </c>
      <c r="AX172" s="2" t="s">
        <v>2227</v>
      </c>
      <c r="AY172" s="2" t="s">
        <v>2228</v>
      </c>
      <c r="AZ172" s="2" t="s">
        <v>2228</v>
      </c>
      <c r="BA172" s="2" t="s">
        <v>2229</v>
      </c>
      <c r="BB172" s="2" t="s">
        <v>79</v>
      </c>
      <c r="BD172" s="2" t="s">
        <v>2230</v>
      </c>
      <c r="BE172" s="2" t="s">
        <v>2231</v>
      </c>
      <c r="BF172" s="2" t="s">
        <v>2232</v>
      </c>
    </row>
    <row r="173" spans="1:58" ht="53.25" customHeight="1">
      <c r="A173" s="1"/>
      <c r="B173" s="1" t="s">
        <v>58</v>
      </c>
      <c r="C173" s="1" t="s">
        <v>59</v>
      </c>
      <c r="D173" s="1" t="s">
        <v>2233</v>
      </c>
      <c r="E173" s="1" t="s">
        <v>2234</v>
      </c>
      <c r="F173" s="1" t="s">
        <v>2235</v>
      </c>
      <c r="H173" s="2" t="s">
        <v>66</v>
      </c>
      <c r="I173" s="2" t="s">
        <v>65</v>
      </c>
      <c r="J173" s="2" t="s">
        <v>66</v>
      </c>
      <c r="K173" s="2" t="s">
        <v>64</v>
      </c>
      <c r="L173" s="2" t="s">
        <v>67</v>
      </c>
      <c r="N173" s="1" t="s">
        <v>2236</v>
      </c>
      <c r="O173" s="2" t="s">
        <v>1268</v>
      </c>
      <c r="P173" s="1" t="s">
        <v>216</v>
      </c>
      <c r="Q173" s="2" t="s">
        <v>70</v>
      </c>
      <c r="R173" s="2" t="s">
        <v>126</v>
      </c>
      <c r="T173" s="2" t="s">
        <v>72</v>
      </c>
      <c r="U173" s="3">
        <v>10</v>
      </c>
      <c r="V173" s="3">
        <v>10</v>
      </c>
      <c r="W173" s="4" t="s">
        <v>2237</v>
      </c>
      <c r="X173" s="4" t="s">
        <v>2237</v>
      </c>
      <c r="Y173" s="4" t="s">
        <v>2238</v>
      </c>
      <c r="Z173" s="4" t="s">
        <v>2238</v>
      </c>
      <c r="AA173" s="3">
        <v>295</v>
      </c>
      <c r="AB173" s="3">
        <v>223</v>
      </c>
      <c r="AC173" s="3">
        <v>589</v>
      </c>
      <c r="AD173" s="3">
        <v>4</v>
      </c>
      <c r="AE173" s="3">
        <v>7</v>
      </c>
      <c r="AF173" s="3">
        <v>11</v>
      </c>
      <c r="AG173" s="3">
        <v>21</v>
      </c>
      <c r="AH173" s="3">
        <v>4</v>
      </c>
      <c r="AI173" s="3">
        <v>12</v>
      </c>
      <c r="AJ173" s="3">
        <v>2</v>
      </c>
      <c r="AK173" s="3">
        <v>3</v>
      </c>
      <c r="AL173" s="3">
        <v>6</v>
      </c>
      <c r="AM173" s="3">
        <v>8</v>
      </c>
      <c r="AN173" s="3">
        <v>3</v>
      </c>
      <c r="AO173" s="3">
        <v>5</v>
      </c>
      <c r="AP173" s="3">
        <v>0</v>
      </c>
      <c r="AQ173" s="3">
        <v>0</v>
      </c>
      <c r="AR173" s="2" t="s">
        <v>66</v>
      </c>
      <c r="AS173" s="2" t="s">
        <v>64</v>
      </c>
      <c r="AT173" s="5" t="str">
        <f>HYPERLINK("http://catalog.hathitrust.org/Record/004239944","HathiTrust Record")</f>
        <v>HathiTrust Record</v>
      </c>
      <c r="AU173" s="5" t="str">
        <f>HYPERLINK("https://creighton-primo.hosted.exlibrisgroup.com/primo-explore/search?tab=default_tab&amp;search_scope=EVERYTHING&amp;vid=01CRU&amp;lang=en_US&amp;offset=0&amp;query=any,contains,991000797349702656","Catalog Record")</f>
        <v>Catalog Record</v>
      </c>
      <c r="AV173" s="5" t="str">
        <f>HYPERLINK("http://www.worldcat.org/oclc/38603040","WorldCat Record")</f>
        <v>WorldCat Record</v>
      </c>
      <c r="AW173" s="2" t="s">
        <v>2239</v>
      </c>
      <c r="AX173" s="2" t="s">
        <v>2240</v>
      </c>
      <c r="AY173" s="2" t="s">
        <v>2241</v>
      </c>
      <c r="AZ173" s="2" t="s">
        <v>2241</v>
      </c>
      <c r="BA173" s="2" t="s">
        <v>2242</v>
      </c>
      <c r="BB173" s="2" t="s">
        <v>79</v>
      </c>
      <c r="BD173" s="2" t="s">
        <v>2243</v>
      </c>
      <c r="BE173" s="2" t="s">
        <v>2244</v>
      </c>
      <c r="BF173" s="2" t="s">
        <v>2245</v>
      </c>
    </row>
    <row r="174" spans="1:58" ht="53.25" customHeight="1">
      <c r="A174" s="1"/>
      <c r="B174" s="1" t="s">
        <v>58</v>
      </c>
      <c r="C174" s="1" t="s">
        <v>59</v>
      </c>
      <c r="D174" s="1" t="s">
        <v>2246</v>
      </c>
      <c r="E174" s="1" t="s">
        <v>2247</v>
      </c>
      <c r="F174" s="1" t="s">
        <v>2248</v>
      </c>
      <c r="H174" s="2" t="s">
        <v>66</v>
      </c>
      <c r="I174" s="2" t="s">
        <v>65</v>
      </c>
      <c r="J174" s="2" t="s">
        <v>66</v>
      </c>
      <c r="K174" s="2" t="s">
        <v>64</v>
      </c>
      <c r="L174" s="2" t="s">
        <v>67</v>
      </c>
      <c r="M174" s="1" t="s">
        <v>2249</v>
      </c>
      <c r="N174" s="1" t="s">
        <v>2250</v>
      </c>
      <c r="O174" s="2" t="s">
        <v>304</v>
      </c>
      <c r="P174" s="1" t="s">
        <v>275</v>
      </c>
      <c r="Q174" s="2" t="s">
        <v>70</v>
      </c>
      <c r="R174" s="2" t="s">
        <v>202</v>
      </c>
      <c r="T174" s="2" t="s">
        <v>72</v>
      </c>
      <c r="U174" s="3">
        <v>16</v>
      </c>
      <c r="V174" s="3">
        <v>16</v>
      </c>
      <c r="W174" s="4" t="s">
        <v>2251</v>
      </c>
      <c r="X174" s="4" t="s">
        <v>2251</v>
      </c>
      <c r="Y174" s="4" t="s">
        <v>2252</v>
      </c>
      <c r="Z174" s="4" t="s">
        <v>2252</v>
      </c>
      <c r="AA174" s="3">
        <v>261</v>
      </c>
      <c r="AB174" s="3">
        <v>201</v>
      </c>
      <c r="AC174" s="3">
        <v>390</v>
      </c>
      <c r="AD174" s="3">
        <v>3</v>
      </c>
      <c r="AE174" s="3">
        <v>6</v>
      </c>
      <c r="AF174" s="3">
        <v>6</v>
      </c>
      <c r="AG174" s="3">
        <v>10</v>
      </c>
      <c r="AH174" s="3">
        <v>3</v>
      </c>
      <c r="AI174" s="3">
        <v>4</v>
      </c>
      <c r="AJ174" s="3">
        <v>0</v>
      </c>
      <c r="AK174" s="3">
        <v>1</v>
      </c>
      <c r="AL174" s="3">
        <v>1</v>
      </c>
      <c r="AM174" s="3">
        <v>1</v>
      </c>
      <c r="AN174" s="3">
        <v>2</v>
      </c>
      <c r="AO174" s="3">
        <v>4</v>
      </c>
      <c r="AP174" s="3">
        <v>0</v>
      </c>
      <c r="AQ174" s="3">
        <v>0</v>
      </c>
      <c r="AR174" s="2" t="s">
        <v>66</v>
      </c>
      <c r="AS174" s="2" t="s">
        <v>66</v>
      </c>
      <c r="AU174" s="5" t="str">
        <f>HYPERLINK("https://creighton-primo.hosted.exlibrisgroup.com/primo-explore/search?tab=default_tab&amp;search_scope=EVERYTHING&amp;vid=01CRU&amp;lang=en_US&amp;offset=0&amp;query=any,contains,991001401549702656","Catalog Record")</f>
        <v>Catalog Record</v>
      </c>
      <c r="AV174" s="5" t="str">
        <f>HYPERLINK("http://www.worldcat.org/oclc/29954970","WorldCat Record")</f>
        <v>WorldCat Record</v>
      </c>
      <c r="AW174" s="2" t="s">
        <v>2253</v>
      </c>
      <c r="AX174" s="2" t="s">
        <v>2254</v>
      </c>
      <c r="AY174" s="2" t="s">
        <v>2255</v>
      </c>
      <c r="AZ174" s="2" t="s">
        <v>2255</v>
      </c>
      <c r="BA174" s="2" t="s">
        <v>2256</v>
      </c>
      <c r="BB174" s="2" t="s">
        <v>79</v>
      </c>
      <c r="BD174" s="2" t="s">
        <v>2257</v>
      </c>
      <c r="BE174" s="2" t="s">
        <v>2258</v>
      </c>
      <c r="BF174" s="2" t="s">
        <v>2259</v>
      </c>
    </row>
    <row r="175" spans="1:58" ht="53.25" customHeight="1">
      <c r="A175" s="1"/>
      <c r="B175" s="1" t="s">
        <v>58</v>
      </c>
      <c r="C175" s="1" t="s">
        <v>59</v>
      </c>
      <c r="D175" s="1" t="s">
        <v>2260</v>
      </c>
      <c r="E175" s="1" t="s">
        <v>2261</v>
      </c>
      <c r="F175" s="1" t="s">
        <v>2262</v>
      </c>
      <c r="H175" s="2" t="s">
        <v>66</v>
      </c>
      <c r="I175" s="2" t="s">
        <v>65</v>
      </c>
      <c r="J175" s="2" t="s">
        <v>66</v>
      </c>
      <c r="K175" s="2" t="s">
        <v>66</v>
      </c>
      <c r="L175" s="2" t="s">
        <v>67</v>
      </c>
      <c r="N175" s="1" t="s">
        <v>2263</v>
      </c>
      <c r="O175" s="2" t="s">
        <v>319</v>
      </c>
      <c r="P175" s="1" t="s">
        <v>275</v>
      </c>
      <c r="Q175" s="2" t="s">
        <v>70</v>
      </c>
      <c r="R175" s="2" t="s">
        <v>202</v>
      </c>
      <c r="T175" s="2" t="s">
        <v>72</v>
      </c>
      <c r="U175" s="3">
        <v>2</v>
      </c>
      <c r="V175" s="3">
        <v>2</v>
      </c>
      <c r="W175" s="4" t="s">
        <v>662</v>
      </c>
      <c r="X175" s="4" t="s">
        <v>662</v>
      </c>
      <c r="Y175" s="4" t="s">
        <v>2264</v>
      </c>
      <c r="Z175" s="4" t="s">
        <v>2264</v>
      </c>
      <c r="AA175" s="3">
        <v>216</v>
      </c>
      <c r="AB175" s="3">
        <v>151</v>
      </c>
      <c r="AC175" s="3">
        <v>174</v>
      </c>
      <c r="AD175" s="3">
        <v>2</v>
      </c>
      <c r="AE175" s="3">
        <v>2</v>
      </c>
      <c r="AF175" s="3">
        <v>6</v>
      </c>
      <c r="AG175" s="3">
        <v>8</v>
      </c>
      <c r="AH175" s="3">
        <v>2</v>
      </c>
      <c r="AI175" s="3">
        <v>2</v>
      </c>
      <c r="AJ175" s="3">
        <v>2</v>
      </c>
      <c r="AK175" s="3">
        <v>3</v>
      </c>
      <c r="AL175" s="3">
        <v>2</v>
      </c>
      <c r="AM175" s="3">
        <v>3</v>
      </c>
      <c r="AN175" s="3">
        <v>1</v>
      </c>
      <c r="AO175" s="3">
        <v>1</v>
      </c>
      <c r="AP175" s="3">
        <v>0</v>
      </c>
      <c r="AQ175" s="3">
        <v>0</v>
      </c>
      <c r="AR175" s="2" t="s">
        <v>66</v>
      </c>
      <c r="AS175" s="2" t="s">
        <v>64</v>
      </c>
      <c r="AT175" s="5" t="str">
        <f>HYPERLINK("http://catalog.hathitrust.org/Record/004766430","HathiTrust Record")</f>
        <v>HathiTrust Record</v>
      </c>
      <c r="AU175" s="5" t="str">
        <f>HYPERLINK("https://creighton-primo.hosted.exlibrisgroup.com/primo-explore/search?tab=default_tab&amp;search_scope=EVERYTHING&amp;vid=01CRU&amp;lang=en_US&amp;offset=0&amp;query=any,contains,991000455929702656","Catalog Record")</f>
        <v>Catalog Record</v>
      </c>
      <c r="AV175" s="5" t="str">
        <f>HYPERLINK("http://www.worldcat.org/oclc/54914260","WorldCat Record")</f>
        <v>WorldCat Record</v>
      </c>
      <c r="AW175" s="2" t="s">
        <v>2265</v>
      </c>
      <c r="AX175" s="2" t="s">
        <v>2266</v>
      </c>
      <c r="AY175" s="2" t="s">
        <v>2267</v>
      </c>
      <c r="AZ175" s="2" t="s">
        <v>2267</v>
      </c>
      <c r="BA175" s="2" t="s">
        <v>2268</v>
      </c>
      <c r="BB175" s="2" t="s">
        <v>79</v>
      </c>
      <c r="BD175" s="2" t="s">
        <v>2269</v>
      </c>
      <c r="BE175" s="2" t="s">
        <v>2270</v>
      </c>
      <c r="BF175" s="2" t="s">
        <v>2271</v>
      </c>
    </row>
    <row r="176" spans="1:58" ht="53.25" customHeight="1">
      <c r="A176" s="1"/>
      <c r="B176" s="1" t="s">
        <v>58</v>
      </c>
      <c r="C176" s="1" t="s">
        <v>59</v>
      </c>
      <c r="D176" s="1" t="s">
        <v>2272</v>
      </c>
      <c r="E176" s="1" t="s">
        <v>2273</v>
      </c>
      <c r="F176" s="1" t="s">
        <v>2274</v>
      </c>
      <c r="H176" s="2" t="s">
        <v>66</v>
      </c>
      <c r="I176" s="2" t="s">
        <v>65</v>
      </c>
      <c r="J176" s="2" t="s">
        <v>66</v>
      </c>
      <c r="K176" s="2" t="s">
        <v>66</v>
      </c>
      <c r="L176" s="2" t="s">
        <v>67</v>
      </c>
      <c r="N176" s="1" t="s">
        <v>2275</v>
      </c>
      <c r="O176" s="2" t="s">
        <v>378</v>
      </c>
      <c r="Q176" s="2" t="s">
        <v>70</v>
      </c>
      <c r="R176" s="2" t="s">
        <v>157</v>
      </c>
      <c r="T176" s="2" t="s">
        <v>72</v>
      </c>
      <c r="U176" s="3">
        <v>5</v>
      </c>
      <c r="V176" s="3">
        <v>5</v>
      </c>
      <c r="W176" s="4" t="s">
        <v>1500</v>
      </c>
      <c r="X176" s="4" t="s">
        <v>1500</v>
      </c>
      <c r="Y176" s="4" t="s">
        <v>2276</v>
      </c>
      <c r="Z176" s="4" t="s">
        <v>2276</v>
      </c>
      <c r="AA176" s="3">
        <v>261</v>
      </c>
      <c r="AB176" s="3">
        <v>177</v>
      </c>
      <c r="AC176" s="3">
        <v>232</v>
      </c>
      <c r="AD176" s="3">
        <v>2</v>
      </c>
      <c r="AE176" s="3">
        <v>2</v>
      </c>
      <c r="AF176" s="3">
        <v>8</v>
      </c>
      <c r="AG176" s="3">
        <v>9</v>
      </c>
      <c r="AH176" s="3">
        <v>5</v>
      </c>
      <c r="AI176" s="3">
        <v>5</v>
      </c>
      <c r="AJ176" s="3">
        <v>1</v>
      </c>
      <c r="AK176" s="3">
        <v>2</v>
      </c>
      <c r="AL176" s="3">
        <v>2</v>
      </c>
      <c r="AM176" s="3">
        <v>2</v>
      </c>
      <c r="AN176" s="3">
        <v>1</v>
      </c>
      <c r="AO176" s="3">
        <v>1</v>
      </c>
      <c r="AP176" s="3">
        <v>0</v>
      </c>
      <c r="AQ176" s="3">
        <v>0</v>
      </c>
      <c r="AR176" s="2" t="s">
        <v>66</v>
      </c>
      <c r="AS176" s="2" t="s">
        <v>64</v>
      </c>
      <c r="AT176" s="5" t="str">
        <f>HYPERLINK("http://catalog.hathitrust.org/Record/005675330","HathiTrust Record")</f>
        <v>HathiTrust Record</v>
      </c>
      <c r="AU176" s="5" t="str">
        <f>HYPERLINK("https://creighton-primo.hosted.exlibrisgroup.com/primo-explore/search?tab=default_tab&amp;search_scope=EVERYTHING&amp;vid=01CRU&amp;lang=en_US&amp;offset=0&amp;query=any,contains,991000666259702656","Catalog Record")</f>
        <v>Catalog Record</v>
      </c>
      <c r="AV176" s="5" t="str">
        <f>HYPERLINK("http://www.worldcat.org/oclc/76805471","WorldCat Record")</f>
        <v>WorldCat Record</v>
      </c>
      <c r="AW176" s="2" t="s">
        <v>2277</v>
      </c>
      <c r="AX176" s="2" t="s">
        <v>2278</v>
      </c>
      <c r="AY176" s="2" t="s">
        <v>2279</v>
      </c>
      <c r="AZ176" s="2" t="s">
        <v>2279</v>
      </c>
      <c r="BA176" s="2" t="s">
        <v>2280</v>
      </c>
      <c r="BB176" s="2" t="s">
        <v>79</v>
      </c>
      <c r="BD176" s="2" t="s">
        <v>2281</v>
      </c>
      <c r="BE176" s="2" t="s">
        <v>2282</v>
      </c>
      <c r="BF176" s="2" t="s">
        <v>2283</v>
      </c>
    </row>
    <row r="177" spans="1:58" ht="53.25" customHeight="1">
      <c r="A177" s="1"/>
      <c r="B177" s="1" t="s">
        <v>58</v>
      </c>
      <c r="C177" s="1" t="s">
        <v>59</v>
      </c>
      <c r="D177" s="1" t="s">
        <v>2284</v>
      </c>
      <c r="E177" s="1" t="s">
        <v>2285</v>
      </c>
      <c r="F177" s="1" t="s">
        <v>2286</v>
      </c>
      <c r="H177" s="2" t="s">
        <v>66</v>
      </c>
      <c r="I177" s="2" t="s">
        <v>65</v>
      </c>
      <c r="J177" s="2" t="s">
        <v>64</v>
      </c>
      <c r="K177" s="2" t="s">
        <v>66</v>
      </c>
      <c r="L177" s="2" t="s">
        <v>67</v>
      </c>
      <c r="M177" s="1" t="s">
        <v>2287</v>
      </c>
      <c r="N177" s="1" t="s">
        <v>2288</v>
      </c>
      <c r="O177" s="2" t="s">
        <v>394</v>
      </c>
      <c r="P177" s="1" t="s">
        <v>275</v>
      </c>
      <c r="Q177" s="2" t="s">
        <v>70</v>
      </c>
      <c r="R177" s="2" t="s">
        <v>202</v>
      </c>
      <c r="T177" s="2" t="s">
        <v>72</v>
      </c>
      <c r="U177" s="3">
        <v>2</v>
      </c>
      <c r="V177" s="3">
        <v>4</v>
      </c>
      <c r="W177" s="4" t="s">
        <v>2289</v>
      </c>
      <c r="X177" s="4" t="s">
        <v>2289</v>
      </c>
      <c r="Y177" s="4" t="s">
        <v>2290</v>
      </c>
      <c r="Z177" s="4" t="s">
        <v>2291</v>
      </c>
      <c r="AA177" s="3">
        <v>249</v>
      </c>
      <c r="AB177" s="3">
        <v>211</v>
      </c>
      <c r="AC177" s="3">
        <v>393</v>
      </c>
      <c r="AD177" s="3">
        <v>3</v>
      </c>
      <c r="AE177" s="3">
        <v>5</v>
      </c>
      <c r="AF177" s="3">
        <v>8</v>
      </c>
      <c r="AG177" s="3">
        <v>16</v>
      </c>
      <c r="AH177" s="3">
        <v>3</v>
      </c>
      <c r="AI177" s="3">
        <v>8</v>
      </c>
      <c r="AJ177" s="3">
        <v>2</v>
      </c>
      <c r="AK177" s="3">
        <v>4</v>
      </c>
      <c r="AL177" s="3">
        <v>4</v>
      </c>
      <c r="AM177" s="3">
        <v>6</v>
      </c>
      <c r="AN177" s="3">
        <v>1</v>
      </c>
      <c r="AO177" s="3">
        <v>3</v>
      </c>
      <c r="AP177" s="3">
        <v>0</v>
      </c>
      <c r="AQ177" s="3">
        <v>0</v>
      </c>
      <c r="AR177" s="2" t="s">
        <v>66</v>
      </c>
      <c r="AS177" s="2" t="s">
        <v>66</v>
      </c>
      <c r="AU177" s="5" t="str">
        <f>HYPERLINK("https://creighton-primo.hosted.exlibrisgroup.com/primo-explore/search?tab=default_tab&amp;search_scope=EVERYTHING&amp;vid=01CRU&amp;lang=en_US&amp;offset=0&amp;query=any,contains,991001712129702656","Catalog Record")</f>
        <v>Catalog Record</v>
      </c>
      <c r="AV177" s="5" t="str">
        <f>HYPERLINK("http://www.worldcat.org/oclc/46713179","WorldCat Record")</f>
        <v>WorldCat Record</v>
      </c>
      <c r="AW177" s="2" t="s">
        <v>2292</v>
      </c>
      <c r="AX177" s="2" t="s">
        <v>2293</v>
      </c>
      <c r="AY177" s="2" t="s">
        <v>2294</v>
      </c>
      <c r="AZ177" s="2" t="s">
        <v>2294</v>
      </c>
      <c r="BA177" s="2" t="s">
        <v>2295</v>
      </c>
      <c r="BB177" s="2" t="s">
        <v>79</v>
      </c>
      <c r="BD177" s="2" t="s">
        <v>2296</v>
      </c>
      <c r="BE177" s="2" t="s">
        <v>2297</v>
      </c>
      <c r="BF177" s="2" t="s">
        <v>2298</v>
      </c>
    </row>
    <row r="178" spans="1:58" ht="53.25" customHeight="1">
      <c r="A178" s="1"/>
      <c r="B178" s="1" t="s">
        <v>58</v>
      </c>
      <c r="C178" s="1" t="s">
        <v>59</v>
      </c>
      <c r="D178" s="1" t="s">
        <v>2299</v>
      </c>
      <c r="E178" s="1" t="s">
        <v>2300</v>
      </c>
      <c r="F178" s="1" t="s">
        <v>2301</v>
      </c>
      <c r="H178" s="2" t="s">
        <v>66</v>
      </c>
      <c r="I178" s="2" t="s">
        <v>65</v>
      </c>
      <c r="J178" s="2" t="s">
        <v>66</v>
      </c>
      <c r="K178" s="2" t="s">
        <v>64</v>
      </c>
      <c r="L178" s="2" t="s">
        <v>67</v>
      </c>
      <c r="M178" s="1" t="s">
        <v>2287</v>
      </c>
      <c r="N178" s="1" t="s">
        <v>2302</v>
      </c>
      <c r="O178" s="2" t="s">
        <v>1268</v>
      </c>
      <c r="P178" s="1" t="s">
        <v>275</v>
      </c>
      <c r="Q178" s="2" t="s">
        <v>70</v>
      </c>
      <c r="R178" s="2" t="s">
        <v>202</v>
      </c>
      <c r="T178" s="2" t="s">
        <v>72</v>
      </c>
      <c r="U178" s="3">
        <v>14</v>
      </c>
      <c r="V178" s="3">
        <v>14</v>
      </c>
      <c r="W178" s="4" t="s">
        <v>2303</v>
      </c>
      <c r="X178" s="4" t="s">
        <v>2303</v>
      </c>
      <c r="Y178" s="4" t="s">
        <v>2304</v>
      </c>
      <c r="Z178" s="4" t="s">
        <v>2304</v>
      </c>
      <c r="AA178" s="3">
        <v>240</v>
      </c>
      <c r="AB178" s="3">
        <v>212</v>
      </c>
      <c r="AC178" s="3">
        <v>466</v>
      </c>
      <c r="AD178" s="3">
        <v>1</v>
      </c>
      <c r="AE178" s="3">
        <v>5</v>
      </c>
      <c r="AF178" s="3">
        <v>5</v>
      </c>
      <c r="AG178" s="3">
        <v>9</v>
      </c>
      <c r="AH178" s="3">
        <v>3</v>
      </c>
      <c r="AI178" s="3">
        <v>4</v>
      </c>
      <c r="AJ178" s="3">
        <v>3</v>
      </c>
      <c r="AK178" s="3">
        <v>3</v>
      </c>
      <c r="AL178" s="3">
        <v>1</v>
      </c>
      <c r="AM178" s="3">
        <v>1</v>
      </c>
      <c r="AN178" s="3">
        <v>0</v>
      </c>
      <c r="AO178" s="3">
        <v>3</v>
      </c>
      <c r="AP178" s="3">
        <v>0</v>
      </c>
      <c r="AQ178" s="3">
        <v>0</v>
      </c>
      <c r="AR178" s="2" t="s">
        <v>66</v>
      </c>
      <c r="AS178" s="2" t="s">
        <v>64</v>
      </c>
      <c r="AT178" s="5" t="str">
        <f>HYPERLINK("http://catalog.hathitrust.org/Record/003271024","HathiTrust Record")</f>
        <v>HathiTrust Record</v>
      </c>
      <c r="AU178" s="5" t="str">
        <f>HYPERLINK("https://creighton-primo.hosted.exlibrisgroup.com/primo-explore/search?tab=default_tab&amp;search_scope=EVERYTHING&amp;vid=01CRU&amp;lang=en_US&amp;offset=0&amp;query=any,contains,991001570489702656","Catalog Record")</f>
        <v>Catalog Record</v>
      </c>
      <c r="AV178" s="5" t="str">
        <f>HYPERLINK("http://www.worldcat.org/oclc/38603038","WorldCat Record")</f>
        <v>WorldCat Record</v>
      </c>
      <c r="AW178" s="2" t="s">
        <v>2305</v>
      </c>
      <c r="AX178" s="2" t="s">
        <v>2306</v>
      </c>
      <c r="AY178" s="2" t="s">
        <v>2307</v>
      </c>
      <c r="AZ178" s="2" t="s">
        <v>2307</v>
      </c>
      <c r="BA178" s="2" t="s">
        <v>2308</v>
      </c>
      <c r="BB178" s="2" t="s">
        <v>79</v>
      </c>
      <c r="BD178" s="2" t="s">
        <v>2309</v>
      </c>
      <c r="BE178" s="2" t="s">
        <v>2310</v>
      </c>
      <c r="BF178" s="2" t="s">
        <v>2311</v>
      </c>
    </row>
    <row r="179" spans="1:58" ht="53.25" customHeight="1">
      <c r="A179" s="1"/>
      <c r="B179" s="1" t="s">
        <v>58</v>
      </c>
      <c r="C179" s="1" t="s">
        <v>59</v>
      </c>
      <c r="D179" s="1" t="s">
        <v>2312</v>
      </c>
      <c r="E179" s="1" t="s">
        <v>2313</v>
      </c>
      <c r="F179" s="1" t="s">
        <v>2314</v>
      </c>
      <c r="H179" s="2" t="s">
        <v>66</v>
      </c>
      <c r="I179" s="2" t="s">
        <v>65</v>
      </c>
      <c r="J179" s="2" t="s">
        <v>66</v>
      </c>
      <c r="K179" s="2" t="s">
        <v>64</v>
      </c>
      <c r="L179" s="2" t="s">
        <v>67</v>
      </c>
      <c r="N179" s="1" t="s">
        <v>2315</v>
      </c>
      <c r="O179" s="2" t="s">
        <v>201</v>
      </c>
      <c r="P179" s="1" t="s">
        <v>156</v>
      </c>
      <c r="Q179" s="2" t="s">
        <v>70</v>
      </c>
      <c r="R179" s="2" t="s">
        <v>126</v>
      </c>
      <c r="T179" s="2" t="s">
        <v>72</v>
      </c>
      <c r="U179" s="3">
        <v>2</v>
      </c>
      <c r="V179" s="3">
        <v>2</v>
      </c>
      <c r="W179" s="4" t="s">
        <v>994</v>
      </c>
      <c r="X179" s="4" t="s">
        <v>994</v>
      </c>
      <c r="Y179" s="4" t="s">
        <v>2316</v>
      </c>
      <c r="Z179" s="4" t="s">
        <v>2316</v>
      </c>
      <c r="AA179" s="3">
        <v>145</v>
      </c>
      <c r="AB179" s="3">
        <v>124</v>
      </c>
      <c r="AC179" s="3">
        <v>687</v>
      </c>
      <c r="AD179" s="3">
        <v>1</v>
      </c>
      <c r="AE179" s="3">
        <v>8</v>
      </c>
      <c r="AF179" s="3">
        <v>5</v>
      </c>
      <c r="AG179" s="3">
        <v>25</v>
      </c>
      <c r="AH179" s="3">
        <v>4</v>
      </c>
      <c r="AI179" s="3">
        <v>12</v>
      </c>
      <c r="AJ179" s="3">
        <v>1</v>
      </c>
      <c r="AK179" s="3">
        <v>5</v>
      </c>
      <c r="AL179" s="3">
        <v>1</v>
      </c>
      <c r="AM179" s="3">
        <v>7</v>
      </c>
      <c r="AN179" s="3">
        <v>0</v>
      </c>
      <c r="AO179" s="3">
        <v>6</v>
      </c>
      <c r="AP179" s="3">
        <v>0</v>
      </c>
      <c r="AQ179" s="3">
        <v>0</v>
      </c>
      <c r="AR179" s="2" t="s">
        <v>66</v>
      </c>
      <c r="AS179" s="2" t="s">
        <v>66</v>
      </c>
      <c r="AU179" s="5" t="str">
        <f>HYPERLINK("https://creighton-primo.hosted.exlibrisgroup.com/primo-explore/search?tab=default_tab&amp;search_scope=EVERYTHING&amp;vid=01CRU&amp;lang=en_US&amp;offset=0&amp;query=any,contains,991000384359702656","Catalog Record")</f>
        <v>Catalog Record</v>
      </c>
      <c r="AV179" s="5" t="str">
        <f>HYPERLINK("http://www.worldcat.org/oclc/48957905","WorldCat Record")</f>
        <v>WorldCat Record</v>
      </c>
      <c r="AW179" s="2" t="s">
        <v>2019</v>
      </c>
      <c r="AX179" s="2" t="s">
        <v>2317</v>
      </c>
      <c r="AY179" s="2" t="s">
        <v>2318</v>
      </c>
      <c r="AZ179" s="2" t="s">
        <v>2318</v>
      </c>
      <c r="BA179" s="2" t="s">
        <v>2319</v>
      </c>
      <c r="BB179" s="2" t="s">
        <v>79</v>
      </c>
      <c r="BD179" s="2" t="s">
        <v>2320</v>
      </c>
      <c r="BE179" s="2" t="s">
        <v>2321</v>
      </c>
      <c r="BF179" s="2" t="s">
        <v>2322</v>
      </c>
    </row>
    <row r="180" spans="1:58" ht="53.25" customHeight="1">
      <c r="A180" s="1"/>
      <c r="B180" s="1" t="s">
        <v>58</v>
      </c>
      <c r="C180" s="1" t="s">
        <v>59</v>
      </c>
      <c r="D180" s="1" t="s">
        <v>2323</v>
      </c>
      <c r="E180" s="1" t="s">
        <v>2324</v>
      </c>
      <c r="F180" s="1" t="s">
        <v>2325</v>
      </c>
      <c r="H180" s="2" t="s">
        <v>66</v>
      </c>
      <c r="I180" s="2" t="s">
        <v>65</v>
      </c>
      <c r="J180" s="2" t="s">
        <v>66</v>
      </c>
      <c r="K180" s="2" t="s">
        <v>66</v>
      </c>
      <c r="L180" s="2" t="s">
        <v>67</v>
      </c>
      <c r="M180" s="1" t="s">
        <v>2326</v>
      </c>
      <c r="N180" s="1" t="s">
        <v>2315</v>
      </c>
      <c r="O180" s="2" t="s">
        <v>201</v>
      </c>
      <c r="Q180" s="2" t="s">
        <v>70</v>
      </c>
      <c r="R180" s="2" t="s">
        <v>126</v>
      </c>
      <c r="T180" s="2" t="s">
        <v>72</v>
      </c>
      <c r="U180" s="3">
        <v>0</v>
      </c>
      <c r="V180" s="3">
        <v>0</v>
      </c>
      <c r="W180" s="4" t="s">
        <v>2327</v>
      </c>
      <c r="X180" s="4" t="s">
        <v>2327</v>
      </c>
      <c r="Y180" s="4" t="s">
        <v>2316</v>
      </c>
      <c r="Z180" s="4" t="s">
        <v>2316</v>
      </c>
      <c r="AA180" s="3">
        <v>31</v>
      </c>
      <c r="AB180" s="3">
        <v>27</v>
      </c>
      <c r="AC180" s="3">
        <v>27</v>
      </c>
      <c r="AD180" s="3">
        <v>1</v>
      </c>
      <c r="AE180" s="3">
        <v>1</v>
      </c>
      <c r="AF180" s="3">
        <v>1</v>
      </c>
      <c r="AG180" s="3">
        <v>1</v>
      </c>
      <c r="AH180" s="3">
        <v>0</v>
      </c>
      <c r="AI180" s="3">
        <v>0</v>
      </c>
      <c r="AJ180" s="3">
        <v>1</v>
      </c>
      <c r="AK180" s="3">
        <v>1</v>
      </c>
      <c r="AL180" s="3">
        <v>1</v>
      </c>
      <c r="AM180" s="3">
        <v>1</v>
      </c>
      <c r="AN180" s="3">
        <v>0</v>
      </c>
      <c r="AO180" s="3">
        <v>0</v>
      </c>
      <c r="AP180" s="3">
        <v>0</v>
      </c>
      <c r="AQ180" s="3">
        <v>0</v>
      </c>
      <c r="AR180" s="2" t="s">
        <v>66</v>
      </c>
      <c r="AS180" s="2" t="s">
        <v>66</v>
      </c>
      <c r="AU180" s="5" t="str">
        <f>HYPERLINK("https://creighton-primo.hosted.exlibrisgroup.com/primo-explore/search?tab=default_tab&amp;search_scope=EVERYTHING&amp;vid=01CRU&amp;lang=en_US&amp;offset=0&amp;query=any,contains,991000384389702656","Catalog Record")</f>
        <v>Catalog Record</v>
      </c>
      <c r="AV180" s="5" t="str">
        <f>HYPERLINK("http://www.worldcat.org/oclc/50997558","WorldCat Record")</f>
        <v>WorldCat Record</v>
      </c>
      <c r="AW180" s="2" t="s">
        <v>2328</v>
      </c>
      <c r="AX180" s="2" t="s">
        <v>2329</v>
      </c>
      <c r="AY180" s="2" t="s">
        <v>2330</v>
      </c>
      <c r="AZ180" s="2" t="s">
        <v>2330</v>
      </c>
      <c r="BA180" s="2" t="s">
        <v>2331</v>
      </c>
      <c r="BB180" s="2" t="s">
        <v>79</v>
      </c>
      <c r="BD180" s="2" t="s">
        <v>2332</v>
      </c>
      <c r="BE180" s="2" t="s">
        <v>2333</v>
      </c>
      <c r="BF180" s="2" t="s">
        <v>2334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19050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19050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19050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19050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19050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19050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19050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19050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19050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19050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19050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19050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19050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19050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19050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19050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19050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19050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19050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19050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19050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19050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19050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19050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19050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19050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19050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19050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19050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19050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19050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19050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19050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19050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19050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19050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19050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19050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19050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19050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19050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19050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19050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19050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19050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19050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19050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19050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19050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19050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19050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19050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19050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19050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19050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19050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19050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19050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19050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19050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19050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19050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19050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19050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3</xdr:col>
                    <xdr:colOff>19050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3</xdr:col>
                    <xdr:colOff>19050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3</xdr:col>
                    <xdr:colOff>19050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3</xdr:col>
                    <xdr:colOff>19050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3</xdr:col>
                    <xdr:colOff>19050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3</xdr:col>
                    <xdr:colOff>19050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3</xdr:col>
                    <xdr:colOff>19050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3</xdr:col>
                    <xdr:colOff>19050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3</xdr:col>
                    <xdr:colOff>19050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3</xdr:col>
                    <xdr:colOff>19050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3</xdr:col>
                    <xdr:colOff>19050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3</xdr:col>
                    <xdr:colOff>19050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3</xdr:col>
                    <xdr:colOff>19050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3</xdr:col>
                    <xdr:colOff>19050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3</xdr:col>
                    <xdr:colOff>19050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3</xdr:col>
                    <xdr:colOff>19050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3</xdr:col>
                    <xdr:colOff>19050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3</xdr:col>
                    <xdr:colOff>19050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3</xdr:col>
                    <xdr:colOff>19050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3</xdr:col>
                    <xdr:colOff>19050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3</xdr:col>
                    <xdr:colOff>19050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3</xdr:col>
                    <xdr:colOff>19050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3</xdr:col>
                    <xdr:colOff>19050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3</xdr:col>
                    <xdr:colOff>19050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3</xdr:col>
                    <xdr:colOff>19050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3</xdr:col>
                    <xdr:colOff>19050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3</xdr:col>
                    <xdr:colOff>19050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3</xdr:col>
                    <xdr:colOff>19050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3</xdr:col>
                    <xdr:colOff>19050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3</xdr:col>
                    <xdr:colOff>19050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3</xdr:col>
                    <xdr:colOff>19050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3</xdr:col>
                    <xdr:colOff>19050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3</xdr:col>
                    <xdr:colOff>19050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3</xdr:col>
                    <xdr:colOff>19050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3</xdr:col>
                    <xdr:colOff>19050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3</xdr:col>
                    <xdr:colOff>19050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3</xdr:col>
                    <xdr:colOff>19050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3</xdr:col>
                    <xdr:colOff>19050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3</xdr:col>
                    <xdr:colOff>19050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3</xdr:col>
                    <xdr:colOff>19050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3</xdr:col>
                    <xdr:colOff>19050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3</xdr:col>
                    <xdr:colOff>19050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3</xdr:col>
                    <xdr:colOff>19050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3</xdr:col>
                    <xdr:colOff>19050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3</xdr:col>
                    <xdr:colOff>19050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3</xdr:col>
                    <xdr:colOff>19050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3</xdr:col>
                    <xdr:colOff>19050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3</xdr:col>
                    <xdr:colOff>19050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3</xdr:col>
                    <xdr:colOff>19050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3</xdr:col>
                    <xdr:colOff>19050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3</xdr:col>
                    <xdr:colOff>19050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3</xdr:col>
                    <xdr:colOff>19050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3</xdr:col>
                    <xdr:colOff>19050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3</xdr:col>
                    <xdr:colOff>19050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3</xdr:col>
                    <xdr:colOff>19050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3</xdr:col>
                    <xdr:colOff>19050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3</xdr:col>
                    <xdr:colOff>19050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3</xdr:col>
                    <xdr:colOff>19050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3</xdr:col>
                    <xdr:colOff>19050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3</xdr:col>
                    <xdr:colOff>19050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3</xdr:col>
                    <xdr:colOff>19050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3</xdr:col>
                    <xdr:colOff>19050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3</xdr:col>
                    <xdr:colOff>19050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3</xdr:col>
                    <xdr:colOff>19050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3</xdr:col>
                    <xdr:colOff>19050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3</xdr:col>
                    <xdr:colOff>19050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3</xdr:col>
                    <xdr:colOff>19050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3</xdr:col>
                    <xdr:colOff>19050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3</xdr:col>
                    <xdr:colOff>19050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3</xdr:col>
                    <xdr:colOff>19050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3</xdr:col>
                    <xdr:colOff>19050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3</xdr:col>
                    <xdr:colOff>19050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3</xdr:col>
                    <xdr:colOff>19050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3</xdr:col>
                    <xdr:colOff>19050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3</xdr:col>
                    <xdr:colOff>19050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0</xdr:col>
                    <xdr:colOff>276225</xdr:colOff>
                    <xdr:row>141</xdr:row>
                    <xdr:rowOff>9525</xdr:rowOff>
                  </from>
                  <to>
                    <xdr:col>3</xdr:col>
                    <xdr:colOff>19050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0</xdr:col>
                    <xdr:colOff>276225</xdr:colOff>
                    <xdr:row>142</xdr:row>
                    <xdr:rowOff>9525</xdr:rowOff>
                  </from>
                  <to>
                    <xdr:col>3</xdr:col>
                    <xdr:colOff>19050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0</xdr:col>
                    <xdr:colOff>276225</xdr:colOff>
                    <xdr:row>143</xdr:row>
                    <xdr:rowOff>9525</xdr:rowOff>
                  </from>
                  <to>
                    <xdr:col>3</xdr:col>
                    <xdr:colOff>19050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0</xdr:col>
                    <xdr:colOff>276225</xdr:colOff>
                    <xdr:row>144</xdr:row>
                    <xdr:rowOff>9525</xdr:rowOff>
                  </from>
                  <to>
                    <xdr:col>3</xdr:col>
                    <xdr:colOff>19050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0</xdr:col>
                    <xdr:colOff>276225</xdr:colOff>
                    <xdr:row>145</xdr:row>
                    <xdr:rowOff>9525</xdr:rowOff>
                  </from>
                  <to>
                    <xdr:col>3</xdr:col>
                    <xdr:colOff>19050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0</xdr:col>
                    <xdr:colOff>276225</xdr:colOff>
                    <xdr:row>146</xdr:row>
                    <xdr:rowOff>9525</xdr:rowOff>
                  </from>
                  <to>
                    <xdr:col>3</xdr:col>
                    <xdr:colOff>19050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0</xdr:col>
                    <xdr:colOff>276225</xdr:colOff>
                    <xdr:row>147</xdr:row>
                    <xdr:rowOff>9525</xdr:rowOff>
                  </from>
                  <to>
                    <xdr:col>3</xdr:col>
                    <xdr:colOff>19050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0</xdr:col>
                    <xdr:colOff>276225</xdr:colOff>
                    <xdr:row>148</xdr:row>
                    <xdr:rowOff>9525</xdr:rowOff>
                  </from>
                  <to>
                    <xdr:col>3</xdr:col>
                    <xdr:colOff>19050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0</xdr:col>
                    <xdr:colOff>276225</xdr:colOff>
                    <xdr:row>149</xdr:row>
                    <xdr:rowOff>9525</xdr:rowOff>
                  </from>
                  <to>
                    <xdr:col>3</xdr:col>
                    <xdr:colOff>19050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0</xdr:col>
                    <xdr:colOff>276225</xdr:colOff>
                    <xdr:row>150</xdr:row>
                    <xdr:rowOff>9525</xdr:rowOff>
                  </from>
                  <to>
                    <xdr:col>3</xdr:col>
                    <xdr:colOff>19050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0</xdr:col>
                    <xdr:colOff>276225</xdr:colOff>
                    <xdr:row>151</xdr:row>
                    <xdr:rowOff>9525</xdr:rowOff>
                  </from>
                  <to>
                    <xdr:col>3</xdr:col>
                    <xdr:colOff>19050</xdr:colOff>
                    <xdr:row>151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0</xdr:col>
                    <xdr:colOff>276225</xdr:colOff>
                    <xdr:row>152</xdr:row>
                    <xdr:rowOff>9525</xdr:rowOff>
                  </from>
                  <to>
                    <xdr:col>3</xdr:col>
                    <xdr:colOff>19050</xdr:colOff>
                    <xdr:row>152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0</xdr:col>
                    <xdr:colOff>276225</xdr:colOff>
                    <xdr:row>153</xdr:row>
                    <xdr:rowOff>9525</xdr:rowOff>
                  </from>
                  <to>
                    <xdr:col>3</xdr:col>
                    <xdr:colOff>19050</xdr:colOff>
                    <xdr:row>153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0</xdr:col>
                    <xdr:colOff>276225</xdr:colOff>
                    <xdr:row>154</xdr:row>
                    <xdr:rowOff>9525</xdr:rowOff>
                  </from>
                  <to>
                    <xdr:col>3</xdr:col>
                    <xdr:colOff>19050</xdr:colOff>
                    <xdr:row>154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0</xdr:col>
                    <xdr:colOff>276225</xdr:colOff>
                    <xdr:row>155</xdr:row>
                    <xdr:rowOff>9525</xdr:rowOff>
                  </from>
                  <to>
                    <xdr:col>3</xdr:col>
                    <xdr:colOff>19050</xdr:colOff>
                    <xdr:row>155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0</xdr:col>
                    <xdr:colOff>276225</xdr:colOff>
                    <xdr:row>156</xdr:row>
                    <xdr:rowOff>9525</xdr:rowOff>
                  </from>
                  <to>
                    <xdr:col>3</xdr:col>
                    <xdr:colOff>19050</xdr:colOff>
                    <xdr:row>156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0</xdr:col>
                    <xdr:colOff>276225</xdr:colOff>
                    <xdr:row>157</xdr:row>
                    <xdr:rowOff>9525</xdr:rowOff>
                  </from>
                  <to>
                    <xdr:col>3</xdr:col>
                    <xdr:colOff>19050</xdr:colOff>
                    <xdr:row>157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0</xdr:col>
                    <xdr:colOff>276225</xdr:colOff>
                    <xdr:row>158</xdr:row>
                    <xdr:rowOff>9525</xdr:rowOff>
                  </from>
                  <to>
                    <xdr:col>3</xdr:col>
                    <xdr:colOff>19050</xdr:colOff>
                    <xdr:row>158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0</xdr:col>
                    <xdr:colOff>276225</xdr:colOff>
                    <xdr:row>159</xdr:row>
                    <xdr:rowOff>9525</xdr:rowOff>
                  </from>
                  <to>
                    <xdr:col>3</xdr:col>
                    <xdr:colOff>19050</xdr:colOff>
                    <xdr:row>159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0</xdr:col>
                    <xdr:colOff>276225</xdr:colOff>
                    <xdr:row>160</xdr:row>
                    <xdr:rowOff>9525</xdr:rowOff>
                  </from>
                  <to>
                    <xdr:col>3</xdr:col>
                    <xdr:colOff>19050</xdr:colOff>
                    <xdr:row>160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0</xdr:col>
                    <xdr:colOff>276225</xdr:colOff>
                    <xdr:row>161</xdr:row>
                    <xdr:rowOff>9525</xdr:rowOff>
                  </from>
                  <to>
                    <xdr:col>3</xdr:col>
                    <xdr:colOff>19050</xdr:colOff>
                    <xdr:row>161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0</xdr:col>
                    <xdr:colOff>276225</xdr:colOff>
                    <xdr:row>162</xdr:row>
                    <xdr:rowOff>9525</xdr:rowOff>
                  </from>
                  <to>
                    <xdr:col>3</xdr:col>
                    <xdr:colOff>19050</xdr:colOff>
                    <xdr:row>162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0</xdr:col>
                    <xdr:colOff>276225</xdr:colOff>
                    <xdr:row>163</xdr:row>
                    <xdr:rowOff>9525</xdr:rowOff>
                  </from>
                  <to>
                    <xdr:col>3</xdr:col>
                    <xdr:colOff>19050</xdr:colOff>
                    <xdr:row>163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0</xdr:col>
                    <xdr:colOff>276225</xdr:colOff>
                    <xdr:row>164</xdr:row>
                    <xdr:rowOff>9525</xdr:rowOff>
                  </from>
                  <to>
                    <xdr:col>3</xdr:col>
                    <xdr:colOff>19050</xdr:colOff>
                    <xdr:row>164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0</xdr:col>
                    <xdr:colOff>276225</xdr:colOff>
                    <xdr:row>165</xdr:row>
                    <xdr:rowOff>9525</xdr:rowOff>
                  </from>
                  <to>
                    <xdr:col>3</xdr:col>
                    <xdr:colOff>19050</xdr:colOff>
                    <xdr:row>165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0</xdr:col>
                    <xdr:colOff>276225</xdr:colOff>
                    <xdr:row>166</xdr:row>
                    <xdr:rowOff>9525</xdr:rowOff>
                  </from>
                  <to>
                    <xdr:col>3</xdr:col>
                    <xdr:colOff>19050</xdr:colOff>
                    <xdr:row>166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0</xdr:col>
                    <xdr:colOff>276225</xdr:colOff>
                    <xdr:row>167</xdr:row>
                    <xdr:rowOff>9525</xdr:rowOff>
                  </from>
                  <to>
                    <xdr:col>3</xdr:col>
                    <xdr:colOff>19050</xdr:colOff>
                    <xdr:row>167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0</xdr:col>
                    <xdr:colOff>276225</xdr:colOff>
                    <xdr:row>168</xdr:row>
                    <xdr:rowOff>9525</xdr:rowOff>
                  </from>
                  <to>
                    <xdr:col>3</xdr:col>
                    <xdr:colOff>19050</xdr:colOff>
                    <xdr:row>168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0</xdr:col>
                    <xdr:colOff>276225</xdr:colOff>
                    <xdr:row>169</xdr:row>
                    <xdr:rowOff>9525</xdr:rowOff>
                  </from>
                  <to>
                    <xdr:col>3</xdr:col>
                    <xdr:colOff>19050</xdr:colOff>
                    <xdr:row>169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0</xdr:col>
                    <xdr:colOff>276225</xdr:colOff>
                    <xdr:row>170</xdr:row>
                    <xdr:rowOff>9525</xdr:rowOff>
                  </from>
                  <to>
                    <xdr:col>3</xdr:col>
                    <xdr:colOff>19050</xdr:colOff>
                    <xdr:row>170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0</xdr:col>
                    <xdr:colOff>276225</xdr:colOff>
                    <xdr:row>171</xdr:row>
                    <xdr:rowOff>9525</xdr:rowOff>
                  </from>
                  <to>
                    <xdr:col>3</xdr:col>
                    <xdr:colOff>19050</xdr:colOff>
                    <xdr:row>171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0</xdr:col>
                    <xdr:colOff>276225</xdr:colOff>
                    <xdr:row>172</xdr:row>
                    <xdr:rowOff>9525</xdr:rowOff>
                  </from>
                  <to>
                    <xdr:col>3</xdr:col>
                    <xdr:colOff>19050</xdr:colOff>
                    <xdr:row>172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0</xdr:col>
                    <xdr:colOff>276225</xdr:colOff>
                    <xdr:row>173</xdr:row>
                    <xdr:rowOff>9525</xdr:rowOff>
                  </from>
                  <to>
                    <xdr:col>3</xdr:col>
                    <xdr:colOff>19050</xdr:colOff>
                    <xdr:row>173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0</xdr:col>
                    <xdr:colOff>276225</xdr:colOff>
                    <xdr:row>174</xdr:row>
                    <xdr:rowOff>9525</xdr:rowOff>
                  </from>
                  <to>
                    <xdr:col>3</xdr:col>
                    <xdr:colOff>19050</xdr:colOff>
                    <xdr:row>174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0</xdr:col>
                    <xdr:colOff>276225</xdr:colOff>
                    <xdr:row>175</xdr:row>
                    <xdr:rowOff>9525</xdr:rowOff>
                  </from>
                  <to>
                    <xdr:col>3</xdr:col>
                    <xdr:colOff>19050</xdr:colOff>
                    <xdr:row>175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0</xdr:col>
                    <xdr:colOff>276225</xdr:colOff>
                    <xdr:row>176</xdr:row>
                    <xdr:rowOff>9525</xdr:rowOff>
                  </from>
                  <to>
                    <xdr:col>3</xdr:col>
                    <xdr:colOff>19050</xdr:colOff>
                    <xdr:row>176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0</xdr:col>
                    <xdr:colOff>276225</xdr:colOff>
                    <xdr:row>177</xdr:row>
                    <xdr:rowOff>9525</xdr:rowOff>
                  </from>
                  <to>
                    <xdr:col>3</xdr:col>
                    <xdr:colOff>19050</xdr:colOff>
                    <xdr:row>177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0</xdr:col>
                    <xdr:colOff>276225</xdr:colOff>
                    <xdr:row>178</xdr:row>
                    <xdr:rowOff>9525</xdr:rowOff>
                  </from>
                  <to>
                    <xdr:col>3</xdr:col>
                    <xdr:colOff>19050</xdr:colOff>
                    <xdr:row>178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0</xdr:col>
                    <xdr:colOff>276225</xdr:colOff>
                    <xdr:row>179</xdr:row>
                    <xdr:rowOff>9525</xdr:rowOff>
                  </from>
                  <to>
                    <xdr:col>3</xdr:col>
                    <xdr:colOff>19050</xdr:colOff>
                    <xdr:row>179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7946136A-3079-4556-B069-90B65D9DF75B}"/>
</file>

<file path=customXml/itemProps2.xml><?xml version="1.0" encoding="utf-8"?>
<ds:datastoreItem xmlns:ds="http://schemas.openxmlformats.org/officeDocument/2006/customXml" ds:itemID="{B3C0705E-1D36-4F7D-A760-3EBA9612D926}"/>
</file>

<file path=customXml/itemProps3.xml><?xml version="1.0" encoding="utf-8"?>
<ds:datastoreItem xmlns:ds="http://schemas.openxmlformats.org/officeDocument/2006/customXml" ds:itemID="{9FAAEC72-1081-420D-ABDD-C880B04C5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2022-03-02T05:25:57Z</dcterms:created>
  <dcterms:modified xsi:type="dcterms:W3CDTF">2022-03-03T14:58:04Z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