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docProps/core.xml" ContentType="application/vnd.openxmlformats-package.core-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52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61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99E71C9A-F793-4978-A88A-887D6CE30AD7}" xr6:coauthVersionLast="47" xr6:coauthVersionMax="47" xr10:uidLastSave="{00000000-0000-0000-0000-000000000000}"/>
  <bookViews>
    <workbookView xWindow="-120" yWindow="-120" windowWidth="29040" windowHeight="15840" xr2:uid="{B743703D-ED8B-41F8-9FE5-0A42E61D3AC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66" i="1" l="1"/>
  <c r="AU66" i="1"/>
  <c r="AV65" i="1"/>
  <c r="AU65" i="1"/>
  <c r="AT65" i="1"/>
  <c r="AV64" i="1"/>
  <c r="AU64" i="1"/>
  <c r="AT64" i="1"/>
  <c r="AV63" i="1"/>
  <c r="AU63" i="1"/>
  <c r="AT63" i="1"/>
  <c r="AV62" i="1"/>
  <c r="AU62" i="1"/>
  <c r="AV61" i="1"/>
  <c r="AU61" i="1"/>
  <c r="AT61" i="1"/>
  <c r="AV60" i="1"/>
  <c r="AU60" i="1"/>
  <c r="AT60" i="1"/>
  <c r="AV59" i="1"/>
  <c r="AU59" i="1"/>
  <c r="AV58" i="1"/>
  <c r="AU58" i="1"/>
  <c r="AT58" i="1"/>
  <c r="AV57" i="1"/>
  <c r="AU57" i="1"/>
  <c r="AV56" i="1"/>
  <c r="AU56" i="1"/>
  <c r="AV55" i="1"/>
  <c r="AU55" i="1"/>
  <c r="AT55" i="1"/>
  <c r="AV54" i="1"/>
  <c r="AU54" i="1"/>
  <c r="AT54" i="1"/>
  <c r="AV53" i="1"/>
  <c r="AU53" i="1"/>
  <c r="AV52" i="1"/>
  <c r="AU52" i="1"/>
  <c r="AV51" i="1"/>
  <c r="AU51" i="1"/>
  <c r="AV50" i="1"/>
  <c r="AU50" i="1"/>
  <c r="AV49" i="1"/>
  <c r="AU49" i="1"/>
  <c r="AT49" i="1"/>
  <c r="AV48" i="1"/>
  <c r="AU48" i="1"/>
  <c r="AV47" i="1"/>
  <c r="AU47" i="1"/>
  <c r="AV46" i="1"/>
  <c r="AU46" i="1"/>
  <c r="AT46" i="1"/>
  <c r="AV45" i="1"/>
  <c r="AU45" i="1"/>
  <c r="AT45" i="1"/>
  <c r="AV44" i="1"/>
  <c r="AU44" i="1"/>
  <c r="AT44" i="1"/>
  <c r="AV43" i="1"/>
  <c r="AU43" i="1"/>
  <c r="AT43" i="1"/>
  <c r="AV42" i="1"/>
  <c r="AU42" i="1"/>
  <c r="AV41" i="1"/>
  <c r="AU41" i="1"/>
  <c r="AV40" i="1"/>
  <c r="AU40" i="1"/>
  <c r="AT40" i="1"/>
  <c r="AV39" i="1"/>
  <c r="AU39" i="1"/>
  <c r="AT39" i="1"/>
  <c r="AV38" i="1"/>
  <c r="AU38" i="1"/>
  <c r="AT38" i="1"/>
  <c r="AV37" i="1"/>
  <c r="AU37" i="1"/>
  <c r="AT37" i="1"/>
  <c r="AV36" i="1"/>
  <c r="AU36" i="1"/>
  <c r="AT36" i="1"/>
  <c r="AV35" i="1"/>
  <c r="AU35" i="1"/>
  <c r="AT35" i="1"/>
  <c r="AV34" i="1"/>
  <c r="AU34" i="1"/>
  <c r="AT34" i="1"/>
  <c r="AV33" i="1"/>
  <c r="AU33" i="1"/>
  <c r="AT33" i="1"/>
  <c r="AV32" i="1"/>
  <c r="AU32" i="1"/>
  <c r="AV31" i="1"/>
  <c r="AU31" i="1"/>
  <c r="AT31" i="1"/>
  <c r="AV30" i="1"/>
  <c r="AU30" i="1"/>
  <c r="AV29" i="1"/>
  <c r="AU29" i="1"/>
  <c r="AT29" i="1"/>
  <c r="AV28" i="1"/>
  <c r="AU28" i="1"/>
  <c r="AT28" i="1"/>
  <c r="AV27" i="1"/>
  <c r="AU27" i="1"/>
  <c r="AV26" i="1"/>
  <c r="AU26" i="1"/>
  <c r="AT26" i="1"/>
  <c r="AV25" i="1"/>
  <c r="AU25" i="1"/>
  <c r="AV24" i="1"/>
  <c r="AU24" i="1"/>
  <c r="AT24" i="1"/>
  <c r="AV23" i="1"/>
  <c r="AU23" i="1"/>
  <c r="AV22" i="1"/>
  <c r="AU22" i="1"/>
  <c r="AT22" i="1"/>
  <c r="AV21" i="1"/>
  <c r="AU21" i="1"/>
  <c r="AT21" i="1"/>
  <c r="AV20" i="1"/>
  <c r="AU20" i="1"/>
  <c r="AV19" i="1"/>
  <c r="AU19" i="1"/>
  <c r="AV18" i="1"/>
  <c r="AU18" i="1"/>
  <c r="AT18" i="1"/>
  <c r="AV17" i="1"/>
  <c r="AU17" i="1"/>
  <c r="AT17" i="1"/>
  <c r="AV16" i="1"/>
  <c r="AU16" i="1"/>
  <c r="AT16" i="1"/>
  <c r="AV15" i="1"/>
  <c r="AU15" i="1"/>
  <c r="AT15" i="1"/>
  <c r="AV14" i="1"/>
  <c r="AU14" i="1"/>
  <c r="AT14" i="1"/>
  <c r="AV13" i="1"/>
  <c r="AU13" i="1"/>
  <c r="AT13" i="1"/>
  <c r="AV12" i="1"/>
  <c r="AU12" i="1"/>
  <c r="AV11" i="1"/>
  <c r="AU11" i="1"/>
  <c r="AV10" i="1"/>
  <c r="AU10" i="1"/>
  <c r="AV9" i="1"/>
  <c r="AU9" i="1"/>
  <c r="AT9" i="1"/>
  <c r="AV8" i="1"/>
  <c r="AU8" i="1"/>
  <c r="AT8" i="1"/>
  <c r="AV7" i="1"/>
  <c r="AU7" i="1"/>
  <c r="AT7" i="1"/>
  <c r="AV6" i="1"/>
  <c r="AU6" i="1"/>
  <c r="AT6" i="1"/>
  <c r="AV5" i="1"/>
  <c r="AU5" i="1"/>
  <c r="AV4" i="1"/>
  <c r="AU4" i="1"/>
  <c r="AT4" i="1"/>
  <c r="AV3" i="1"/>
  <c r="AU3" i="1"/>
  <c r="AV2" i="1"/>
  <c r="AU2" i="1"/>
  <c r="AT2" i="1"/>
</calcChain>
</file>

<file path=xl/sharedStrings.xml><?xml version="1.0" encoding="utf-8"?>
<sst xmlns="http://schemas.openxmlformats.org/spreadsheetml/2006/main" count="2066" uniqueCount="1035">
  <si>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</si>
  <si>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</si>
  <si>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</si>
  <si>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</si>
  <si>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</si>
  <si>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</si>
  <si>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</si>
  <si>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</si>
  <si>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</si>
  <si>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</si>
  <si>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</si>
  <si>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</si>
  <si>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</si>
  <si>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</si>
  <si>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</si>
  <si>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</si>
  <si>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</si>
  <si>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</si>
  <si>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</si>
  <si>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</si>
  <si>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</si>
  <si>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</si>
  <si>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</si>
  <si>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</si>
  <si>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</si>
  <si>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</si>
  <si>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</si>
  <si>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</si>
  <si>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</si>
  <si>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</si>
  <si>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</si>
  <si>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</si>
  <si>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</si>
  <si>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</si>
  <si>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</si>
  <si>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</si>
  <si>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</si>
  <si>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</si>
  <si>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</si>
  <si>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</si>
  <si>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</si>
  <si>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</si>
  <si>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</si>
  <si>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</si>
  <si>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</si>
  <si>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</si>
  <si>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</si>
  <si>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</si>
  <si>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</si>
  <si>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</si>
  <si>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</si>
  <si>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</si>
  <si>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</si>
  <si>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</si>
  <si>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</si>
  <si>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</si>
  <si>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</si>
  <si>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</si>
  <si>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CUHSL</t>
  </si>
  <si>
    <t>SHELVES</t>
  </si>
  <si>
    <t>RA395.A3 B27 1999</t>
  </si>
  <si>
    <t>0                      RA 0395000A  3                  B  27          1999</t>
  </si>
  <si>
    <t>Understanding the U.S. health services system / Phoebe Lindsey Barton.</t>
  </si>
  <si>
    <t>No</t>
  </si>
  <si>
    <t>1</t>
  </si>
  <si>
    <t>Yes</t>
  </si>
  <si>
    <t>3</t>
  </si>
  <si>
    <t>Barton, Phoebe Lindsey.</t>
  </si>
  <si>
    <t>Chicago : Health Administration Press ; Washington, D.C. : AUPHA Press, c1999.</t>
  </si>
  <si>
    <t>1999</t>
  </si>
  <si>
    <t>eng</t>
  </si>
  <si>
    <t>ilu</t>
  </si>
  <si>
    <t xml:space="preserve">RA </t>
  </si>
  <si>
    <t>2001-03-20</t>
  </si>
  <si>
    <t>2002-09-20</t>
  </si>
  <si>
    <t>2000-02-08</t>
  </si>
  <si>
    <t>2000-02-23</t>
  </si>
  <si>
    <t>780114:eng</t>
  </si>
  <si>
    <t>38752887</t>
  </si>
  <si>
    <t>991001764189702656</t>
  </si>
  <si>
    <t>2269286440002656</t>
  </si>
  <si>
    <t>BOOK</t>
  </si>
  <si>
    <t>9781567930818</t>
  </si>
  <si>
    <t>30001004080448</t>
  </si>
  <si>
    <t>893375144</t>
  </si>
  <si>
    <t>RA395.A3 D676 1996</t>
  </si>
  <si>
    <t>0                      RA 0395000A  3                  D  676         1996</t>
  </si>
  <si>
    <t>Back to reform : values, markets, and the health care system / Charles J. Dougherty.</t>
  </si>
  <si>
    <t>0</t>
  </si>
  <si>
    <t>Dougherty, Charles J., 1949-</t>
  </si>
  <si>
    <t>New York : Oxford University Press, 1996.</t>
  </si>
  <si>
    <t>1996</t>
  </si>
  <si>
    <t>nyu</t>
  </si>
  <si>
    <t>1999-03-06</t>
  </si>
  <si>
    <t>2006-11-27</t>
  </si>
  <si>
    <t>1996-03-08</t>
  </si>
  <si>
    <t>2000-06-14</t>
  </si>
  <si>
    <t>138795685:eng</t>
  </si>
  <si>
    <t>33818053</t>
  </si>
  <si>
    <t>991001669779702656</t>
  </si>
  <si>
    <t>2270484570002656</t>
  </si>
  <si>
    <t>9780195103977</t>
  </si>
  <si>
    <t>30001003264076</t>
  </si>
  <si>
    <t>893638460</t>
  </si>
  <si>
    <t>RA395.A3 I495 1999</t>
  </si>
  <si>
    <t>0                      RA 0395000A  3                  I  495         1999</t>
  </si>
  <si>
    <t>Introduction to health services / edited by Stephen J. Williams, Paul R. Torrens.</t>
  </si>
  <si>
    <t>Albany, [N.Y.] : Delmar, c1999.</t>
  </si>
  <si>
    <t>5th ed.</t>
  </si>
  <si>
    <t>Delmar series in health services administration</t>
  </si>
  <si>
    <t>2004-07-26</t>
  </si>
  <si>
    <t>1999-07-23</t>
  </si>
  <si>
    <t>355586785:eng</t>
  </si>
  <si>
    <t>39131005</t>
  </si>
  <si>
    <t>991001809269702656</t>
  </si>
  <si>
    <t>2264718510002656</t>
  </si>
  <si>
    <t>9780827378520</t>
  </si>
  <si>
    <t>30001004010072</t>
  </si>
  <si>
    <t>893466037</t>
  </si>
  <si>
    <t>RA395.A3 J64 1996</t>
  </si>
  <si>
    <t>0                      RA 0395000A  3                  J  64          1996</t>
  </si>
  <si>
    <t>The System : the American way of politics at the breaking point / by Haynes Johnson and David S. Broder.</t>
  </si>
  <si>
    <t>Johnson, Haynes, 1931-2013.</t>
  </si>
  <si>
    <t>Boston : Little, Brown &amp; Co., c1996.</t>
  </si>
  <si>
    <t>1st ed.</t>
  </si>
  <si>
    <t>mau</t>
  </si>
  <si>
    <t>2008-03-18</t>
  </si>
  <si>
    <t>2002-01-10</t>
  </si>
  <si>
    <t>345788427:eng</t>
  </si>
  <si>
    <t>33899910</t>
  </si>
  <si>
    <t>991001690639702656</t>
  </si>
  <si>
    <t>2271786040002656</t>
  </si>
  <si>
    <t>9780316469692</t>
  </si>
  <si>
    <t>30001004236271</t>
  </si>
  <si>
    <t>893558119</t>
  </si>
  <si>
    <t>RA395.A3 P298 1993</t>
  </si>
  <si>
    <t>0                      RA 0395000A  3                  P  298         1993</t>
  </si>
  <si>
    <t>Health status and health policy : quality of life in health care evaluation and resource allocation / Donald L. Patrick, Pennifer Erickson.</t>
  </si>
  <si>
    <t>Patrick, Donald L.</t>
  </si>
  <si>
    <t>New York : Oxford University Press, 1993.</t>
  </si>
  <si>
    <t>1993</t>
  </si>
  <si>
    <t>1995-04-20</t>
  </si>
  <si>
    <t>2006-09-22</t>
  </si>
  <si>
    <t>1993-01-21</t>
  </si>
  <si>
    <t>1994-05-26</t>
  </si>
  <si>
    <t>836875955:eng</t>
  </si>
  <si>
    <t>25372498</t>
  </si>
  <si>
    <t>991001799799702656</t>
  </si>
  <si>
    <t>2269053170002656</t>
  </si>
  <si>
    <t>9780195050271</t>
  </si>
  <si>
    <t>30001002530642</t>
  </si>
  <si>
    <t>893377623</t>
  </si>
  <si>
    <t>RA395.A3 R626 1998</t>
  </si>
  <si>
    <t>0                      RA 0395000A  3                  R  626         1998</t>
  </si>
  <si>
    <t>An introduction to the U.S. health care system / Steven Jonas.</t>
  </si>
  <si>
    <t>Jonas, Steven.</t>
  </si>
  <si>
    <t>New York : Springer Pub. Co., c1998.</t>
  </si>
  <si>
    <t>1998</t>
  </si>
  <si>
    <t>4th ed.</t>
  </si>
  <si>
    <t>2017-03-09</t>
  </si>
  <si>
    <t>2009-11-15</t>
  </si>
  <si>
    <t>2004-08-27</t>
  </si>
  <si>
    <t>718996:eng</t>
  </si>
  <si>
    <t>37180922</t>
  </si>
  <si>
    <t>991001692379702656</t>
  </si>
  <si>
    <t>2257109040002656</t>
  </si>
  <si>
    <t>9780826139856</t>
  </si>
  <si>
    <t>30001004219665</t>
  </si>
  <si>
    <t>893460723</t>
  </si>
  <si>
    <t>RA395.A3 R86</t>
  </si>
  <si>
    <t>0                      RA 0395000A  3                  R  86</t>
  </si>
  <si>
    <t>Humanizing health care : alternative futures for medicine / Robert F. Rushmer.</t>
  </si>
  <si>
    <t>Rushmer, Robert F. (Robert Frazer), 1914-2001.</t>
  </si>
  <si>
    <t>Cambridge, Mass. : MIT Press, [1975]</t>
  </si>
  <si>
    <t>1975</t>
  </si>
  <si>
    <t>[1st ed.]</t>
  </si>
  <si>
    <t>1996-07-15</t>
  </si>
  <si>
    <t>2000-03-23</t>
  </si>
  <si>
    <t>1987-12-22</t>
  </si>
  <si>
    <t>1992-04-02</t>
  </si>
  <si>
    <t>1089543641:eng</t>
  </si>
  <si>
    <t>1177679</t>
  </si>
  <si>
    <t>991001753079702656</t>
  </si>
  <si>
    <t>2264584130002656</t>
  </si>
  <si>
    <t>9780262180757</t>
  </si>
  <si>
    <t>30001000688020</t>
  </si>
  <si>
    <t>893638606</t>
  </si>
  <si>
    <t>RA395.A3 S75</t>
  </si>
  <si>
    <t>0                      RA 0395000A  3                  S  75</t>
  </si>
  <si>
    <t>Health and health care : policies in perspective / Anne R. Somers, Herman M. Somers.</t>
  </si>
  <si>
    <t>Somers, Anne Ramsay.</t>
  </si>
  <si>
    <t>Germantown, Md. : Aspen Systems Corp., 1977.</t>
  </si>
  <si>
    <t>1977</t>
  </si>
  <si>
    <t>mdu</t>
  </si>
  <si>
    <t>1992-12-04</t>
  </si>
  <si>
    <t>1988-01-05</t>
  </si>
  <si>
    <t>1997-08-08</t>
  </si>
  <si>
    <t>8145625:eng</t>
  </si>
  <si>
    <t>3168384</t>
  </si>
  <si>
    <t>991001752969702656</t>
  </si>
  <si>
    <t>2263010690002656</t>
  </si>
  <si>
    <t>9780912862453</t>
  </si>
  <si>
    <t>30001000687832</t>
  </si>
  <si>
    <t>893364801</t>
  </si>
  <si>
    <t>RA395.A4 W273 1995</t>
  </si>
  <si>
    <t>0                      RA 0395000A  4                  W  273         1995</t>
  </si>
  <si>
    <t>Voices of the communities : a survey of health care experiences of 22 medically underserved communities in the Seattle area : survey highlights / conducted under the auspices of the Cross Cultural Health Care Program at Pacific Medical Center.</t>
  </si>
  <si>
    <t>Seattle, WA : The Program, 1995.</t>
  </si>
  <si>
    <t>1995</t>
  </si>
  <si>
    <t>wau</t>
  </si>
  <si>
    <t>Voices</t>
  </si>
  <si>
    <t>2004-09-30</t>
  </si>
  <si>
    <t>2004-09-29</t>
  </si>
  <si>
    <t>44758205:eng</t>
  </si>
  <si>
    <t>37834350</t>
  </si>
  <si>
    <t>991000399079702656</t>
  </si>
  <si>
    <t>2271650130002656</t>
  </si>
  <si>
    <t>30001004923563</t>
  </si>
  <si>
    <t>893279980</t>
  </si>
  <si>
    <t>RA407 .S46 2003</t>
  </si>
  <si>
    <t>0                      RA 0407000S  46          2003</t>
  </si>
  <si>
    <t>Dicing with death : chance, risk, and health / Stephen Senn.</t>
  </si>
  <si>
    <t>Senn, Stephen.</t>
  </si>
  <si>
    <t>New York : Cambridge University Press, 2003.</t>
  </si>
  <si>
    <t>2003</t>
  </si>
  <si>
    <t>2004-12-28</t>
  </si>
  <si>
    <t>2004-10-08</t>
  </si>
  <si>
    <t>708931:eng</t>
  </si>
  <si>
    <t>52301632</t>
  </si>
  <si>
    <t>991001725939702656</t>
  </si>
  <si>
    <t>2264098790002656</t>
  </si>
  <si>
    <t>9780521540230</t>
  </si>
  <si>
    <t>30001004923993</t>
  </si>
  <si>
    <t>893832482</t>
  </si>
  <si>
    <t>RA410 .K5</t>
  </si>
  <si>
    <t>0                      RA 0410000K  5</t>
  </si>
  <si>
    <t>The economics of health / [by] Herbert E. Klarman.</t>
  </si>
  <si>
    <t>Klarman, Herbert E.</t>
  </si>
  <si>
    <t>New York : Columbia University Press, 1965.</t>
  </si>
  <si>
    <t>1965</t>
  </si>
  <si>
    <t>2003-11-10</t>
  </si>
  <si>
    <t>1987-12-18</t>
  </si>
  <si>
    <t>1999-10-22</t>
  </si>
  <si>
    <t>1716412:eng</t>
  </si>
  <si>
    <t>625193</t>
  </si>
  <si>
    <t>991001662549702656</t>
  </si>
  <si>
    <t>2259200620002656</t>
  </si>
  <si>
    <t>30001000635559</t>
  </si>
  <si>
    <t>893558117</t>
  </si>
  <si>
    <t>RA410.53 .A27 1991</t>
  </si>
  <si>
    <t>0                      RA 0410530A  27          1991</t>
  </si>
  <si>
    <t>Serious and unstable condition : financing America's health care / Henry J. Aaron.</t>
  </si>
  <si>
    <t>Aaron, Henry J.</t>
  </si>
  <si>
    <t>Washington, D.C. : Brookings Institution, 1991.</t>
  </si>
  <si>
    <t>1991</t>
  </si>
  <si>
    <t>dcu</t>
  </si>
  <si>
    <t>1996-07-28</t>
  </si>
  <si>
    <t>1998-06-03</t>
  </si>
  <si>
    <t>1991-06-17</t>
  </si>
  <si>
    <t>1991-08-14</t>
  </si>
  <si>
    <t>366755821:eng</t>
  </si>
  <si>
    <t>23731925</t>
  </si>
  <si>
    <t>991001768689702656</t>
  </si>
  <si>
    <t>2265501720002656</t>
  </si>
  <si>
    <t>9780815700500</t>
  </si>
  <si>
    <t>30001002089615</t>
  </si>
  <si>
    <t>893377592</t>
  </si>
  <si>
    <t>RA410.53 .C42 1991</t>
  </si>
  <si>
    <t>0                      RA 0410530C  42          1991</t>
  </si>
  <si>
    <t>Challenges in health care : a chartbook perspective, 1991.</t>
  </si>
  <si>
    <t>Robert Wood Johnson Foundation.</t>
  </si>
  <si>
    <t>Princeton, N.J. : Robert Wood Johnson Foundation, [1991]</t>
  </si>
  <si>
    <t>nju</t>
  </si>
  <si>
    <t>1992-05-01</t>
  </si>
  <si>
    <t>1991-11-08</t>
  </si>
  <si>
    <t>2864713845:eng</t>
  </si>
  <si>
    <t>28294146</t>
  </si>
  <si>
    <t>991000155749702656</t>
  </si>
  <si>
    <t>2255427980002656</t>
  </si>
  <si>
    <t>30001002241703</t>
  </si>
  <si>
    <t>893732565</t>
  </si>
  <si>
    <t>RA410.53 .C65  1970</t>
  </si>
  <si>
    <t>0                      RA 0410530C  65          1970</t>
  </si>
  <si>
    <t>Medical care for the American people : the final report... Adopted October 31, 1932.</t>
  </si>
  <si>
    <t>Committee on the Cost of Medical Care.</t>
  </si>
  <si>
    <t>-- Washington : Community Health Service, 1970.</t>
  </si>
  <si>
    <t>1970</t>
  </si>
  <si>
    <t>2002-09-05</t>
  </si>
  <si>
    <t>1987-12-19</t>
  </si>
  <si>
    <t>5609081713:eng</t>
  </si>
  <si>
    <t>1425922</t>
  </si>
  <si>
    <t>991001544149702656</t>
  </si>
  <si>
    <t>2272488910002656</t>
  </si>
  <si>
    <t>30001000636896</t>
  </si>
  <si>
    <t>893374710</t>
  </si>
  <si>
    <t>RA410.53 .C68 1990, v...</t>
  </si>
  <si>
    <t>0                      RA 0410530C  68          1990                                        v...</t>
  </si>
  <si>
    <t>The Corporate transformation of health care / J. Warren Salmon, editor.</t>
  </si>
  <si>
    <t>V.2 PT. 1</t>
  </si>
  <si>
    <t>Amityville, N.Y. : Baywood Pub. Co., c1990-</t>
  </si>
  <si>
    <t>1990</t>
  </si>
  <si>
    <t>Policy, politics, health, and medicine series.</t>
  </si>
  <si>
    <t>1994-03-23</t>
  </si>
  <si>
    <t>1998-11-12</t>
  </si>
  <si>
    <t>1991-01-21</t>
  </si>
  <si>
    <t>2000-01-12</t>
  </si>
  <si>
    <t>5091071341:eng</t>
  </si>
  <si>
    <t>20934347</t>
  </si>
  <si>
    <t>991001744879702656</t>
  </si>
  <si>
    <t>2264753630002656</t>
  </si>
  <si>
    <t>9780895030870</t>
  </si>
  <si>
    <t>30001002060285</t>
  </si>
  <si>
    <t>893279517</t>
  </si>
  <si>
    <t>V.2 PT. 2</t>
  </si>
  <si>
    <t>1993-11-15</t>
  </si>
  <si>
    <t>30001002670661</t>
  </si>
  <si>
    <t>893285167</t>
  </si>
  <si>
    <t>RA410.53 .F8 1994</t>
  </si>
  <si>
    <t>0                      RA 0410530F  8           1994</t>
  </si>
  <si>
    <t>The future of health policy / Victor R. Fuchs.</t>
  </si>
  <si>
    <t>Fuchs, Victor R.</t>
  </si>
  <si>
    <t>Cambridge, Mass. : Harvard University Press, 1994, c1993.</t>
  </si>
  <si>
    <t>1994</t>
  </si>
  <si>
    <t>1st Harvard University Press pbk. ed.</t>
  </si>
  <si>
    <t>2007-09-27</t>
  </si>
  <si>
    <t>1993-10-12</t>
  </si>
  <si>
    <t>1995-02-21</t>
  </si>
  <si>
    <t>346442:eng</t>
  </si>
  <si>
    <t>27811516</t>
  </si>
  <si>
    <t>991001803499702656</t>
  </si>
  <si>
    <t>2258792240002656</t>
  </si>
  <si>
    <t>9780674338258</t>
  </si>
  <si>
    <t>30001002579508</t>
  </si>
  <si>
    <t>893163036</t>
  </si>
  <si>
    <t>RA410.53 .M46 1983</t>
  </si>
  <si>
    <t>0                      RA 0410530M  46          1983</t>
  </si>
  <si>
    <t>Medical costs, moral choices : a philosophy of health care economics in America / Paul T. Menzel.</t>
  </si>
  <si>
    <t>Menzel, Paul T., 1942-</t>
  </si>
  <si>
    <t>New Haven [Conn.] : Yale University Press, c1983.</t>
  </si>
  <si>
    <t>1983</t>
  </si>
  <si>
    <t>xxu</t>
  </si>
  <si>
    <t>1996-05-28</t>
  </si>
  <si>
    <t>2010-04-22</t>
  </si>
  <si>
    <t>1991-10-28</t>
  </si>
  <si>
    <t>836654533:eng</t>
  </si>
  <si>
    <t>9324142</t>
  </si>
  <si>
    <t>991001806139702656</t>
  </si>
  <si>
    <t>2259444420002656</t>
  </si>
  <si>
    <t>9780300029604</t>
  </si>
  <si>
    <t>30001000636284</t>
  </si>
  <si>
    <t>893122250</t>
  </si>
  <si>
    <t>RA410.53 .N52 1993</t>
  </si>
  <si>
    <t>0                      RA 0410530N  52          1993</t>
  </si>
  <si>
    <t>Free for all? : lessons from the Rand Health Insurance Experiment / Joseph P. Newhouse and the Insurance Experiment Group.</t>
  </si>
  <si>
    <t>Newhouse, Joseph P.</t>
  </si>
  <si>
    <t>Cambridge, Mass. : Harvard University Press, 1993.</t>
  </si>
  <si>
    <t>1996-10-19</t>
  </si>
  <si>
    <t>1996-06-06</t>
  </si>
  <si>
    <t>395888:eng</t>
  </si>
  <si>
    <t>27974577</t>
  </si>
  <si>
    <t>991001803459702656</t>
  </si>
  <si>
    <t>2264246790002656</t>
  </si>
  <si>
    <t>9780674318465</t>
  </si>
  <si>
    <t>30001002579482</t>
  </si>
  <si>
    <t>893821739</t>
  </si>
  <si>
    <t>RA410.53 .S7 1988</t>
  </si>
  <si>
    <t>0                      RA 0410530S  7           1988</t>
  </si>
  <si>
    <t>Stemming the rising costs of medical care : answers and antidotes.</t>
  </si>
  <si>
    <t>Battle Creek, Mich. : W.K. Kellogg Foundation, 1988.</t>
  </si>
  <si>
    <t>1988</t>
  </si>
  <si>
    <t>miu</t>
  </si>
  <si>
    <t>1996-10-16</t>
  </si>
  <si>
    <t>2007-11-16</t>
  </si>
  <si>
    <t>1988-04-28</t>
  </si>
  <si>
    <t>1991-12-10</t>
  </si>
  <si>
    <t>1780485753:eng</t>
  </si>
  <si>
    <t>17747965</t>
  </si>
  <si>
    <t>991001789639702656</t>
  </si>
  <si>
    <t>2264137390002656</t>
  </si>
  <si>
    <t>30001000978579</t>
  </si>
  <si>
    <t>893821723</t>
  </si>
  <si>
    <t>RA410.53 .W64 1984</t>
  </si>
  <si>
    <t>0                      RA 0410530W  64          1984</t>
  </si>
  <si>
    <t>The medical industrial complex / Stanley Wohl.</t>
  </si>
  <si>
    <t>Wohl, Stanley.</t>
  </si>
  <si>
    <t>New York : Harmony Books, c1984.</t>
  </si>
  <si>
    <t>1984</t>
  </si>
  <si>
    <t>1993-10-09</t>
  </si>
  <si>
    <t>3490835:eng</t>
  </si>
  <si>
    <t>10277764</t>
  </si>
  <si>
    <t>991001544009702656</t>
  </si>
  <si>
    <t>2265292190002656</t>
  </si>
  <si>
    <t>9780517553510</t>
  </si>
  <si>
    <t>30001000636383</t>
  </si>
  <si>
    <t>893541494</t>
  </si>
  <si>
    <t>RA410.54.O7 R37 1992</t>
  </si>
  <si>
    <t>0                      RA 0410540O  7                  R  37          1992</t>
  </si>
  <si>
    <t>Rationing America's medical care : the Oregon Plan and beyond / edited by Martin A. Strosberg, Joshua M. Wiener. Robert Baker, with I. Alan Fein.</t>
  </si>
  <si>
    <t>Washington, D.C. : Brookings Institution, c1992.</t>
  </si>
  <si>
    <t>1992</t>
  </si>
  <si>
    <t>Brookings dialogues on public policy</t>
  </si>
  <si>
    <t>2001-10-25</t>
  </si>
  <si>
    <t>1992-12-10</t>
  </si>
  <si>
    <t>795780742:eng</t>
  </si>
  <si>
    <t>25500795</t>
  </si>
  <si>
    <t>991001351719702656</t>
  </si>
  <si>
    <t>2270057840002656</t>
  </si>
  <si>
    <t>9780815781974</t>
  </si>
  <si>
    <t>30001002459636</t>
  </si>
  <si>
    <t>893727497</t>
  </si>
  <si>
    <t>RA411 .R56 1976</t>
  </si>
  <si>
    <t>0                      RA 0411000R  56          1976</t>
  </si>
  <si>
    <t>Health care systems in world perspective / Milton I. Roemer.</t>
  </si>
  <si>
    <t>Roemer, Milton Irwin, 1916-2001.</t>
  </si>
  <si>
    <t>Ann Arbor : Health Administration Press, 1976.</t>
  </si>
  <si>
    <t>1976</t>
  </si>
  <si>
    <t>2002-07-24</t>
  </si>
  <si>
    <t>1992-03-17</t>
  </si>
  <si>
    <t>149089132:eng</t>
  </si>
  <si>
    <t>2345853</t>
  </si>
  <si>
    <t>991001753359702656</t>
  </si>
  <si>
    <t>2262020080002656</t>
  </si>
  <si>
    <t>9780914904137</t>
  </si>
  <si>
    <t>30001000688335</t>
  </si>
  <si>
    <t>893135701</t>
  </si>
  <si>
    <t>RA412.5.S9 I45 1992</t>
  </si>
  <si>
    <t>0                      RA 0412500S  9                  I  45          1992</t>
  </si>
  <si>
    <t>Health politics : interests and institutions in Western Europe / Ellen M. Immergut.</t>
  </si>
  <si>
    <t>Immergut, Ellen M.</t>
  </si>
  <si>
    <t>Cambridge [England] ; New York, NY, USA : Cambridge University Press, 1992.</t>
  </si>
  <si>
    <t>enk</t>
  </si>
  <si>
    <t>Cambridge studies in comparative politics</t>
  </si>
  <si>
    <t>1995-11-07</t>
  </si>
  <si>
    <t>1993-12-06</t>
  </si>
  <si>
    <t>1995-07-23</t>
  </si>
  <si>
    <t>28057547:eng</t>
  </si>
  <si>
    <t>25317487</t>
  </si>
  <si>
    <t>991001745019702656</t>
  </si>
  <si>
    <t>2267802400002656</t>
  </si>
  <si>
    <t>9780521413350</t>
  </si>
  <si>
    <t>30001002670844</t>
  </si>
  <si>
    <t>893649433</t>
  </si>
  <si>
    <t>RA412.5.U6 W52 1992</t>
  </si>
  <si>
    <t>0                      RA 0412500U  6                  W  52          1992</t>
  </si>
  <si>
    <t>Why the United States does not have a national health program / Vicente Navarro, editor.</t>
  </si>
  <si>
    <t>Amityville, N.Y. : Baywood Pub. Co., c1992.</t>
  </si>
  <si>
    <t>Policy, politics, health and medicine series</t>
  </si>
  <si>
    <t>1996-06-14</t>
  </si>
  <si>
    <t>2007-04-29</t>
  </si>
  <si>
    <t>1996-10-28</t>
  </si>
  <si>
    <t>28571933:eng</t>
  </si>
  <si>
    <t>26400212</t>
  </si>
  <si>
    <t>991001744959702656</t>
  </si>
  <si>
    <t>2267970620002656</t>
  </si>
  <si>
    <t>9780895031051</t>
  </si>
  <si>
    <t>30001002670703</t>
  </si>
  <si>
    <t>893149619</t>
  </si>
  <si>
    <t>RA413.5.U5 Z44 1998</t>
  </si>
  <si>
    <t>0                      RA 0413500U  5                  Z  44          1998</t>
  </si>
  <si>
    <t>The managed care blues and how to cure them / Walter A. Zelman, Robert A. Berenson.</t>
  </si>
  <si>
    <t>Zelman, Walter A.</t>
  </si>
  <si>
    <t>Washington, D.C. : Georgetown University Press, c1998.</t>
  </si>
  <si>
    <t>2005-10-05</t>
  </si>
  <si>
    <t>2007-04-11</t>
  </si>
  <si>
    <t>2004-09-24</t>
  </si>
  <si>
    <t>20615776:eng</t>
  </si>
  <si>
    <t>38992920</t>
  </si>
  <si>
    <t>991001693309702656</t>
  </si>
  <si>
    <t>2264392950002656</t>
  </si>
  <si>
    <t>9780878406791</t>
  </si>
  <si>
    <t>30001004978864</t>
  </si>
  <si>
    <t>893369512</t>
  </si>
  <si>
    <t>RA418 .P54 1986</t>
  </si>
  <si>
    <t>0                      RA 0418000P  54          1986</t>
  </si>
  <si>
    <t>The healing web : social networks and human survival / Marc Pilisuk, Susan Hillier Parks.</t>
  </si>
  <si>
    <t>Pilisuk, Marc.</t>
  </si>
  <si>
    <t>Hanover, NH : University Press of New England, 1986.</t>
  </si>
  <si>
    <t>1986</t>
  </si>
  <si>
    <t>nhu</t>
  </si>
  <si>
    <t>1991-04-26</t>
  </si>
  <si>
    <t>1988-01-08</t>
  </si>
  <si>
    <t>799451692:eng</t>
  </si>
  <si>
    <t>12749816</t>
  </si>
  <si>
    <t>991000686719702656</t>
  </si>
  <si>
    <t>2267637690002656</t>
  </si>
  <si>
    <t>9780874513608</t>
  </si>
  <si>
    <t>30001000695249</t>
  </si>
  <si>
    <t>893267146</t>
  </si>
  <si>
    <t>RA427 .R87 1986</t>
  </si>
  <si>
    <t>0                      RA 0427000R  87          1986</t>
  </si>
  <si>
    <t>Is prevention better than cure? / Louise B. Russell.</t>
  </si>
  <si>
    <t>Russell, Louise B.</t>
  </si>
  <si>
    <t>Washington, D.C. : Brookings Institution, c1986.</t>
  </si>
  <si>
    <t>Studies in social economics</t>
  </si>
  <si>
    <t>1993-02-11</t>
  </si>
  <si>
    <t>2003-11-11</t>
  </si>
  <si>
    <t>1993-03-10</t>
  </si>
  <si>
    <t>4932754:eng</t>
  </si>
  <si>
    <t>12557363</t>
  </si>
  <si>
    <t>991001758299702656</t>
  </si>
  <si>
    <t>2255466550002656</t>
  </si>
  <si>
    <t>9780815776314</t>
  </si>
  <si>
    <t>30001000705501</t>
  </si>
  <si>
    <t>893741432</t>
  </si>
  <si>
    <t>RA427 .W49 1994</t>
  </si>
  <si>
    <t>0                      RA 0427000W  49          1994</t>
  </si>
  <si>
    <t>Why are some people healthy and others not? : the determinants of health of populations / Robert G. Evans, Morris L. Barer, and Theodore R. Marmor, editors.</t>
  </si>
  <si>
    <t>New York : A. de Gruyter, c1994.</t>
  </si>
  <si>
    <t>Social institutions and social change</t>
  </si>
  <si>
    <t>2008-01-08</t>
  </si>
  <si>
    <t>1994-09-23</t>
  </si>
  <si>
    <t>1995-04-05</t>
  </si>
  <si>
    <t>891906309:eng</t>
  </si>
  <si>
    <t>30319256</t>
  </si>
  <si>
    <t>991001795719702656</t>
  </si>
  <si>
    <t>2267963080002656</t>
  </si>
  <si>
    <t>9780202304892</t>
  </si>
  <si>
    <t>30001003110691</t>
  </si>
  <si>
    <t>893456315</t>
  </si>
  <si>
    <t>RA427.8 .H494 1990</t>
  </si>
  <si>
    <t>0                      RA 0427800H  494         1990</t>
  </si>
  <si>
    <t>Health promotion at the community level / Neil Bracht, editor.</t>
  </si>
  <si>
    <t>Newbury Park, Calif. : Sage Publications, c1990.</t>
  </si>
  <si>
    <t>cau</t>
  </si>
  <si>
    <t>Sage sourcebooks for the human services series ; 15</t>
  </si>
  <si>
    <t>2001-12-30</t>
  </si>
  <si>
    <t>1992-08-21</t>
  </si>
  <si>
    <t>1994-05-06</t>
  </si>
  <si>
    <t>3768833330:eng</t>
  </si>
  <si>
    <t>21763176</t>
  </si>
  <si>
    <t>991001796059702656</t>
  </si>
  <si>
    <t>2255698390002656</t>
  </si>
  <si>
    <t>9780803938588</t>
  </si>
  <si>
    <t>30001002455410</t>
  </si>
  <si>
    <t>893834837</t>
  </si>
  <si>
    <t>RA440.6 .C36 1997</t>
  </si>
  <si>
    <t>0                      RA 0440600C  36          1997</t>
  </si>
  <si>
    <t>Quality care : prescriptions for injecting quality into healthcare systems / Marlene Caroselli, with Linda Edison.</t>
  </si>
  <si>
    <t>Caroselli, Marlene.</t>
  </si>
  <si>
    <t>Boca Raton, Fla. : St. Lucie Press, c1997.</t>
  </si>
  <si>
    <t>1997</t>
  </si>
  <si>
    <t>flu</t>
  </si>
  <si>
    <t>2006-10-10</t>
  </si>
  <si>
    <t>1997-06-30</t>
  </si>
  <si>
    <t>1998-08-03</t>
  </si>
  <si>
    <t>41472640:eng</t>
  </si>
  <si>
    <t>37019372</t>
  </si>
  <si>
    <t>991001792119702656</t>
  </si>
  <si>
    <t>2272121560002656</t>
  </si>
  <si>
    <t>9781574440430</t>
  </si>
  <si>
    <t>30001003684711</t>
  </si>
  <si>
    <t>893732400</t>
  </si>
  <si>
    <t>RA445 .H3364 2000</t>
  </si>
  <si>
    <t>0                      RA 0445000H  3364        2000</t>
  </si>
  <si>
    <t>Health and health care 2010 : the forecast, the challenge / [contributors, Roy Amara ... [et al.]].</t>
  </si>
  <si>
    <t>San Francisco : Jossey-Bass, 2000.</t>
  </si>
  <si>
    <t>2000</t>
  </si>
  <si>
    <t>2003-03-06</t>
  </si>
  <si>
    <t>2003-11-08</t>
  </si>
  <si>
    <t>2001-11-15</t>
  </si>
  <si>
    <t>865763008:eng</t>
  </si>
  <si>
    <t>42980220</t>
  </si>
  <si>
    <t>991001702479702656</t>
  </si>
  <si>
    <t>2260452950002656</t>
  </si>
  <si>
    <t>9780787953485</t>
  </si>
  <si>
    <t>30001004234193</t>
  </si>
  <si>
    <t>893727790</t>
  </si>
  <si>
    <t>RA448.4 .M566 2000</t>
  </si>
  <si>
    <t>0                      RA 0448400M  566         2000</t>
  </si>
  <si>
    <t>Minority health in America : findings and policy implications from the Commonwealth Fund minority health survey / edited by Carol J.R. Hogue, Martha A. Hargraves, Karen Scott Collins.</t>
  </si>
  <si>
    <t>2</t>
  </si>
  <si>
    <t>Baltimore, Md. : Johns Hopkins University Press, 2000.</t>
  </si>
  <si>
    <t>2001-03-31</t>
  </si>
  <si>
    <t>2006-10-30</t>
  </si>
  <si>
    <t>2001-03-19</t>
  </si>
  <si>
    <t>2004-06-05</t>
  </si>
  <si>
    <t>795213471:eng</t>
  </si>
  <si>
    <t>41326247</t>
  </si>
  <si>
    <t>991001813109702656</t>
  </si>
  <si>
    <t>2264776680002656</t>
  </si>
  <si>
    <t>9780801862984</t>
  </si>
  <si>
    <t>30001004230407</t>
  </si>
  <si>
    <t>893728032</t>
  </si>
  <si>
    <t>2004-08-05</t>
  </si>
  <si>
    <t>30001004509982</t>
  </si>
  <si>
    <t>893744003</t>
  </si>
  <si>
    <t>RA448.5.I5 D57 1998</t>
  </si>
  <si>
    <t>0                      RA 0448500I  5                  D  57          1998</t>
  </si>
  <si>
    <t>Managed care in American Indian and Alaska native communities / Mim Dixon.</t>
  </si>
  <si>
    <t>Dixon, Mim.</t>
  </si>
  <si>
    <t>Washington, D.C. : American Public Health Association, c1998.</t>
  </si>
  <si>
    <t>2004-06-06</t>
  </si>
  <si>
    <t>2004-06-03</t>
  </si>
  <si>
    <t>23626868:eng</t>
  </si>
  <si>
    <t>40908083</t>
  </si>
  <si>
    <t>991000370999702656</t>
  </si>
  <si>
    <t>2256722560002656</t>
  </si>
  <si>
    <t>9780875532387</t>
  </si>
  <si>
    <t>30001004920304</t>
  </si>
  <si>
    <t>893123048</t>
  </si>
  <si>
    <t>RA527 .W54 1976</t>
  </si>
  <si>
    <t>0                      RA 0527000W  54          1976</t>
  </si>
  <si>
    <t>The delivery of health services in the People's Republic of China.</t>
  </si>
  <si>
    <t>Wilenski, Peter.</t>
  </si>
  <si>
    <t>-- Ottawa : International Development Research Centre, 1976.</t>
  </si>
  <si>
    <t xml:space="preserve">xx </t>
  </si>
  <si>
    <t>IDRC ; 056e</t>
  </si>
  <si>
    <t>31048544:eng</t>
  </si>
  <si>
    <t>28912440</t>
  </si>
  <si>
    <t>991000657859702656</t>
  </si>
  <si>
    <t>2259766040002656</t>
  </si>
  <si>
    <t>9780889360723</t>
  </si>
  <si>
    <t>30001000688178</t>
  </si>
  <si>
    <t>893459581</t>
  </si>
  <si>
    <t>RA552.S6 H43</t>
  </si>
  <si>
    <t>0                      RA 0552000S  6                  H  43</t>
  </si>
  <si>
    <t>The Health of the people : a review of health services in the Republic of South Africa in the mid-seventies.</t>
  </si>
  <si>
    <t>Johannesburg : C. van Rensburg Publications, 1977.</t>
  </si>
  <si>
    <t xml:space="preserve">sa </t>
  </si>
  <si>
    <t>1995-04-10</t>
  </si>
  <si>
    <t>2008-04-05</t>
  </si>
  <si>
    <t>1993-03-11</t>
  </si>
  <si>
    <t>12627595:eng</t>
  </si>
  <si>
    <t>3813037</t>
  </si>
  <si>
    <t>991001753129702656</t>
  </si>
  <si>
    <t>2263276080002656</t>
  </si>
  <si>
    <t>9780908393152</t>
  </si>
  <si>
    <t>30001000688152</t>
  </si>
  <si>
    <t>893364802</t>
  </si>
  <si>
    <t>RA564.8 .C654 1982</t>
  </si>
  <si>
    <t>0                      RA 0564800C  654         1982</t>
  </si>
  <si>
    <t>Coordinating community services for the elderly : the triage experience / Joan Quinn ... [et al.] editors ; foreword by Claude Pepper.</t>
  </si>
  <si>
    <t>New York : Springer Pub. Co., c1982.</t>
  </si>
  <si>
    <t>1982</t>
  </si>
  <si>
    <t>1990-10-18</t>
  </si>
  <si>
    <t>1988-01-07</t>
  </si>
  <si>
    <t>30647320:eng</t>
  </si>
  <si>
    <t>7948630</t>
  </si>
  <si>
    <t>991001068729702656</t>
  </si>
  <si>
    <t>2267088260002656</t>
  </si>
  <si>
    <t>9780826133007</t>
  </si>
  <si>
    <t>30001000253395</t>
  </si>
  <si>
    <t>893465177</t>
  </si>
  <si>
    <t>RA564.8 .W44</t>
  </si>
  <si>
    <t>0                      RA 0564800W  44</t>
  </si>
  <si>
    <t>Adult day care : community work with the elderly / Philip G. Weiler, Eloise Rathbone-McCuan, with contributions by Annette Castle &amp; Larry Pickard.</t>
  </si>
  <si>
    <t>Weiler, Philip G.</t>
  </si>
  <si>
    <t>New York : Springer Pub. Co., c1978.</t>
  </si>
  <si>
    <t>1978</t>
  </si>
  <si>
    <t>Springer series on adulthood and aging ; v. 1</t>
  </si>
  <si>
    <t>1997-03-19</t>
  </si>
  <si>
    <t>1992-03-24</t>
  </si>
  <si>
    <t>424292066:eng</t>
  </si>
  <si>
    <t>3414259</t>
  </si>
  <si>
    <t>991001782939702656</t>
  </si>
  <si>
    <t>2259713280002656</t>
  </si>
  <si>
    <t>9780826122704</t>
  </si>
  <si>
    <t>30001000253411</t>
  </si>
  <si>
    <t>893163024</t>
  </si>
  <si>
    <t>RA564.8 .W49 1993</t>
  </si>
  <si>
    <t>0                      RA 0564800W  49          1993</t>
  </si>
  <si>
    <t>Ethics and the elderly / Mark R. Wicclair.</t>
  </si>
  <si>
    <t>Wicclair, Mark R.</t>
  </si>
  <si>
    <t>2009-04-23</t>
  </si>
  <si>
    <t>1993-07-13</t>
  </si>
  <si>
    <t>327854:eng</t>
  </si>
  <si>
    <t>26934609</t>
  </si>
  <si>
    <t>991001655109702656</t>
  </si>
  <si>
    <t>2260766940002656</t>
  </si>
  <si>
    <t>9780195053159</t>
  </si>
  <si>
    <t>30001002569020</t>
  </si>
  <si>
    <t>893358728</t>
  </si>
  <si>
    <t>RA564.85 .B445 1998</t>
  </si>
  <si>
    <t>0                      RA 0564850B  445         1998</t>
  </si>
  <si>
    <t>Behavioral medicine and women : a comprehensive handbook / edited by Elaine A. Blechman, Kelly D. Brownell ; forewords by W. Stewart Agras, Bonnie R. Strickland.</t>
  </si>
  <si>
    <t>New York : Guilford Press, c1998.</t>
  </si>
  <si>
    <t>2002-11-05</t>
  </si>
  <si>
    <t>1999-11-05</t>
  </si>
  <si>
    <t>2000-03-13</t>
  </si>
  <si>
    <t>1216456319:eng</t>
  </si>
  <si>
    <t>37444012</t>
  </si>
  <si>
    <t>991001809729702656</t>
  </si>
  <si>
    <t>2262192720002656</t>
  </si>
  <si>
    <t>9781572302181</t>
  </si>
  <si>
    <t>30001004080323</t>
  </si>
  <si>
    <t>893728031</t>
  </si>
  <si>
    <t>RA564.85 .M35 1993</t>
  </si>
  <si>
    <t>0                      RA 0564850M  35          1993</t>
  </si>
  <si>
    <t>Women and children in health care : an unequal majority / Mary Briody Mahowald.</t>
  </si>
  <si>
    <t>Mahowald, Mary Briody.</t>
  </si>
  <si>
    <t>1999-03-27</t>
  </si>
  <si>
    <t>2000-03-14</t>
  </si>
  <si>
    <t>1994-02-08</t>
  </si>
  <si>
    <t>836893957:eng</t>
  </si>
  <si>
    <t>25676148</t>
  </si>
  <si>
    <t>991001802499702656</t>
  </si>
  <si>
    <t>2269473780002656</t>
  </si>
  <si>
    <t>9780195063462</t>
  </si>
  <si>
    <t>30001002569103</t>
  </si>
  <si>
    <t>893736962</t>
  </si>
  <si>
    <t>RA564.85 .R44 1994</t>
  </si>
  <si>
    <t>0                      RA 0564850R  44          1994</t>
  </si>
  <si>
    <t>Reframing women's health : multidisciplinary research and practice / edited by Alice J. Dan.</t>
  </si>
  <si>
    <t>Thousand Oaks, [Calif.] : Sage Publications, c1994.</t>
  </si>
  <si>
    <t>2005-03-28</t>
  </si>
  <si>
    <t>1995-02-20</t>
  </si>
  <si>
    <t>836753039:eng</t>
  </si>
  <si>
    <t>29954403</t>
  </si>
  <si>
    <t>991001798329702656</t>
  </si>
  <si>
    <t>2262210650002656</t>
  </si>
  <si>
    <t>9780803957732</t>
  </si>
  <si>
    <t>30001003146406</t>
  </si>
  <si>
    <t>893150195</t>
  </si>
  <si>
    <t>RA564.85 .W66684 1995</t>
  </si>
  <si>
    <t>0                      RA 0564850W  66684       1995</t>
  </si>
  <si>
    <t>Women's health care : a comprehensive handbook / edited by Catherine Ingram Fogel, Nancy Fugate Woods.</t>
  </si>
  <si>
    <t>Thousand Oaks, Calif. : Sage Publications, c1995.</t>
  </si>
  <si>
    <t>2001-02-26</t>
  </si>
  <si>
    <t>2006-03-26</t>
  </si>
  <si>
    <t>1995-05-12</t>
  </si>
  <si>
    <t>1995-11-09</t>
  </si>
  <si>
    <t>836966757:eng</t>
  </si>
  <si>
    <t>31243236</t>
  </si>
  <si>
    <t>991001798479702656</t>
  </si>
  <si>
    <t>2272238220002656</t>
  </si>
  <si>
    <t>9780803970229</t>
  </si>
  <si>
    <t>30001003147776</t>
  </si>
  <si>
    <t>893728027</t>
  </si>
  <si>
    <t>RA564.85 .W683 1994</t>
  </si>
  <si>
    <t>0                      RA 0564850W  683         1994</t>
  </si>
  <si>
    <t>Women's health, politics, and power : essays on sex/gender, medicine, and public health / editors, Elizabeth Fee and Nancy Krieger.</t>
  </si>
  <si>
    <t>Amityville, N.Y. : Baywood Pub. Co., c1994.</t>
  </si>
  <si>
    <t>Policy, politics, health, and medicine series</t>
  </si>
  <si>
    <t>2000-02-12</t>
  </si>
  <si>
    <t>811617142:eng</t>
  </si>
  <si>
    <t>29702339</t>
  </si>
  <si>
    <t>991001744919702656</t>
  </si>
  <si>
    <t>2261353610002656</t>
  </si>
  <si>
    <t>9780895031204</t>
  </si>
  <si>
    <t>30001002670646</t>
  </si>
  <si>
    <t>893359075</t>
  </si>
  <si>
    <t>RA577.5 .M39 2006</t>
  </si>
  <si>
    <t>0                      RA 0577500M  39          2006</t>
  </si>
  <si>
    <t>My office is killing me! : the sick building survival guide / Jeffrey C. May.</t>
  </si>
  <si>
    <t>May, Jeffrey C.</t>
  </si>
  <si>
    <t>Baltimore, Md. : Johns Hopkins University Press, 2006.</t>
  </si>
  <si>
    <t>2006</t>
  </si>
  <si>
    <t>2008-05-28</t>
  </si>
  <si>
    <t>2010-03-26</t>
  </si>
  <si>
    <t>2008-04-30</t>
  </si>
  <si>
    <t>198186514:eng</t>
  </si>
  <si>
    <t>61757990</t>
  </si>
  <si>
    <t>991001750559702656</t>
  </si>
  <si>
    <t>2269791850002656</t>
  </si>
  <si>
    <t>9780801883415</t>
  </si>
  <si>
    <t>30001005292042</t>
  </si>
  <si>
    <t>893279524</t>
  </si>
  <si>
    <t>RA643 .A5 1975</t>
  </si>
  <si>
    <t>0                      RA 0643000A  5           1975</t>
  </si>
  <si>
    <t>Control of communicable diseases in man / Abram S. Beneson, ed.</t>
  </si>
  <si>
    <t>Washington : American Public Health Association, 1975.</t>
  </si>
  <si>
    <t>-- 12th ed.--</t>
  </si>
  <si>
    <t>2002-07-07</t>
  </si>
  <si>
    <t>2000-06-15</t>
  </si>
  <si>
    <t>5576762314:eng</t>
  </si>
  <si>
    <t>1805190</t>
  </si>
  <si>
    <t>991000164629702656</t>
  </si>
  <si>
    <t>2269559370002656</t>
  </si>
  <si>
    <t>9780875530772</t>
  </si>
  <si>
    <t>30001000231714</t>
  </si>
  <si>
    <t>893536874</t>
  </si>
  <si>
    <t>RA644.A25 A363 1986</t>
  </si>
  <si>
    <t>0                      RA 0644000A  25                 A  363         1986</t>
  </si>
  <si>
    <t>AIDS, impact on public policy : an international forum--policy, politics, and AIDS / edited by Robert F. Hummel ... [et al.].</t>
  </si>
  <si>
    <t>New York : Plenum Press, c1986.</t>
  </si>
  <si>
    <t>2002-04-24</t>
  </si>
  <si>
    <t>2004-11-16</t>
  </si>
  <si>
    <t>1989-03-29</t>
  </si>
  <si>
    <t>1990-06-27</t>
  </si>
  <si>
    <t>836699672:eng</t>
  </si>
  <si>
    <t>15017238</t>
  </si>
  <si>
    <t>991001750159702656</t>
  </si>
  <si>
    <t>2265022460002656</t>
  </si>
  <si>
    <t>9780306425400</t>
  </si>
  <si>
    <t>30001000015018</t>
  </si>
  <si>
    <t>893633370</t>
  </si>
  <si>
    <t>RA644.I6 H57</t>
  </si>
  <si>
    <t>0                      RA 0644000I  6                  H  57</t>
  </si>
  <si>
    <t>History, science, and politics : influenza in America, 1918-1976 / June E. Osborn, editor.</t>
  </si>
  <si>
    <t>New York : Prodist, 1977.</t>
  </si>
  <si>
    <t>2006-11-24</t>
  </si>
  <si>
    <t>2008-02-21</t>
  </si>
  <si>
    <t>1987-10-29</t>
  </si>
  <si>
    <t>540925:eng</t>
  </si>
  <si>
    <t>3274162</t>
  </si>
  <si>
    <t>991001779969702656</t>
  </si>
  <si>
    <t>2256002770002656</t>
  </si>
  <si>
    <t>9780882021768</t>
  </si>
  <si>
    <t>30001000233215</t>
  </si>
  <si>
    <t>893377618</t>
  </si>
  <si>
    <t>RA644.P93 Y35 2003</t>
  </si>
  <si>
    <t>0                      RA 0644000P  93                 Y  35          2003</t>
  </si>
  <si>
    <t>The pathological protein : mad cow, chronic wasting, and other deadly prion diseases/ Philip Yam.</t>
  </si>
  <si>
    <t>Yam, Philip.</t>
  </si>
  <si>
    <t>New York : Copernicus, 2003.</t>
  </si>
  <si>
    <t>2006-11-17</t>
  </si>
  <si>
    <t>2003-12-18</t>
  </si>
  <si>
    <t>800759753:eng</t>
  </si>
  <si>
    <t>51022709</t>
  </si>
  <si>
    <t>991001724159702656</t>
  </si>
  <si>
    <t>2266422230002656</t>
  </si>
  <si>
    <t>9780387955087</t>
  </si>
  <si>
    <t>30001004507754</t>
  </si>
  <si>
    <t>893134772</t>
  </si>
  <si>
    <t>RA645.H4 B78</t>
  </si>
  <si>
    <t>0                      RA 0645000H  4                  B  78</t>
  </si>
  <si>
    <t>The Roseto Story : an anatomy of health / by John G. Bruhn and Stewart Wolf ; photos by Remsen Wolff.</t>
  </si>
  <si>
    <t>Bruhn, John G., 1934-</t>
  </si>
  <si>
    <t>Norman : University of Oklahoma, c1979.</t>
  </si>
  <si>
    <t>1979</t>
  </si>
  <si>
    <t>oku</t>
  </si>
  <si>
    <t>1995-02-14</t>
  </si>
  <si>
    <t>1987-11-12</t>
  </si>
  <si>
    <t>14766529:eng</t>
  </si>
  <si>
    <t>4835344</t>
  </si>
  <si>
    <t>991001790789702656</t>
  </si>
  <si>
    <t>2268159790002656</t>
  </si>
  <si>
    <t>9780806114910</t>
  </si>
  <si>
    <t>30001000322638</t>
  </si>
  <si>
    <t>893827096</t>
  </si>
  <si>
    <t>RA645.N87 .S65 2002</t>
  </si>
  <si>
    <t>0                      RA 0645000N  87                 S  65          2002</t>
  </si>
  <si>
    <t>Add years to your life! : maintain or regain a healthy heart / by Phil Sokolof.</t>
  </si>
  <si>
    <t>Sokolof, Phil.</t>
  </si>
  <si>
    <t>[Omaha, Neb.] : National Heart Savers Association, 2002.</t>
  </si>
  <si>
    <t>2002</t>
  </si>
  <si>
    <t>nbu</t>
  </si>
  <si>
    <t>2005-02-19</t>
  </si>
  <si>
    <t>2004-09-15</t>
  </si>
  <si>
    <t>10674661:eng</t>
  </si>
  <si>
    <t>53112905</t>
  </si>
  <si>
    <t>991001724249702656</t>
  </si>
  <si>
    <t>2265292490002656</t>
  </si>
  <si>
    <t>9780971844100</t>
  </si>
  <si>
    <t>30001004506681</t>
  </si>
  <si>
    <t>893279354</t>
  </si>
  <si>
    <t>RA651 .G65 2001</t>
  </si>
  <si>
    <t>0                      RA 0651000G  65          2001</t>
  </si>
  <si>
    <t>World health and disease / edited [sic] by Alastair Gray.</t>
  </si>
  <si>
    <t>Gray, Alastair, 1953-</t>
  </si>
  <si>
    <t>Buckingham ; Philadelphia : Open University Press, 2001.</t>
  </si>
  <si>
    <t>2001</t>
  </si>
  <si>
    <t>3rd ed.</t>
  </si>
  <si>
    <t>Health and disease series ; bk. 3</t>
  </si>
  <si>
    <t>2003-04-14</t>
  </si>
  <si>
    <t>354768632:eng</t>
  </si>
  <si>
    <t>45648460</t>
  </si>
  <si>
    <t>991000344959702656</t>
  </si>
  <si>
    <t>2261315190002656</t>
  </si>
  <si>
    <t>9780335208388</t>
  </si>
  <si>
    <t>30001004502631</t>
  </si>
  <si>
    <t>893365358</t>
  </si>
  <si>
    <t>RA652 .N49 1999</t>
  </si>
  <si>
    <t>0                      RA 0652000N  49          1999</t>
  </si>
  <si>
    <t>New ethics for the public's health / edited by Dan E. Beauchamp, Bonnie Steinbock.</t>
  </si>
  <si>
    <t>New York : Oxford University Press, 1999.</t>
  </si>
  <si>
    <t>2010-09-13</t>
  </si>
  <si>
    <t>2000-12-28</t>
  </si>
  <si>
    <t>364395252:eng</t>
  </si>
  <si>
    <t>41338019</t>
  </si>
  <si>
    <t>991000278189702656</t>
  </si>
  <si>
    <t>2266913770002656</t>
  </si>
  <si>
    <t>9780195124385</t>
  </si>
  <si>
    <t>30001004291490</t>
  </si>
  <si>
    <t>893536935</t>
  </si>
  <si>
    <t>RA776.9 .C69 1991</t>
  </si>
  <si>
    <t>0                      RA 0776900C  69          1991</t>
  </si>
  <si>
    <t>The Costs of poor health habits / Willard G. Manning ... [et al.].</t>
  </si>
  <si>
    <t>Cambridge, Mass. : Harvard University Press, 1991.</t>
  </si>
  <si>
    <t>1995-09-18</t>
  </si>
  <si>
    <t>1992-12-23</t>
  </si>
  <si>
    <t>2679113:eng</t>
  </si>
  <si>
    <t>23386701</t>
  </si>
  <si>
    <t>991001349539702656</t>
  </si>
  <si>
    <t>2264629110002656</t>
  </si>
  <si>
    <t>9780674174856</t>
  </si>
  <si>
    <t>30001002458869</t>
  </si>
  <si>
    <t>893643514</t>
  </si>
  <si>
    <t>RA777.5 .S76 1986</t>
  </si>
  <si>
    <t>0                      RA 0777500S  76          1986</t>
  </si>
  <si>
    <t>The best years of your life / Miriam Stoppard ; special photography by Camilla Jessel.</t>
  </si>
  <si>
    <t>Stoppard, Miriam.</t>
  </si>
  <si>
    <t>New York : Ballantine Books, 1986, c1983.</t>
  </si>
  <si>
    <t>1st Ballantine Books Trade ed.</t>
  </si>
  <si>
    <t>1988-02-16</t>
  </si>
  <si>
    <t>2452860918:eng</t>
  </si>
  <si>
    <t>13868913</t>
  </si>
  <si>
    <t>991000843949702656</t>
  </si>
  <si>
    <t>2257443150002656</t>
  </si>
  <si>
    <t>9780345307637</t>
  </si>
  <si>
    <t>30001000789331</t>
  </si>
  <si>
    <t>893560704</t>
  </si>
  <si>
    <t>RA963 .D3</t>
  </si>
  <si>
    <t>0                      RA 0963000D  3</t>
  </si>
  <si>
    <t>Dispensaries, their management and development : a book for administrators, public health workers, and all interested in better medical service for the people / by Michael M. Davis and Andrew R. Warner.</t>
  </si>
  <si>
    <t>Davis, Michael M. (Michael Marks), 1879-1971.</t>
  </si>
  <si>
    <t>New York : Macmillan, c1918.</t>
  </si>
  <si>
    <t>1918</t>
  </si>
  <si>
    <t>2002-05-01</t>
  </si>
  <si>
    <t>1988-02-04</t>
  </si>
  <si>
    <t>897801495:eng</t>
  </si>
  <si>
    <t>990288</t>
  </si>
  <si>
    <t>991000991179702656</t>
  </si>
  <si>
    <t>2257411650002656</t>
  </si>
  <si>
    <t>30001000225302</t>
  </si>
  <si>
    <t>893374187</t>
  </si>
  <si>
    <t>RA971 .M34 1999</t>
  </si>
  <si>
    <t>0                      RA 0971000M  34          1999</t>
  </si>
  <si>
    <t>Managing quality of care in a cost-focused environment / edited by Norbert Goldfield and David B. Nash.</t>
  </si>
  <si>
    <t>Tampa, FL : American College of Physicians, 1999.</t>
  </si>
  <si>
    <t>2005-04-12</t>
  </si>
  <si>
    <t>2002-07-10</t>
  </si>
  <si>
    <t>37580401:eng</t>
  </si>
  <si>
    <t>48475462</t>
  </si>
  <si>
    <t>991001711819702656</t>
  </si>
  <si>
    <t>2269945650002656</t>
  </si>
  <si>
    <t>9780924674730</t>
  </si>
  <si>
    <t>30001004441772</t>
  </si>
  <si>
    <t>893134746</t>
  </si>
  <si>
    <t>RA971 .R25 1978</t>
  </si>
  <si>
    <t>0                      RA 0971000R  25          1978</t>
  </si>
  <si>
    <t>Hospital organization and management : text and readings / [edited by] Jonathon S. Rakich, Kurt Darr. --</t>
  </si>
  <si>
    <t>Rakich, Jonathon S., compiler.</t>
  </si>
  <si>
    <t>Jamaica, N.Y. : Spectrum Publications ; New York : distributed by Halsted Press Division of Wiley, c1978.</t>
  </si>
  <si>
    <t>2d ed. --</t>
  </si>
  <si>
    <t>Health systems management ; 11</t>
  </si>
  <si>
    <t>1994-06-02</t>
  </si>
  <si>
    <t>1988-01-13</t>
  </si>
  <si>
    <t>1991-11-21</t>
  </si>
  <si>
    <t>836700455:eng</t>
  </si>
  <si>
    <t>3186384</t>
  </si>
  <si>
    <t>991001746869702656</t>
  </si>
  <si>
    <t>2260035470002656</t>
  </si>
  <si>
    <t>30001000004715</t>
  </si>
  <si>
    <t>893727968</t>
  </si>
  <si>
    <t>RA975.5.I56 R37 1989</t>
  </si>
  <si>
    <t>0                      RA 0975500I  56                 R  37          1989</t>
  </si>
  <si>
    <t>Rationing medical care for the critically ill / edited by Martin A. Strosberg, I. Alan Fein, James D. Carroll.</t>
  </si>
  <si>
    <t>Washington, DC : Brookings Institution, 1989.</t>
  </si>
  <si>
    <t>1989</t>
  </si>
  <si>
    <t>2005-09-26</t>
  </si>
  <si>
    <t>1989-01-03</t>
  </si>
  <si>
    <t>1992-02-06</t>
  </si>
  <si>
    <t>18603813:eng</t>
  </si>
  <si>
    <t>18917819</t>
  </si>
  <si>
    <t>991001785869702656</t>
  </si>
  <si>
    <t>2260773770002656</t>
  </si>
  <si>
    <t>30001001611138</t>
  </si>
  <si>
    <t>893832598</t>
  </si>
  <si>
    <t>RA981.A2 H27 1998</t>
  </si>
  <si>
    <t>0                      RA 0981000A  2                  H  27          1998</t>
  </si>
  <si>
    <t>Rethinking health care policy : the new politics of state regulation / Robert B. Hackey.</t>
  </si>
  <si>
    <t>Hackey, Robert B.</t>
  </si>
  <si>
    <t>American governance and public policy</t>
  </si>
  <si>
    <t>1999-02-17</t>
  </si>
  <si>
    <t>2007-05-01</t>
  </si>
  <si>
    <t>1999-02-05</t>
  </si>
  <si>
    <t>891309753:eng</t>
  </si>
  <si>
    <t>37574013</t>
  </si>
  <si>
    <t>991001809539702656</t>
  </si>
  <si>
    <t>2257150880002656</t>
  </si>
  <si>
    <t>9780878406685</t>
  </si>
  <si>
    <t>30001003961549</t>
  </si>
  <si>
    <t>893732408</t>
  </si>
  <si>
    <t>RA981.A2 M56 1998, v...</t>
  </si>
  <si>
    <t>0                      RA 0981000A  2                  M  56          1998                  v...</t>
  </si>
  <si>
    <t>Mission management : a new synthesis / Elaine R. Rubin, editor.</t>
  </si>
  <si>
    <t>V. 1</t>
  </si>
  <si>
    <t>Washington, DC : Association of Academic Health Centers, 1998-1999.</t>
  </si>
  <si>
    <t>2001-11-20</t>
  </si>
  <si>
    <t>2002-06-25</t>
  </si>
  <si>
    <t>476585287:eng</t>
  </si>
  <si>
    <t>39130327</t>
  </si>
  <si>
    <t>991001693399702656</t>
  </si>
  <si>
    <t>2265404930002656</t>
  </si>
  <si>
    <t>9781879694125</t>
  </si>
  <si>
    <t>30001004443588</t>
  </si>
  <si>
    <t>893732177</t>
  </si>
  <si>
    <t>RA1063.3 .W36</t>
  </si>
  <si>
    <t>0                      RA 1063300W  36</t>
  </si>
  <si>
    <t>Brain death : ethical considerations / by Douglas N. Walton.</t>
  </si>
  <si>
    <t>Walton, Douglas N.</t>
  </si>
  <si>
    <t>West Lafayette, Ind. : Purdue University, 1980.</t>
  </si>
  <si>
    <t>1980</t>
  </si>
  <si>
    <t>inu</t>
  </si>
  <si>
    <t>Science and society ; v. 5</t>
  </si>
  <si>
    <t>2005-10-31</t>
  </si>
  <si>
    <t>1987-12-30</t>
  </si>
  <si>
    <t>1993-03-31</t>
  </si>
  <si>
    <t>906251010:eng</t>
  </si>
  <si>
    <t>6734793</t>
  </si>
  <si>
    <t>991001806409702656</t>
  </si>
  <si>
    <t>2268572220002656</t>
  </si>
  <si>
    <t>9780931682124</t>
  </si>
  <si>
    <t>30001000637464</t>
  </si>
  <si>
    <t>893466036</t>
  </si>
  <si>
    <t>RA1151 .F656 1986</t>
  </si>
  <si>
    <t>0                      RA 1151000F  656         1986</t>
  </si>
  <si>
    <t>Forensic psychiatry and psychology : perspectives and standards for interdisciplinary practice / [edited by] William J. Curran, A. Louis McGarry, Saleem A. Shah.</t>
  </si>
  <si>
    <t>Philadelphia : F.A. Davis Co., c1986.</t>
  </si>
  <si>
    <t>pau</t>
  </si>
  <si>
    <t>2001-03-13</t>
  </si>
  <si>
    <t>2006-09-06</t>
  </si>
  <si>
    <t>1992-12-11</t>
  </si>
  <si>
    <t>836677423:eng</t>
  </si>
  <si>
    <t>12752365</t>
  </si>
  <si>
    <t>991001806209702656</t>
  </si>
  <si>
    <t>2269845890002656</t>
  </si>
  <si>
    <t>9780803622951</t>
  </si>
  <si>
    <t>30001000637225</t>
  </si>
  <si>
    <t>893736964</t>
  </si>
  <si>
    <t>IN SERIALS</t>
  </si>
  <si>
    <t>8IN SERIALS</t>
  </si>
  <si>
    <t>WHO Expert Committee on Biological Standardization : thirty-eighth report.</t>
  </si>
  <si>
    <t>Geneva : World Health Organization, c1988.</t>
  </si>
  <si>
    <t xml:space="preserve">sz </t>
  </si>
  <si>
    <t>Technical report series (World Health Organization) ; 771</t>
  </si>
  <si>
    <t>1989-07-01</t>
  </si>
  <si>
    <t>4925636395:eng</t>
  </si>
  <si>
    <t>18769967</t>
  </si>
  <si>
    <t>991001288319702656</t>
  </si>
  <si>
    <t>2269711770002656</t>
  </si>
  <si>
    <t>9789241207713</t>
  </si>
  <si>
    <t>85527-1001</t>
  </si>
  <si>
    <t>893374431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</si>
</sst>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3</xdr:col>
          <xdr:colOff>114300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A716638-A9EA-431E-9EA8-3BD60DAC0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3</xdr:col>
          <xdr:colOff>114300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F84C7FF-6774-432F-AD84-785CA6F84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3</xdr:col>
          <xdr:colOff>114300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7D02B55-DF49-41BC-95D1-38423E32B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3</xdr:col>
          <xdr:colOff>114300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2AA5936-D530-46D2-95EB-6CBCBCA1A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3</xdr:col>
          <xdr:colOff>114300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207A9F0-59CA-4E32-B18B-BDE936210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3</xdr:col>
          <xdr:colOff>114300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DE8098A-EF8E-47FD-9A71-A557FCBD6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3</xdr:col>
          <xdr:colOff>114300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CCA7DEC-7351-49E9-800E-7CD99B169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3</xdr:col>
          <xdr:colOff>114300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0CA6BFA-6B83-4B78-8105-48CBB147CF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3</xdr:col>
          <xdr:colOff>114300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ABB7A05-DF77-410F-B500-65066820E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3</xdr:col>
          <xdr:colOff>114300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BC6B32A7-01F2-441C-A2C2-2CEA5FE6AB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3</xdr:col>
          <xdr:colOff>114300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3DC6FE-CCF2-47AB-96BD-6FEC98BBD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3</xdr:col>
          <xdr:colOff>114300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DE9137D-AF7B-408E-AD32-EB7D61D49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3</xdr:col>
          <xdr:colOff>114300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D69E7A9-15A7-4736-B423-D21486440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3</xdr:col>
          <xdr:colOff>114300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85E9BF3-59E1-4516-BAEE-E7685487E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3</xdr:col>
          <xdr:colOff>114300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2DFEFCE-C499-4D39-92EC-3BC8987A2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3</xdr:col>
          <xdr:colOff>114300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CBDF1EDE-FA1C-4CCB-85FC-2E663284DC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3</xdr:col>
          <xdr:colOff>114300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8049F43C-79C2-4085-AB02-55BED19A4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3</xdr:col>
          <xdr:colOff>114300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21A607AF-9E2F-4EA6-BFBC-DDF0BC81C9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3</xdr:col>
          <xdr:colOff>114300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8DF7828-96CD-43A8-B504-CA780180D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3</xdr:col>
          <xdr:colOff>114300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557FE859-24D1-4434-9182-B1F4C4CC2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3</xdr:col>
          <xdr:colOff>114300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3B6CAE2-B342-4514-A8F6-2FE3C069E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3</xdr:col>
          <xdr:colOff>114300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D6E1A4A-C965-49E9-A3D2-C9BB886DD9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3</xdr:col>
          <xdr:colOff>114300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10C1DCC-3ED7-4849-B42D-EE585AFF3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3</xdr:col>
          <xdr:colOff>114300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B258868-98B1-4F0D-9F49-630816DAA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3</xdr:col>
          <xdr:colOff>114300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F9DB61DC-AB14-46EF-BF02-3FC5A3E821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3</xdr:col>
          <xdr:colOff>114300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9DBF3EAE-B3B0-4642-90B3-F9F0F8963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3</xdr:col>
          <xdr:colOff>114300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9421EBE-AFF2-4EFB-A956-36B05A678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3</xdr:col>
          <xdr:colOff>114300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379F802-8D63-482A-896E-75DF873F84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3</xdr:col>
          <xdr:colOff>114300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5AAB85A3-DCDB-433D-9B10-B3ACC42EA4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3</xdr:col>
          <xdr:colOff>114300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B9969B32-6975-413B-A84B-4F9DA5B1CA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3</xdr:col>
          <xdr:colOff>114300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C770398-F879-4F92-8485-53513B9AA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3</xdr:col>
          <xdr:colOff>114300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CBC32893-FBF3-469A-97D0-4E6361FCE4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3</xdr:col>
          <xdr:colOff>114300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692BD2B4-81F7-402F-B086-555D88485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3</xdr:col>
          <xdr:colOff>114300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D0928CCC-D16D-407B-B43F-4D75F5E9B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3</xdr:col>
          <xdr:colOff>114300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7383B9B-C467-4E9F-BD04-102352E2C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3</xdr:col>
          <xdr:colOff>114300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35F587CB-2D1A-4386-8EC1-DD81D0BD77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3</xdr:col>
          <xdr:colOff>114300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38F8FCF0-513E-4E95-AF67-BDC1B813B4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3</xdr:col>
          <xdr:colOff>114300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DEDC7D8C-7735-4A33-B9EF-5DA57CA5DA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3</xdr:col>
          <xdr:colOff>114300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E77A695E-EEDA-4A1E-947F-F7E903723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3</xdr:col>
          <xdr:colOff>114300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DB3CA7A8-2E40-4667-927A-16ECA8BA7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3</xdr:col>
          <xdr:colOff>114300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1D0A6E01-0A07-40EC-984B-5850DBFEB6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3</xdr:col>
          <xdr:colOff>114300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60D3ED58-7D67-4A99-AC3B-1CF2F6D65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3</xdr:col>
          <xdr:colOff>114300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1C0E27E8-CA6C-4465-A344-70E5564011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3</xdr:col>
          <xdr:colOff>114300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24FA8750-A0F6-4F84-B763-9D9C04EA7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3</xdr:col>
          <xdr:colOff>114300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DED4E765-34A1-48B7-BED8-F57A7EA038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3</xdr:col>
          <xdr:colOff>114300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5F6D9551-7100-4EAA-98BF-F6EC546B2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3</xdr:col>
          <xdr:colOff>114300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7205B6BD-67FD-48DB-BDE9-C95616A62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3</xdr:col>
          <xdr:colOff>114300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16F37EDA-5F43-4175-8218-664ACB759C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3</xdr:col>
          <xdr:colOff>114300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13EF675B-6034-48B4-816B-8C78C923E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3</xdr:col>
          <xdr:colOff>114300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F5E47223-51A9-4EB6-877E-0BB804672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3</xdr:col>
          <xdr:colOff>114300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4414E020-EEDC-4BF7-A715-ABEB26832C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3</xdr:col>
          <xdr:colOff>114300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9D8ABE2D-27A1-4086-8312-A62DBD9D3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3</xdr:col>
          <xdr:colOff>114300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6D46F7C1-EF87-495B-891E-3C28A0728A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3</xdr:col>
          <xdr:colOff>114300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5D1D56BA-01F1-4245-B3F3-E191E20BB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3</xdr:col>
          <xdr:colOff>114300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C3BAD106-957C-40C6-902D-023F66F75E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3</xdr:col>
          <xdr:colOff>114300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DE41A8DF-E603-4140-88AA-3EBEA66FC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3</xdr:col>
          <xdr:colOff>114300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77C29FEE-91C8-40EE-883E-725475A47E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3</xdr:col>
          <xdr:colOff>114300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3101A5D7-1AC2-44BC-ACDD-A953B6A7B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3</xdr:col>
          <xdr:colOff>114300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F3F7EFF8-E1B0-4877-B29F-FD4620AFD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3</xdr:col>
          <xdr:colOff>114300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76182295-4A32-4E26-8C0A-E97190356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3</xdr:col>
          <xdr:colOff>114300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544E8424-BEAA-42E4-A363-27244F9A2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3</xdr:col>
          <xdr:colOff>114300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E1C11FD4-B67F-4EF3-BBF7-44EC45E37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3</xdr:col>
          <xdr:colOff>114300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38DF8A3B-09A4-4256-B11B-BA91B5E779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3</xdr:col>
          <xdr:colOff>114300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1161CD42-68F3-4F37-85A5-4C2E42D3F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3</xdr:col>
          <xdr:colOff>114300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AF07348D-E86F-44CC-B1B0-FC8137CC3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63" Type="http://schemas.openxmlformats.org/officeDocument/2006/relationships/ctrlProp" Target="../ctrlProps/ctrlProp6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909E-04D7-4A63-800F-94276856D919}">
  <dimension ref="A1:BF66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47.25" customHeight="1"/>
  <cols>
    <col min="1" max="1" width="14.42578125" customWidth="1"/>
    <col min="2" max="3" width="0" hidden="1" customWidth="1"/>
    <col min="4" max="4" width="20.140625" customWidth="1"/>
    <col min="5" max="5" width="0" hidden="1" customWidth="1"/>
    <col min="6" max="6" width="38.28515625" customWidth="1"/>
    <col min="8" max="12" width="0" hidden="1" customWidth="1"/>
    <col min="13" max="13" width="24.28515625" customWidth="1"/>
    <col min="14" max="14" width="23.7109375" customWidth="1"/>
    <col min="15" max="15" width="10.710937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6" customWidth="1"/>
    <col min="34" max="43" width="0" hidden="1" customWidth="1"/>
    <col min="44" max="46" width="11" customWidth="1"/>
    <col min="49" max="58" width="0" hidden="1" customWidth="1"/>
  </cols>
  <sheetData>
    <row r="1" spans="1:58" ht="47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47.25" customHeight="1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H2" s="2" t="s">
        <v>63</v>
      </c>
      <c r="I2" s="2" t="s">
        <v>64</v>
      </c>
      <c r="J2" s="2" t="s">
        <v>65</v>
      </c>
      <c r="K2" s="2" t="s">
        <v>63</v>
      </c>
      <c r="L2" s="2" t="s">
        <v>66</v>
      </c>
      <c r="M2" s="1" t="s">
        <v>67</v>
      </c>
      <c r="N2" s="1" t="s">
        <v>68</v>
      </c>
      <c r="O2" s="2" t="s">
        <v>69</v>
      </c>
      <c r="Q2" s="2" t="s">
        <v>70</v>
      </c>
      <c r="R2" s="2" t="s">
        <v>71</v>
      </c>
      <c r="T2" s="2" t="s">
        <v>72</v>
      </c>
      <c r="U2" s="3">
        <v>9</v>
      </c>
      <c r="V2" s="3">
        <v>13</v>
      </c>
      <c r="W2" s="4" t="s">
        <v>73</v>
      </c>
      <c r="X2" s="4" t="s">
        <v>74</v>
      </c>
      <c r="Y2" s="4" t="s">
        <v>75</v>
      </c>
      <c r="Z2" s="4" t="s">
        <v>76</v>
      </c>
      <c r="AA2" s="3">
        <v>157</v>
      </c>
      <c r="AB2" s="3">
        <v>145</v>
      </c>
      <c r="AC2" s="3">
        <v>1465</v>
      </c>
      <c r="AD2" s="3">
        <v>2</v>
      </c>
      <c r="AE2" s="3">
        <v>16</v>
      </c>
      <c r="AF2" s="3">
        <v>7</v>
      </c>
      <c r="AG2" s="3">
        <v>43</v>
      </c>
      <c r="AH2" s="3">
        <v>3</v>
      </c>
      <c r="AI2" s="3">
        <v>11</v>
      </c>
      <c r="AJ2" s="3">
        <v>1</v>
      </c>
      <c r="AK2" s="3">
        <v>10</v>
      </c>
      <c r="AL2" s="3">
        <v>5</v>
      </c>
      <c r="AM2" s="3">
        <v>14</v>
      </c>
      <c r="AN2" s="3">
        <v>0</v>
      </c>
      <c r="AO2" s="3">
        <v>14</v>
      </c>
      <c r="AP2" s="3">
        <v>0</v>
      </c>
      <c r="AQ2" s="3">
        <v>1</v>
      </c>
      <c r="AR2" s="2" t="s">
        <v>63</v>
      </c>
      <c r="AS2" s="2" t="s">
        <v>65</v>
      </c>
      <c r="AT2" s="5" t="str">
        <f>HYPERLINK("http://catalog.hathitrust.org/Record/004031282","HathiTrust Record")</f>
        <v>HathiTrust Record</v>
      </c>
      <c r="AU2" s="5" t="str">
        <f>HYPERLINK("https://creighton-primo.hosted.exlibrisgroup.com/primo-explore/search?tab=default_tab&amp;search_scope=EVERYTHING&amp;vid=01CRU&amp;lang=en_US&amp;offset=0&amp;query=any,contains,991001764189702656","Catalog Record")</f>
        <v>Catalog Record</v>
      </c>
      <c r="AV2" s="5" t="str">
        <f>HYPERLINK("http://www.worldcat.org/oclc/38752887","WorldCat Record")</f>
        <v>WorldCat Record</v>
      </c>
      <c r="AW2" s="2" t="s">
        <v>77</v>
      </c>
      <c r="AX2" s="2" t="s">
        <v>78</v>
      </c>
      <c r="AY2" s="2" t="s">
        <v>79</v>
      </c>
      <c r="AZ2" s="2" t="s">
        <v>79</v>
      </c>
      <c r="BA2" s="2" t="s">
        <v>80</v>
      </c>
      <c r="BB2" s="2" t="s">
        <v>81</v>
      </c>
      <c r="BD2" s="2" t="s">
        <v>82</v>
      </c>
      <c r="BE2" s="2" t="s">
        <v>83</v>
      </c>
      <c r="BF2" s="2" t="s">
        <v>84</v>
      </c>
    </row>
    <row r="3" spans="1:58" ht="47.25" customHeight="1">
      <c r="A3" s="1"/>
      <c r="B3" s="1" t="s">
        <v>58</v>
      </c>
      <c r="C3" s="1" t="s">
        <v>59</v>
      </c>
      <c r="D3" s="1" t="s">
        <v>85</v>
      </c>
      <c r="E3" s="1" t="s">
        <v>86</v>
      </c>
      <c r="F3" s="1" t="s">
        <v>87</v>
      </c>
      <c r="H3" s="2" t="s">
        <v>63</v>
      </c>
      <c r="I3" s="2" t="s">
        <v>64</v>
      </c>
      <c r="J3" s="2" t="s">
        <v>65</v>
      </c>
      <c r="K3" s="2" t="s">
        <v>63</v>
      </c>
      <c r="L3" s="2" t="s">
        <v>88</v>
      </c>
      <c r="M3" s="1" t="s">
        <v>89</v>
      </c>
      <c r="N3" s="1" t="s">
        <v>90</v>
      </c>
      <c r="O3" s="2" t="s">
        <v>91</v>
      </c>
      <c r="Q3" s="2" t="s">
        <v>70</v>
      </c>
      <c r="R3" s="2" t="s">
        <v>92</v>
      </c>
      <c r="T3" s="2" t="s">
        <v>72</v>
      </c>
      <c r="U3" s="3">
        <v>19</v>
      </c>
      <c r="V3" s="3">
        <v>32</v>
      </c>
      <c r="W3" s="4" t="s">
        <v>93</v>
      </c>
      <c r="X3" s="4" t="s">
        <v>94</v>
      </c>
      <c r="Y3" s="4" t="s">
        <v>95</v>
      </c>
      <c r="Z3" s="4" t="s">
        <v>96</v>
      </c>
      <c r="AA3" s="3">
        <v>307</v>
      </c>
      <c r="AB3" s="3">
        <v>257</v>
      </c>
      <c r="AC3" s="3">
        <v>257</v>
      </c>
      <c r="AD3" s="3">
        <v>3</v>
      </c>
      <c r="AE3" s="3">
        <v>3</v>
      </c>
      <c r="AF3" s="3">
        <v>17</v>
      </c>
      <c r="AG3" s="3">
        <v>17</v>
      </c>
      <c r="AH3" s="3">
        <v>4</v>
      </c>
      <c r="AI3" s="3">
        <v>4</v>
      </c>
      <c r="AJ3" s="3">
        <v>4</v>
      </c>
      <c r="AK3" s="3">
        <v>4</v>
      </c>
      <c r="AL3" s="3">
        <v>11</v>
      </c>
      <c r="AM3" s="3">
        <v>11</v>
      </c>
      <c r="AN3" s="3">
        <v>0</v>
      </c>
      <c r="AO3" s="3">
        <v>0</v>
      </c>
      <c r="AP3" s="3">
        <v>4</v>
      </c>
      <c r="AQ3" s="3">
        <v>4</v>
      </c>
      <c r="AR3" s="2" t="s">
        <v>63</v>
      </c>
      <c r="AS3" s="2" t="s">
        <v>63</v>
      </c>
      <c r="AU3" s="5" t="str">
        <f>HYPERLINK("https://creighton-primo.hosted.exlibrisgroup.com/primo-explore/search?tab=default_tab&amp;search_scope=EVERYTHING&amp;vid=01CRU&amp;lang=en_US&amp;offset=0&amp;query=any,contains,991001669779702656","Catalog Record")</f>
        <v>Catalog Record</v>
      </c>
      <c r="AV3" s="5" t="str">
        <f>HYPERLINK("http://www.worldcat.org/oclc/33818053","WorldCat Record")</f>
        <v>WorldCat Record</v>
      </c>
      <c r="AW3" s="2" t="s">
        <v>97</v>
      </c>
      <c r="AX3" s="2" t="s">
        <v>98</v>
      </c>
      <c r="AY3" s="2" t="s">
        <v>99</v>
      </c>
      <c r="AZ3" s="2" t="s">
        <v>99</v>
      </c>
      <c r="BA3" s="2" t="s">
        <v>100</v>
      </c>
      <c r="BB3" s="2" t="s">
        <v>81</v>
      </c>
      <c r="BD3" s="2" t="s">
        <v>101</v>
      </c>
      <c r="BE3" s="2" t="s">
        <v>102</v>
      </c>
      <c r="BF3" s="2" t="s">
        <v>103</v>
      </c>
    </row>
    <row r="4" spans="1:58" ht="47.25" customHeight="1">
      <c r="A4" s="1"/>
      <c r="B4" s="1" t="s">
        <v>58</v>
      </c>
      <c r="C4" s="1" t="s">
        <v>59</v>
      </c>
      <c r="D4" s="1" t="s">
        <v>104</v>
      </c>
      <c r="E4" s="1" t="s">
        <v>105</v>
      </c>
      <c r="F4" s="1" t="s">
        <v>106</v>
      </c>
      <c r="H4" s="2" t="s">
        <v>63</v>
      </c>
      <c r="I4" s="2" t="s">
        <v>64</v>
      </c>
      <c r="J4" s="2" t="s">
        <v>65</v>
      </c>
      <c r="K4" s="2" t="s">
        <v>63</v>
      </c>
      <c r="L4" s="2" t="s">
        <v>88</v>
      </c>
      <c r="N4" s="1" t="s">
        <v>107</v>
      </c>
      <c r="O4" s="2" t="s">
        <v>69</v>
      </c>
      <c r="P4" s="1" t="s">
        <v>108</v>
      </c>
      <c r="Q4" s="2" t="s">
        <v>70</v>
      </c>
      <c r="R4" s="2" t="s">
        <v>92</v>
      </c>
      <c r="S4" s="1" t="s">
        <v>109</v>
      </c>
      <c r="T4" s="2" t="s">
        <v>72</v>
      </c>
      <c r="U4" s="3">
        <v>8</v>
      </c>
      <c r="V4" s="3">
        <v>12</v>
      </c>
      <c r="W4" s="4" t="s">
        <v>110</v>
      </c>
      <c r="X4" s="4" t="s">
        <v>110</v>
      </c>
      <c r="Y4" s="4" t="s">
        <v>111</v>
      </c>
      <c r="Z4" s="4" t="s">
        <v>111</v>
      </c>
      <c r="AA4" s="3">
        <v>135</v>
      </c>
      <c r="AB4" s="3">
        <v>114</v>
      </c>
      <c r="AC4" s="3">
        <v>775</v>
      </c>
      <c r="AD4" s="3">
        <v>2</v>
      </c>
      <c r="AE4" s="3">
        <v>2</v>
      </c>
      <c r="AF4" s="3">
        <v>4</v>
      </c>
      <c r="AG4" s="3">
        <v>25</v>
      </c>
      <c r="AH4" s="3">
        <v>3</v>
      </c>
      <c r="AI4" s="3">
        <v>11</v>
      </c>
      <c r="AJ4" s="3">
        <v>0</v>
      </c>
      <c r="AK4" s="3">
        <v>7</v>
      </c>
      <c r="AL4" s="3">
        <v>2</v>
      </c>
      <c r="AM4" s="3">
        <v>12</v>
      </c>
      <c r="AN4" s="3">
        <v>0</v>
      </c>
      <c r="AO4" s="3">
        <v>0</v>
      </c>
      <c r="AP4" s="3">
        <v>0</v>
      </c>
      <c r="AQ4" s="3">
        <v>2</v>
      </c>
      <c r="AR4" s="2" t="s">
        <v>63</v>
      </c>
      <c r="AS4" s="2" t="s">
        <v>65</v>
      </c>
      <c r="AT4" s="5" t="str">
        <f>HYPERLINK("http://catalog.hathitrust.org/Record/004032235","HathiTrust Record")</f>
        <v>HathiTrust Record</v>
      </c>
      <c r="AU4" s="5" t="str">
        <f>HYPERLINK("https://creighton-primo.hosted.exlibrisgroup.com/primo-explore/search?tab=default_tab&amp;search_scope=EVERYTHING&amp;vid=01CRU&amp;lang=en_US&amp;offset=0&amp;query=any,contains,991001809269702656","Catalog Record")</f>
        <v>Catalog Record</v>
      </c>
      <c r="AV4" s="5" t="str">
        <f>HYPERLINK("http://www.worldcat.org/oclc/39131005","WorldCat Record")</f>
        <v>WorldCat Record</v>
      </c>
      <c r="AW4" s="2" t="s">
        <v>112</v>
      </c>
      <c r="AX4" s="2" t="s">
        <v>113</v>
      </c>
      <c r="AY4" s="2" t="s">
        <v>114</v>
      </c>
      <c r="AZ4" s="2" t="s">
        <v>114</v>
      </c>
      <c r="BA4" s="2" t="s">
        <v>115</v>
      </c>
      <c r="BB4" s="2" t="s">
        <v>81</v>
      </c>
      <c r="BD4" s="2" t="s">
        <v>116</v>
      </c>
      <c r="BE4" s="2" t="s">
        <v>117</v>
      </c>
      <c r="BF4" s="2" t="s">
        <v>118</v>
      </c>
    </row>
    <row r="5" spans="1:58" ht="47.25" customHeight="1">
      <c r="A5" s="1"/>
      <c r="B5" s="1" t="s">
        <v>58</v>
      </c>
      <c r="C5" s="1" t="s">
        <v>59</v>
      </c>
      <c r="D5" s="1" t="s">
        <v>119</v>
      </c>
      <c r="E5" s="1" t="s">
        <v>120</v>
      </c>
      <c r="F5" s="1" t="s">
        <v>121</v>
      </c>
      <c r="H5" s="2" t="s">
        <v>63</v>
      </c>
      <c r="I5" s="2" t="s">
        <v>64</v>
      </c>
      <c r="J5" s="2" t="s">
        <v>65</v>
      </c>
      <c r="K5" s="2" t="s">
        <v>63</v>
      </c>
      <c r="L5" s="2" t="s">
        <v>88</v>
      </c>
      <c r="M5" s="1" t="s">
        <v>122</v>
      </c>
      <c r="N5" s="1" t="s">
        <v>123</v>
      </c>
      <c r="O5" s="2" t="s">
        <v>91</v>
      </c>
      <c r="P5" s="1" t="s">
        <v>124</v>
      </c>
      <c r="Q5" s="2" t="s">
        <v>70</v>
      </c>
      <c r="R5" s="2" t="s">
        <v>125</v>
      </c>
      <c r="T5" s="2" t="s">
        <v>72</v>
      </c>
      <c r="U5" s="3">
        <v>31</v>
      </c>
      <c r="V5" s="3">
        <v>39</v>
      </c>
      <c r="W5" s="4" t="s">
        <v>126</v>
      </c>
      <c r="X5" s="4" t="s">
        <v>126</v>
      </c>
      <c r="Y5" s="4" t="s">
        <v>127</v>
      </c>
      <c r="Z5" s="4" t="s">
        <v>127</v>
      </c>
      <c r="AA5" s="3">
        <v>985</v>
      </c>
      <c r="AB5" s="3">
        <v>930</v>
      </c>
      <c r="AC5" s="3">
        <v>1035</v>
      </c>
      <c r="AD5" s="3">
        <v>3</v>
      </c>
      <c r="AE5" s="3">
        <v>4</v>
      </c>
      <c r="AF5" s="3">
        <v>24</v>
      </c>
      <c r="AG5" s="3">
        <v>28</v>
      </c>
      <c r="AH5" s="3">
        <v>10</v>
      </c>
      <c r="AI5" s="3">
        <v>11</v>
      </c>
      <c r="AJ5" s="3">
        <v>7</v>
      </c>
      <c r="AK5" s="3">
        <v>7</v>
      </c>
      <c r="AL5" s="3">
        <v>10</v>
      </c>
      <c r="AM5" s="3">
        <v>12</v>
      </c>
      <c r="AN5" s="3">
        <v>1</v>
      </c>
      <c r="AO5" s="3">
        <v>2</v>
      </c>
      <c r="AP5" s="3">
        <v>2</v>
      </c>
      <c r="AQ5" s="3">
        <v>2</v>
      </c>
      <c r="AR5" s="2" t="s">
        <v>63</v>
      </c>
      <c r="AS5" s="2" t="s">
        <v>63</v>
      </c>
      <c r="AU5" s="5" t="str">
        <f>HYPERLINK("https://creighton-primo.hosted.exlibrisgroup.com/primo-explore/search?tab=default_tab&amp;search_scope=EVERYTHING&amp;vid=01CRU&amp;lang=en_US&amp;offset=0&amp;query=any,contains,991001690639702656","Catalog Record")</f>
        <v>Catalog Record</v>
      </c>
      <c r="AV5" s="5" t="str">
        <f>HYPERLINK("http://www.worldcat.org/oclc/33899910","WorldCat Record")</f>
        <v>WorldCat Record</v>
      </c>
      <c r="AW5" s="2" t="s">
        <v>128</v>
      </c>
      <c r="AX5" s="2" t="s">
        <v>129</v>
      </c>
      <c r="AY5" s="2" t="s">
        <v>130</v>
      </c>
      <c r="AZ5" s="2" t="s">
        <v>130</v>
      </c>
      <c r="BA5" s="2" t="s">
        <v>131</v>
      </c>
      <c r="BB5" s="2" t="s">
        <v>81</v>
      </c>
      <c r="BD5" s="2" t="s">
        <v>132</v>
      </c>
      <c r="BE5" s="2" t="s">
        <v>133</v>
      </c>
      <c r="BF5" s="2" t="s">
        <v>134</v>
      </c>
    </row>
    <row r="6" spans="1:58" ht="47.25" customHeight="1">
      <c r="A6" s="1"/>
      <c r="B6" s="1" t="s">
        <v>58</v>
      </c>
      <c r="C6" s="1" t="s">
        <v>59</v>
      </c>
      <c r="D6" s="1" t="s">
        <v>135</v>
      </c>
      <c r="E6" s="1" t="s">
        <v>136</v>
      </c>
      <c r="F6" s="1" t="s">
        <v>137</v>
      </c>
      <c r="H6" s="2" t="s">
        <v>63</v>
      </c>
      <c r="I6" s="2" t="s">
        <v>64</v>
      </c>
      <c r="J6" s="2" t="s">
        <v>65</v>
      </c>
      <c r="K6" s="2" t="s">
        <v>63</v>
      </c>
      <c r="L6" s="2" t="s">
        <v>88</v>
      </c>
      <c r="M6" s="1" t="s">
        <v>138</v>
      </c>
      <c r="N6" s="1" t="s">
        <v>139</v>
      </c>
      <c r="O6" s="2" t="s">
        <v>140</v>
      </c>
      <c r="Q6" s="2" t="s">
        <v>70</v>
      </c>
      <c r="R6" s="2" t="s">
        <v>92</v>
      </c>
      <c r="T6" s="2" t="s">
        <v>72</v>
      </c>
      <c r="U6" s="3">
        <v>9</v>
      </c>
      <c r="V6" s="3">
        <v>15</v>
      </c>
      <c r="W6" s="4" t="s">
        <v>141</v>
      </c>
      <c r="X6" s="4" t="s">
        <v>142</v>
      </c>
      <c r="Y6" s="4" t="s">
        <v>143</v>
      </c>
      <c r="Z6" s="4" t="s">
        <v>144</v>
      </c>
      <c r="AA6" s="3">
        <v>404</v>
      </c>
      <c r="AB6" s="3">
        <v>297</v>
      </c>
      <c r="AC6" s="3">
        <v>304</v>
      </c>
      <c r="AD6" s="3">
        <v>3</v>
      </c>
      <c r="AE6" s="3">
        <v>3</v>
      </c>
      <c r="AF6" s="3">
        <v>14</v>
      </c>
      <c r="AG6" s="3">
        <v>14</v>
      </c>
      <c r="AH6" s="3">
        <v>6</v>
      </c>
      <c r="AI6" s="3">
        <v>6</v>
      </c>
      <c r="AJ6" s="3">
        <v>5</v>
      </c>
      <c r="AK6" s="3">
        <v>5</v>
      </c>
      <c r="AL6" s="3">
        <v>7</v>
      </c>
      <c r="AM6" s="3">
        <v>7</v>
      </c>
      <c r="AN6" s="3">
        <v>1</v>
      </c>
      <c r="AO6" s="3">
        <v>1</v>
      </c>
      <c r="AP6" s="3">
        <v>0</v>
      </c>
      <c r="AQ6" s="3">
        <v>0</v>
      </c>
      <c r="AR6" s="2" t="s">
        <v>63</v>
      </c>
      <c r="AS6" s="2" t="s">
        <v>65</v>
      </c>
      <c r="AT6" s="5" t="str">
        <f>HYPERLINK("http://catalog.hathitrust.org/Record/004547185","HathiTrust Record")</f>
        <v>HathiTrust Record</v>
      </c>
      <c r="AU6" s="5" t="str">
        <f>HYPERLINK("https://creighton-primo.hosted.exlibrisgroup.com/primo-explore/search?tab=default_tab&amp;search_scope=EVERYTHING&amp;vid=01CRU&amp;lang=en_US&amp;offset=0&amp;query=any,contains,991001799799702656","Catalog Record")</f>
        <v>Catalog Record</v>
      </c>
      <c r="AV6" s="5" t="str">
        <f>HYPERLINK("http://www.worldcat.org/oclc/25372498","WorldCat Record")</f>
        <v>WorldCat Record</v>
      </c>
      <c r="AW6" s="2" t="s">
        <v>145</v>
      </c>
      <c r="AX6" s="2" t="s">
        <v>146</v>
      </c>
      <c r="AY6" s="2" t="s">
        <v>147</v>
      </c>
      <c r="AZ6" s="2" t="s">
        <v>147</v>
      </c>
      <c r="BA6" s="2" t="s">
        <v>148</v>
      </c>
      <c r="BB6" s="2" t="s">
        <v>81</v>
      </c>
      <c r="BD6" s="2" t="s">
        <v>149</v>
      </c>
      <c r="BE6" s="2" t="s">
        <v>150</v>
      </c>
      <c r="BF6" s="2" t="s">
        <v>151</v>
      </c>
    </row>
    <row r="7" spans="1:58" ht="47.25" customHeight="1">
      <c r="A7" s="1"/>
      <c r="B7" s="1" t="s">
        <v>58</v>
      </c>
      <c r="C7" s="1" t="s">
        <v>59</v>
      </c>
      <c r="D7" s="1" t="s">
        <v>152</v>
      </c>
      <c r="E7" s="1" t="s">
        <v>153</v>
      </c>
      <c r="F7" s="1" t="s">
        <v>154</v>
      </c>
      <c r="H7" s="2" t="s">
        <v>63</v>
      </c>
      <c r="I7" s="2" t="s">
        <v>64</v>
      </c>
      <c r="J7" s="2" t="s">
        <v>65</v>
      </c>
      <c r="K7" s="2" t="s">
        <v>65</v>
      </c>
      <c r="L7" s="2" t="s">
        <v>88</v>
      </c>
      <c r="M7" s="1" t="s">
        <v>155</v>
      </c>
      <c r="N7" s="1" t="s">
        <v>156</v>
      </c>
      <c r="O7" s="2" t="s">
        <v>157</v>
      </c>
      <c r="P7" s="1" t="s">
        <v>158</v>
      </c>
      <c r="Q7" s="2" t="s">
        <v>70</v>
      </c>
      <c r="R7" s="2" t="s">
        <v>92</v>
      </c>
      <c r="T7" s="2" t="s">
        <v>72</v>
      </c>
      <c r="U7" s="3">
        <v>1</v>
      </c>
      <c r="V7" s="3">
        <v>17</v>
      </c>
      <c r="W7" s="4" t="s">
        <v>159</v>
      </c>
      <c r="X7" s="4" t="s">
        <v>160</v>
      </c>
      <c r="Y7" s="4" t="s">
        <v>161</v>
      </c>
      <c r="Z7" s="4" t="s">
        <v>161</v>
      </c>
      <c r="AA7" s="3">
        <v>260</v>
      </c>
      <c r="AB7" s="3">
        <v>246</v>
      </c>
      <c r="AC7" s="3">
        <v>1011</v>
      </c>
      <c r="AD7" s="3">
        <v>2</v>
      </c>
      <c r="AE7" s="3">
        <v>7</v>
      </c>
      <c r="AF7" s="3">
        <v>10</v>
      </c>
      <c r="AG7" s="3">
        <v>40</v>
      </c>
      <c r="AH7" s="3">
        <v>4</v>
      </c>
      <c r="AI7" s="3">
        <v>18</v>
      </c>
      <c r="AJ7" s="3">
        <v>2</v>
      </c>
      <c r="AK7" s="3">
        <v>9</v>
      </c>
      <c r="AL7" s="3">
        <v>7</v>
      </c>
      <c r="AM7" s="3">
        <v>15</v>
      </c>
      <c r="AN7" s="3">
        <v>0</v>
      </c>
      <c r="AO7" s="3">
        <v>5</v>
      </c>
      <c r="AP7" s="3">
        <v>0</v>
      </c>
      <c r="AQ7" s="3">
        <v>1</v>
      </c>
      <c r="AR7" s="2" t="s">
        <v>63</v>
      </c>
      <c r="AS7" s="2" t="s">
        <v>65</v>
      </c>
      <c r="AT7" s="5" t="str">
        <f>HYPERLINK("http://catalog.hathitrust.org/Record/003960787","HathiTrust Record")</f>
        <v>HathiTrust Record</v>
      </c>
      <c r="AU7" s="5" t="str">
        <f>HYPERLINK("https://creighton-primo.hosted.exlibrisgroup.com/primo-explore/search?tab=default_tab&amp;search_scope=EVERYTHING&amp;vid=01CRU&amp;lang=en_US&amp;offset=0&amp;query=any,contains,991001692379702656","Catalog Record")</f>
        <v>Catalog Record</v>
      </c>
      <c r="AV7" s="5" t="str">
        <f>HYPERLINK("http://www.worldcat.org/oclc/37180922","WorldCat Record")</f>
        <v>WorldCat Record</v>
      </c>
      <c r="AW7" s="2" t="s">
        <v>162</v>
      </c>
      <c r="AX7" s="2" t="s">
        <v>163</v>
      </c>
      <c r="AY7" s="2" t="s">
        <v>164</v>
      </c>
      <c r="AZ7" s="2" t="s">
        <v>164</v>
      </c>
      <c r="BA7" s="2" t="s">
        <v>165</v>
      </c>
      <c r="BB7" s="2" t="s">
        <v>81</v>
      </c>
      <c r="BD7" s="2" t="s">
        <v>166</v>
      </c>
      <c r="BE7" s="2" t="s">
        <v>167</v>
      </c>
      <c r="BF7" s="2" t="s">
        <v>168</v>
      </c>
    </row>
    <row r="8" spans="1:58" ht="47.25" customHeight="1">
      <c r="A8" s="1"/>
      <c r="B8" s="1" t="s">
        <v>58</v>
      </c>
      <c r="C8" s="1" t="s">
        <v>59</v>
      </c>
      <c r="D8" s="1" t="s">
        <v>169</v>
      </c>
      <c r="E8" s="1" t="s">
        <v>170</v>
      </c>
      <c r="F8" s="1" t="s">
        <v>171</v>
      </c>
      <c r="H8" s="2" t="s">
        <v>63</v>
      </c>
      <c r="I8" s="2" t="s">
        <v>64</v>
      </c>
      <c r="J8" s="2" t="s">
        <v>65</v>
      </c>
      <c r="K8" s="2" t="s">
        <v>63</v>
      </c>
      <c r="L8" s="2" t="s">
        <v>88</v>
      </c>
      <c r="M8" s="1" t="s">
        <v>172</v>
      </c>
      <c r="N8" s="1" t="s">
        <v>173</v>
      </c>
      <c r="O8" s="2" t="s">
        <v>174</v>
      </c>
      <c r="P8" s="1" t="s">
        <v>175</v>
      </c>
      <c r="Q8" s="2" t="s">
        <v>70</v>
      </c>
      <c r="R8" s="2" t="s">
        <v>125</v>
      </c>
      <c r="T8" s="2" t="s">
        <v>72</v>
      </c>
      <c r="U8" s="3">
        <v>1</v>
      </c>
      <c r="V8" s="3">
        <v>12</v>
      </c>
      <c r="W8" s="4" t="s">
        <v>176</v>
      </c>
      <c r="X8" s="4" t="s">
        <v>177</v>
      </c>
      <c r="Y8" s="4" t="s">
        <v>178</v>
      </c>
      <c r="Z8" s="4" t="s">
        <v>179</v>
      </c>
      <c r="AA8" s="3">
        <v>423</v>
      </c>
      <c r="AB8" s="3">
        <v>366</v>
      </c>
      <c r="AC8" s="3">
        <v>386</v>
      </c>
      <c r="AD8" s="3">
        <v>5</v>
      </c>
      <c r="AE8" s="3">
        <v>5</v>
      </c>
      <c r="AF8" s="3">
        <v>13</v>
      </c>
      <c r="AG8" s="3">
        <v>14</v>
      </c>
      <c r="AH8" s="3">
        <v>2</v>
      </c>
      <c r="AI8" s="3">
        <v>2</v>
      </c>
      <c r="AJ8" s="3">
        <v>4</v>
      </c>
      <c r="AK8" s="3">
        <v>4</v>
      </c>
      <c r="AL8" s="3">
        <v>7</v>
      </c>
      <c r="AM8" s="3">
        <v>8</v>
      </c>
      <c r="AN8" s="3">
        <v>3</v>
      </c>
      <c r="AO8" s="3">
        <v>3</v>
      </c>
      <c r="AP8" s="3">
        <v>1</v>
      </c>
      <c r="AQ8" s="3">
        <v>1</v>
      </c>
      <c r="AR8" s="2" t="s">
        <v>63</v>
      </c>
      <c r="AS8" s="2" t="s">
        <v>65</v>
      </c>
      <c r="AT8" s="5" t="str">
        <f>HYPERLINK("http://catalog.hathitrust.org/Record/000042737","HathiTrust Record")</f>
        <v>HathiTrust Record</v>
      </c>
      <c r="AU8" s="5" t="str">
        <f>HYPERLINK("https://creighton-primo.hosted.exlibrisgroup.com/primo-explore/search?tab=default_tab&amp;search_scope=EVERYTHING&amp;vid=01CRU&amp;lang=en_US&amp;offset=0&amp;query=any,contains,991001753079702656","Catalog Record")</f>
        <v>Catalog Record</v>
      </c>
      <c r="AV8" s="5" t="str">
        <f>HYPERLINK("http://www.worldcat.org/oclc/1177679","WorldCat Record")</f>
        <v>WorldCat Record</v>
      </c>
      <c r="AW8" s="2" t="s">
        <v>180</v>
      </c>
      <c r="AX8" s="2" t="s">
        <v>181</v>
      </c>
      <c r="AY8" s="2" t="s">
        <v>182</v>
      </c>
      <c r="AZ8" s="2" t="s">
        <v>182</v>
      </c>
      <c r="BA8" s="2" t="s">
        <v>183</v>
      </c>
      <c r="BB8" s="2" t="s">
        <v>81</v>
      </c>
      <c r="BD8" s="2" t="s">
        <v>184</v>
      </c>
      <c r="BE8" s="2" t="s">
        <v>185</v>
      </c>
      <c r="BF8" s="2" t="s">
        <v>186</v>
      </c>
    </row>
    <row r="9" spans="1:58" ht="47.25" customHeight="1">
      <c r="A9" s="1"/>
      <c r="B9" s="1" t="s">
        <v>58</v>
      </c>
      <c r="C9" s="1" t="s">
        <v>59</v>
      </c>
      <c r="D9" s="1" t="s">
        <v>187</v>
      </c>
      <c r="E9" s="1" t="s">
        <v>188</v>
      </c>
      <c r="F9" s="1" t="s">
        <v>189</v>
      </c>
      <c r="H9" s="2" t="s">
        <v>63</v>
      </c>
      <c r="I9" s="2" t="s">
        <v>64</v>
      </c>
      <c r="J9" s="2" t="s">
        <v>65</v>
      </c>
      <c r="K9" s="2" t="s">
        <v>63</v>
      </c>
      <c r="L9" s="2" t="s">
        <v>88</v>
      </c>
      <c r="M9" s="1" t="s">
        <v>190</v>
      </c>
      <c r="N9" s="1" t="s">
        <v>191</v>
      </c>
      <c r="O9" s="2" t="s">
        <v>192</v>
      </c>
      <c r="Q9" s="2" t="s">
        <v>70</v>
      </c>
      <c r="R9" s="2" t="s">
        <v>193</v>
      </c>
      <c r="T9" s="2" t="s">
        <v>72</v>
      </c>
      <c r="U9" s="3">
        <v>4</v>
      </c>
      <c r="V9" s="3">
        <v>4</v>
      </c>
      <c r="W9" s="4" t="s">
        <v>194</v>
      </c>
      <c r="X9" s="4" t="s">
        <v>194</v>
      </c>
      <c r="Y9" s="4" t="s">
        <v>195</v>
      </c>
      <c r="Z9" s="4" t="s">
        <v>196</v>
      </c>
      <c r="AA9" s="3">
        <v>377</v>
      </c>
      <c r="AB9" s="3">
        <v>343</v>
      </c>
      <c r="AC9" s="3">
        <v>351</v>
      </c>
      <c r="AD9" s="3">
        <v>4</v>
      </c>
      <c r="AE9" s="3">
        <v>4</v>
      </c>
      <c r="AF9" s="3">
        <v>13</v>
      </c>
      <c r="AG9" s="3">
        <v>13</v>
      </c>
      <c r="AH9" s="3">
        <v>3</v>
      </c>
      <c r="AI9" s="3">
        <v>3</v>
      </c>
      <c r="AJ9" s="3">
        <v>4</v>
      </c>
      <c r="AK9" s="3">
        <v>4</v>
      </c>
      <c r="AL9" s="3">
        <v>7</v>
      </c>
      <c r="AM9" s="3">
        <v>7</v>
      </c>
      <c r="AN9" s="3">
        <v>2</v>
      </c>
      <c r="AO9" s="3">
        <v>2</v>
      </c>
      <c r="AP9" s="3">
        <v>1</v>
      </c>
      <c r="AQ9" s="3">
        <v>1</v>
      </c>
      <c r="AR9" s="2" t="s">
        <v>63</v>
      </c>
      <c r="AS9" s="2" t="s">
        <v>65</v>
      </c>
      <c r="AT9" s="5" t="str">
        <f>HYPERLINK("http://catalog.hathitrust.org/Record/000293596","HathiTrust Record")</f>
        <v>HathiTrust Record</v>
      </c>
      <c r="AU9" s="5" t="str">
        <f>HYPERLINK("https://creighton-primo.hosted.exlibrisgroup.com/primo-explore/search?tab=default_tab&amp;search_scope=EVERYTHING&amp;vid=01CRU&amp;lang=en_US&amp;offset=0&amp;query=any,contains,991001752969702656","Catalog Record")</f>
        <v>Catalog Record</v>
      </c>
      <c r="AV9" s="5" t="str">
        <f>HYPERLINK("http://www.worldcat.org/oclc/3168384","WorldCat Record")</f>
        <v>WorldCat Record</v>
      </c>
      <c r="AW9" s="2" t="s">
        <v>197</v>
      </c>
      <c r="AX9" s="2" t="s">
        <v>198</v>
      </c>
      <c r="AY9" s="2" t="s">
        <v>199</v>
      </c>
      <c r="AZ9" s="2" t="s">
        <v>199</v>
      </c>
      <c r="BA9" s="2" t="s">
        <v>200</v>
      </c>
      <c r="BB9" s="2" t="s">
        <v>81</v>
      </c>
      <c r="BD9" s="2" t="s">
        <v>201</v>
      </c>
      <c r="BE9" s="2" t="s">
        <v>202</v>
      </c>
      <c r="BF9" s="2" t="s">
        <v>203</v>
      </c>
    </row>
    <row r="10" spans="1:58" ht="47.25" customHeight="1">
      <c r="A10" s="1"/>
      <c r="B10" s="1" t="s">
        <v>58</v>
      </c>
      <c r="C10" s="1" t="s">
        <v>59</v>
      </c>
      <c r="D10" s="1" t="s">
        <v>204</v>
      </c>
      <c r="E10" s="1" t="s">
        <v>205</v>
      </c>
      <c r="F10" s="1" t="s">
        <v>206</v>
      </c>
      <c r="H10" s="2" t="s">
        <v>63</v>
      </c>
      <c r="I10" s="2" t="s">
        <v>64</v>
      </c>
      <c r="J10" s="2" t="s">
        <v>63</v>
      </c>
      <c r="K10" s="2" t="s">
        <v>63</v>
      </c>
      <c r="L10" s="2" t="s">
        <v>88</v>
      </c>
      <c r="N10" s="1" t="s">
        <v>207</v>
      </c>
      <c r="O10" s="2" t="s">
        <v>208</v>
      </c>
      <c r="Q10" s="2" t="s">
        <v>70</v>
      </c>
      <c r="R10" s="2" t="s">
        <v>209</v>
      </c>
      <c r="S10" s="1" t="s">
        <v>210</v>
      </c>
      <c r="T10" s="2" t="s">
        <v>72</v>
      </c>
      <c r="U10" s="3">
        <v>0</v>
      </c>
      <c r="V10" s="3">
        <v>0</v>
      </c>
      <c r="W10" s="4" t="s">
        <v>211</v>
      </c>
      <c r="X10" s="4" t="s">
        <v>211</v>
      </c>
      <c r="Y10" s="4" t="s">
        <v>212</v>
      </c>
      <c r="Z10" s="4" t="s">
        <v>212</v>
      </c>
      <c r="AA10" s="3">
        <v>13</v>
      </c>
      <c r="AB10" s="3">
        <v>12</v>
      </c>
      <c r="AC10" s="3">
        <v>12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2" t="s">
        <v>63</v>
      </c>
      <c r="AS10" s="2" t="s">
        <v>63</v>
      </c>
      <c r="AU10" s="5" t="str">
        <f>HYPERLINK("https://creighton-primo.hosted.exlibrisgroup.com/primo-explore/search?tab=default_tab&amp;search_scope=EVERYTHING&amp;vid=01CRU&amp;lang=en_US&amp;offset=0&amp;query=any,contains,991000399079702656","Catalog Record")</f>
        <v>Catalog Record</v>
      </c>
      <c r="AV10" s="5" t="str">
        <f>HYPERLINK("http://www.worldcat.org/oclc/37834350","WorldCat Record")</f>
        <v>WorldCat Record</v>
      </c>
      <c r="AW10" s="2" t="s">
        <v>213</v>
      </c>
      <c r="AX10" s="2" t="s">
        <v>214</v>
      </c>
      <c r="AY10" s="2" t="s">
        <v>215</v>
      </c>
      <c r="AZ10" s="2" t="s">
        <v>215</v>
      </c>
      <c r="BA10" s="2" t="s">
        <v>216</v>
      </c>
      <c r="BB10" s="2" t="s">
        <v>81</v>
      </c>
      <c r="BE10" s="2" t="s">
        <v>217</v>
      </c>
      <c r="BF10" s="2" t="s">
        <v>218</v>
      </c>
    </row>
    <row r="11" spans="1:58" ht="47.25" customHeight="1">
      <c r="A11" s="1"/>
      <c r="B11" s="1" t="s">
        <v>58</v>
      </c>
      <c r="C11" s="1" t="s">
        <v>59</v>
      </c>
      <c r="D11" s="1" t="s">
        <v>219</v>
      </c>
      <c r="E11" s="1" t="s">
        <v>220</v>
      </c>
      <c r="F11" s="1" t="s">
        <v>221</v>
      </c>
      <c r="H11" s="2" t="s">
        <v>63</v>
      </c>
      <c r="I11" s="2" t="s">
        <v>64</v>
      </c>
      <c r="J11" s="2" t="s">
        <v>65</v>
      </c>
      <c r="K11" s="2" t="s">
        <v>63</v>
      </c>
      <c r="L11" s="2" t="s">
        <v>64</v>
      </c>
      <c r="M11" s="1" t="s">
        <v>222</v>
      </c>
      <c r="N11" s="1" t="s">
        <v>223</v>
      </c>
      <c r="O11" s="2" t="s">
        <v>224</v>
      </c>
      <c r="Q11" s="2" t="s">
        <v>70</v>
      </c>
      <c r="R11" s="2" t="s">
        <v>92</v>
      </c>
      <c r="T11" s="2" t="s">
        <v>72</v>
      </c>
      <c r="U11" s="3">
        <v>1</v>
      </c>
      <c r="V11" s="3">
        <v>2</v>
      </c>
      <c r="W11" s="4" t="s">
        <v>225</v>
      </c>
      <c r="X11" s="4" t="s">
        <v>225</v>
      </c>
      <c r="Y11" s="4" t="s">
        <v>226</v>
      </c>
      <c r="Z11" s="4" t="s">
        <v>226</v>
      </c>
      <c r="AA11" s="3">
        <v>392</v>
      </c>
      <c r="AB11" s="3">
        <v>262</v>
      </c>
      <c r="AC11" s="3">
        <v>1054</v>
      </c>
      <c r="AD11" s="3">
        <v>4</v>
      </c>
      <c r="AE11" s="3">
        <v>15</v>
      </c>
      <c r="AF11" s="3">
        <v>18</v>
      </c>
      <c r="AG11" s="3">
        <v>42</v>
      </c>
      <c r="AH11" s="3">
        <v>5</v>
      </c>
      <c r="AI11" s="3">
        <v>12</v>
      </c>
      <c r="AJ11" s="3">
        <v>8</v>
      </c>
      <c r="AK11" s="3">
        <v>11</v>
      </c>
      <c r="AL11" s="3">
        <v>8</v>
      </c>
      <c r="AM11" s="3">
        <v>12</v>
      </c>
      <c r="AN11" s="3">
        <v>2</v>
      </c>
      <c r="AO11" s="3">
        <v>13</v>
      </c>
      <c r="AP11" s="3">
        <v>0</v>
      </c>
      <c r="AQ11" s="3">
        <v>2</v>
      </c>
      <c r="AR11" s="2" t="s">
        <v>63</v>
      </c>
      <c r="AS11" s="2" t="s">
        <v>63</v>
      </c>
      <c r="AU11" s="5" t="str">
        <f>HYPERLINK("https://creighton-primo.hosted.exlibrisgroup.com/primo-explore/search?tab=default_tab&amp;search_scope=EVERYTHING&amp;vid=01CRU&amp;lang=en_US&amp;offset=0&amp;query=any,contains,991001725939702656","Catalog Record")</f>
        <v>Catalog Record</v>
      </c>
      <c r="AV11" s="5" t="str">
        <f>HYPERLINK("http://www.worldcat.org/oclc/52301632","WorldCat Record")</f>
        <v>WorldCat Record</v>
      </c>
      <c r="AW11" s="2" t="s">
        <v>227</v>
      </c>
      <c r="AX11" s="2" t="s">
        <v>228</v>
      </c>
      <c r="AY11" s="2" t="s">
        <v>229</v>
      </c>
      <c r="AZ11" s="2" t="s">
        <v>229</v>
      </c>
      <c r="BA11" s="2" t="s">
        <v>230</v>
      </c>
      <c r="BB11" s="2" t="s">
        <v>81</v>
      </c>
      <c r="BD11" s="2" t="s">
        <v>231</v>
      </c>
      <c r="BE11" s="2" t="s">
        <v>232</v>
      </c>
      <c r="BF11" s="2" t="s">
        <v>233</v>
      </c>
    </row>
    <row r="12" spans="1:58" ht="47.25" customHeight="1">
      <c r="A12" s="1"/>
      <c r="B12" s="1" t="s">
        <v>58</v>
      </c>
      <c r="C12" s="1" t="s">
        <v>59</v>
      </c>
      <c r="D12" s="1" t="s">
        <v>234</v>
      </c>
      <c r="E12" s="1" t="s">
        <v>235</v>
      </c>
      <c r="F12" s="1" t="s">
        <v>236</v>
      </c>
      <c r="H12" s="2" t="s">
        <v>63</v>
      </c>
      <c r="I12" s="2" t="s">
        <v>64</v>
      </c>
      <c r="J12" s="2" t="s">
        <v>65</v>
      </c>
      <c r="K12" s="2" t="s">
        <v>63</v>
      </c>
      <c r="L12" s="2" t="s">
        <v>88</v>
      </c>
      <c r="M12" s="1" t="s">
        <v>237</v>
      </c>
      <c r="N12" s="1" t="s">
        <v>238</v>
      </c>
      <c r="O12" s="2" t="s">
        <v>239</v>
      </c>
      <c r="Q12" s="2" t="s">
        <v>70</v>
      </c>
      <c r="R12" s="2" t="s">
        <v>92</v>
      </c>
      <c r="T12" s="2" t="s">
        <v>72</v>
      </c>
      <c r="U12" s="3">
        <v>4</v>
      </c>
      <c r="V12" s="3">
        <v>4</v>
      </c>
      <c r="W12" s="4" t="s">
        <v>240</v>
      </c>
      <c r="X12" s="4" t="s">
        <v>240</v>
      </c>
      <c r="Y12" s="4" t="s">
        <v>241</v>
      </c>
      <c r="Z12" s="4" t="s">
        <v>242</v>
      </c>
      <c r="AA12" s="3">
        <v>510</v>
      </c>
      <c r="AB12" s="3">
        <v>370</v>
      </c>
      <c r="AC12" s="3">
        <v>372</v>
      </c>
      <c r="AD12" s="3">
        <v>3</v>
      </c>
      <c r="AE12" s="3">
        <v>3</v>
      </c>
      <c r="AF12" s="3">
        <v>11</v>
      </c>
      <c r="AG12" s="3">
        <v>11</v>
      </c>
      <c r="AH12" s="3">
        <v>2</v>
      </c>
      <c r="AI12" s="3">
        <v>2</v>
      </c>
      <c r="AJ12" s="3">
        <v>2</v>
      </c>
      <c r="AK12" s="3">
        <v>2</v>
      </c>
      <c r="AL12" s="3">
        <v>7</v>
      </c>
      <c r="AM12" s="3">
        <v>7</v>
      </c>
      <c r="AN12" s="3">
        <v>1</v>
      </c>
      <c r="AO12" s="3">
        <v>1</v>
      </c>
      <c r="AP12" s="3">
        <v>1</v>
      </c>
      <c r="AQ12" s="3">
        <v>1</v>
      </c>
      <c r="AR12" s="2" t="s">
        <v>63</v>
      </c>
      <c r="AS12" s="2" t="s">
        <v>63</v>
      </c>
      <c r="AU12" s="5" t="str">
        <f>HYPERLINK("https://creighton-primo.hosted.exlibrisgroup.com/primo-explore/search?tab=default_tab&amp;search_scope=EVERYTHING&amp;vid=01CRU&amp;lang=en_US&amp;offset=0&amp;query=any,contains,991001662549702656","Catalog Record")</f>
        <v>Catalog Record</v>
      </c>
      <c r="AV12" s="5" t="str">
        <f>HYPERLINK("http://www.worldcat.org/oclc/625193","WorldCat Record")</f>
        <v>WorldCat Record</v>
      </c>
      <c r="AW12" s="2" t="s">
        <v>243</v>
      </c>
      <c r="AX12" s="2" t="s">
        <v>244</v>
      </c>
      <c r="AY12" s="2" t="s">
        <v>245</v>
      </c>
      <c r="AZ12" s="2" t="s">
        <v>245</v>
      </c>
      <c r="BA12" s="2" t="s">
        <v>246</v>
      </c>
      <c r="BB12" s="2" t="s">
        <v>81</v>
      </c>
      <c r="BE12" s="2" t="s">
        <v>247</v>
      </c>
      <c r="BF12" s="2" t="s">
        <v>248</v>
      </c>
    </row>
    <row r="13" spans="1:58" ht="47.25" customHeight="1">
      <c r="A13" s="1"/>
      <c r="B13" s="1" t="s">
        <v>58</v>
      </c>
      <c r="C13" s="1" t="s">
        <v>59</v>
      </c>
      <c r="D13" s="1" t="s">
        <v>249</v>
      </c>
      <c r="E13" s="1" t="s">
        <v>250</v>
      </c>
      <c r="F13" s="1" t="s">
        <v>251</v>
      </c>
      <c r="H13" s="2" t="s">
        <v>63</v>
      </c>
      <c r="I13" s="2" t="s">
        <v>64</v>
      </c>
      <c r="J13" s="2" t="s">
        <v>65</v>
      </c>
      <c r="K13" s="2" t="s">
        <v>63</v>
      </c>
      <c r="L13" s="2" t="s">
        <v>88</v>
      </c>
      <c r="M13" s="1" t="s">
        <v>252</v>
      </c>
      <c r="N13" s="1" t="s">
        <v>253</v>
      </c>
      <c r="O13" s="2" t="s">
        <v>254</v>
      </c>
      <c r="Q13" s="2" t="s">
        <v>70</v>
      </c>
      <c r="R13" s="2" t="s">
        <v>255</v>
      </c>
      <c r="T13" s="2" t="s">
        <v>72</v>
      </c>
      <c r="U13" s="3">
        <v>8</v>
      </c>
      <c r="V13" s="3">
        <v>17</v>
      </c>
      <c r="W13" s="4" t="s">
        <v>256</v>
      </c>
      <c r="X13" s="4" t="s">
        <v>257</v>
      </c>
      <c r="Y13" s="4" t="s">
        <v>258</v>
      </c>
      <c r="Z13" s="4" t="s">
        <v>259</v>
      </c>
      <c r="AA13" s="3">
        <v>907</v>
      </c>
      <c r="AB13" s="3">
        <v>808</v>
      </c>
      <c r="AC13" s="3">
        <v>815</v>
      </c>
      <c r="AD13" s="3">
        <v>8</v>
      </c>
      <c r="AE13" s="3">
        <v>8</v>
      </c>
      <c r="AF13" s="3">
        <v>37</v>
      </c>
      <c r="AG13" s="3">
        <v>37</v>
      </c>
      <c r="AH13" s="3">
        <v>10</v>
      </c>
      <c r="AI13" s="3">
        <v>10</v>
      </c>
      <c r="AJ13" s="3">
        <v>7</v>
      </c>
      <c r="AK13" s="3">
        <v>7</v>
      </c>
      <c r="AL13" s="3">
        <v>12</v>
      </c>
      <c r="AM13" s="3">
        <v>12</v>
      </c>
      <c r="AN13" s="3">
        <v>6</v>
      </c>
      <c r="AO13" s="3">
        <v>6</v>
      </c>
      <c r="AP13" s="3">
        <v>10</v>
      </c>
      <c r="AQ13" s="3">
        <v>10</v>
      </c>
      <c r="AR13" s="2" t="s">
        <v>63</v>
      </c>
      <c r="AS13" s="2" t="s">
        <v>65</v>
      </c>
      <c r="AT13" s="5" t="str">
        <f>HYPERLINK("http://catalog.hathitrust.org/Record/002457119","HathiTrust Record")</f>
        <v>HathiTrust Record</v>
      </c>
      <c r="AU13" s="5" t="str">
        <f>HYPERLINK("https://creighton-primo.hosted.exlibrisgroup.com/primo-explore/search?tab=default_tab&amp;search_scope=EVERYTHING&amp;vid=01CRU&amp;lang=en_US&amp;offset=0&amp;query=any,contains,991001768689702656","Catalog Record")</f>
        <v>Catalog Record</v>
      </c>
      <c r="AV13" s="5" t="str">
        <f>HYPERLINK("http://www.worldcat.org/oclc/23731925","WorldCat Record")</f>
        <v>WorldCat Record</v>
      </c>
      <c r="AW13" s="2" t="s">
        <v>260</v>
      </c>
      <c r="AX13" s="2" t="s">
        <v>261</v>
      </c>
      <c r="AY13" s="2" t="s">
        <v>262</v>
      </c>
      <c r="AZ13" s="2" t="s">
        <v>262</v>
      </c>
      <c r="BA13" s="2" t="s">
        <v>263</v>
      </c>
      <c r="BB13" s="2" t="s">
        <v>81</v>
      </c>
      <c r="BD13" s="2" t="s">
        <v>264</v>
      </c>
      <c r="BE13" s="2" t="s">
        <v>265</v>
      </c>
      <c r="BF13" s="2" t="s">
        <v>266</v>
      </c>
    </row>
    <row r="14" spans="1:58" ht="47.25" customHeight="1">
      <c r="A14" s="1"/>
      <c r="B14" s="1" t="s">
        <v>58</v>
      </c>
      <c r="C14" s="1" t="s">
        <v>59</v>
      </c>
      <c r="D14" s="1" t="s">
        <v>267</v>
      </c>
      <c r="E14" s="1" t="s">
        <v>268</v>
      </c>
      <c r="F14" s="1" t="s">
        <v>269</v>
      </c>
      <c r="H14" s="2" t="s">
        <v>63</v>
      </c>
      <c r="I14" s="2" t="s">
        <v>64</v>
      </c>
      <c r="J14" s="2" t="s">
        <v>63</v>
      </c>
      <c r="K14" s="2" t="s">
        <v>63</v>
      </c>
      <c r="L14" s="2" t="s">
        <v>88</v>
      </c>
      <c r="M14" s="1" t="s">
        <v>270</v>
      </c>
      <c r="N14" s="1" t="s">
        <v>271</v>
      </c>
      <c r="O14" s="2" t="s">
        <v>254</v>
      </c>
      <c r="Q14" s="2" t="s">
        <v>70</v>
      </c>
      <c r="R14" s="2" t="s">
        <v>272</v>
      </c>
      <c r="T14" s="2" t="s">
        <v>72</v>
      </c>
      <c r="U14" s="3">
        <v>4</v>
      </c>
      <c r="V14" s="3">
        <v>4</v>
      </c>
      <c r="W14" s="4" t="s">
        <v>273</v>
      </c>
      <c r="X14" s="4" t="s">
        <v>273</v>
      </c>
      <c r="Y14" s="4" t="s">
        <v>274</v>
      </c>
      <c r="Z14" s="4" t="s">
        <v>274</v>
      </c>
      <c r="AA14" s="3">
        <v>820</v>
      </c>
      <c r="AB14" s="3">
        <v>819</v>
      </c>
      <c r="AC14" s="3">
        <v>826</v>
      </c>
      <c r="AD14" s="3">
        <v>6</v>
      </c>
      <c r="AE14" s="3">
        <v>6</v>
      </c>
      <c r="AF14" s="3">
        <v>25</v>
      </c>
      <c r="AG14" s="3">
        <v>25</v>
      </c>
      <c r="AH14" s="3">
        <v>5</v>
      </c>
      <c r="AI14" s="3">
        <v>5</v>
      </c>
      <c r="AJ14" s="3">
        <v>5</v>
      </c>
      <c r="AK14" s="3">
        <v>5</v>
      </c>
      <c r="AL14" s="3">
        <v>8</v>
      </c>
      <c r="AM14" s="3">
        <v>8</v>
      </c>
      <c r="AN14" s="3">
        <v>4</v>
      </c>
      <c r="AO14" s="3">
        <v>4</v>
      </c>
      <c r="AP14" s="3">
        <v>7</v>
      </c>
      <c r="AQ14" s="3">
        <v>7</v>
      </c>
      <c r="AR14" s="2" t="s">
        <v>63</v>
      </c>
      <c r="AS14" s="2" t="s">
        <v>65</v>
      </c>
      <c r="AT14" s="5" t="str">
        <f>HYPERLINK("http://catalog.hathitrust.org/Record/002553191","HathiTrust Record")</f>
        <v>HathiTrust Record</v>
      </c>
      <c r="AU14" s="5" t="str">
        <f>HYPERLINK("https://creighton-primo.hosted.exlibrisgroup.com/primo-explore/search?tab=default_tab&amp;search_scope=EVERYTHING&amp;vid=01CRU&amp;lang=en_US&amp;offset=0&amp;query=any,contains,991000155749702656","Catalog Record")</f>
        <v>Catalog Record</v>
      </c>
      <c r="AV14" s="5" t="str">
        <f>HYPERLINK("http://www.worldcat.org/oclc/28294146","WorldCat Record")</f>
        <v>WorldCat Record</v>
      </c>
      <c r="AW14" s="2" t="s">
        <v>275</v>
      </c>
      <c r="AX14" s="2" t="s">
        <v>276</v>
      </c>
      <c r="AY14" s="2" t="s">
        <v>277</v>
      </c>
      <c r="AZ14" s="2" t="s">
        <v>277</v>
      </c>
      <c r="BA14" s="2" t="s">
        <v>278</v>
      </c>
      <c r="BB14" s="2" t="s">
        <v>81</v>
      </c>
      <c r="BE14" s="2" t="s">
        <v>279</v>
      </c>
      <c r="BF14" s="2" t="s">
        <v>280</v>
      </c>
    </row>
    <row r="15" spans="1:58" ht="47.25" customHeight="1">
      <c r="A15" s="1"/>
      <c r="B15" s="1" t="s">
        <v>58</v>
      </c>
      <c r="C15" s="1" t="s">
        <v>59</v>
      </c>
      <c r="D15" s="1" t="s">
        <v>281</v>
      </c>
      <c r="E15" s="1" t="s">
        <v>282</v>
      </c>
      <c r="F15" s="1" t="s">
        <v>283</v>
      </c>
      <c r="H15" s="2" t="s">
        <v>63</v>
      </c>
      <c r="I15" s="2" t="s">
        <v>64</v>
      </c>
      <c r="J15" s="2" t="s">
        <v>63</v>
      </c>
      <c r="K15" s="2" t="s">
        <v>63</v>
      </c>
      <c r="L15" s="2" t="s">
        <v>88</v>
      </c>
      <c r="M15" s="1" t="s">
        <v>284</v>
      </c>
      <c r="N15" s="1" t="s">
        <v>285</v>
      </c>
      <c r="O15" s="2" t="s">
        <v>286</v>
      </c>
      <c r="Q15" s="2" t="s">
        <v>70</v>
      </c>
      <c r="R15" s="2" t="s">
        <v>255</v>
      </c>
      <c r="T15" s="2" t="s">
        <v>72</v>
      </c>
      <c r="U15" s="3">
        <v>0</v>
      </c>
      <c r="V15" s="3">
        <v>0</v>
      </c>
      <c r="W15" s="4" t="s">
        <v>287</v>
      </c>
      <c r="X15" s="4" t="s">
        <v>287</v>
      </c>
      <c r="Y15" s="4" t="s">
        <v>288</v>
      </c>
      <c r="Z15" s="4" t="s">
        <v>288</v>
      </c>
      <c r="AA15" s="3">
        <v>72</v>
      </c>
      <c r="AB15" s="3">
        <v>61</v>
      </c>
      <c r="AC15" s="3">
        <v>61</v>
      </c>
      <c r="AD15" s="3">
        <v>2</v>
      </c>
      <c r="AE15" s="3">
        <v>2</v>
      </c>
      <c r="AF15" s="3">
        <v>1</v>
      </c>
      <c r="AG15" s="3">
        <v>1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1</v>
      </c>
      <c r="AO15" s="3">
        <v>1</v>
      </c>
      <c r="AP15" s="3">
        <v>0</v>
      </c>
      <c r="AQ15" s="3">
        <v>0</v>
      </c>
      <c r="AR15" s="2" t="s">
        <v>63</v>
      </c>
      <c r="AS15" s="2" t="s">
        <v>65</v>
      </c>
      <c r="AT15" s="5" t="str">
        <f>HYPERLINK("http://catalog.hathitrust.org/Record/001577307","HathiTrust Record")</f>
        <v>HathiTrust Record</v>
      </c>
      <c r="AU15" s="5" t="str">
        <f>HYPERLINK("https://creighton-primo.hosted.exlibrisgroup.com/primo-explore/search?tab=default_tab&amp;search_scope=EVERYTHING&amp;vid=01CRU&amp;lang=en_US&amp;offset=0&amp;query=any,contains,991001544149702656","Catalog Record")</f>
        <v>Catalog Record</v>
      </c>
      <c r="AV15" s="5" t="str">
        <f>HYPERLINK("http://www.worldcat.org/oclc/1425922","WorldCat Record")</f>
        <v>WorldCat Record</v>
      </c>
      <c r="AW15" s="2" t="s">
        <v>289</v>
      </c>
      <c r="AX15" s="2" t="s">
        <v>290</v>
      </c>
      <c r="AY15" s="2" t="s">
        <v>291</v>
      </c>
      <c r="AZ15" s="2" t="s">
        <v>291</v>
      </c>
      <c r="BA15" s="2" t="s">
        <v>292</v>
      </c>
      <c r="BB15" s="2" t="s">
        <v>81</v>
      </c>
      <c r="BE15" s="2" t="s">
        <v>293</v>
      </c>
      <c r="BF15" s="2" t="s">
        <v>294</v>
      </c>
    </row>
    <row r="16" spans="1:58" ht="47.25" customHeight="1">
      <c r="A16" s="1"/>
      <c r="B16" s="1" t="s">
        <v>58</v>
      </c>
      <c r="C16" s="1" t="s">
        <v>59</v>
      </c>
      <c r="D16" s="1" t="s">
        <v>295</v>
      </c>
      <c r="E16" s="1" t="s">
        <v>296</v>
      </c>
      <c r="F16" s="1" t="s">
        <v>297</v>
      </c>
      <c r="G16" s="2" t="s">
        <v>298</v>
      </c>
      <c r="H16" s="2" t="s">
        <v>65</v>
      </c>
      <c r="I16" s="2" t="s">
        <v>64</v>
      </c>
      <c r="J16" s="2" t="s">
        <v>63</v>
      </c>
      <c r="K16" s="2" t="s">
        <v>63</v>
      </c>
      <c r="L16" s="2" t="s">
        <v>88</v>
      </c>
      <c r="N16" s="1" t="s">
        <v>299</v>
      </c>
      <c r="O16" s="2" t="s">
        <v>300</v>
      </c>
      <c r="Q16" s="2" t="s">
        <v>70</v>
      </c>
      <c r="R16" s="2" t="s">
        <v>92</v>
      </c>
      <c r="S16" s="1" t="s">
        <v>301</v>
      </c>
      <c r="T16" s="2" t="s">
        <v>72</v>
      </c>
      <c r="U16" s="3">
        <v>4</v>
      </c>
      <c r="V16" s="3">
        <v>13</v>
      </c>
      <c r="W16" s="4" t="s">
        <v>302</v>
      </c>
      <c r="X16" s="4" t="s">
        <v>303</v>
      </c>
      <c r="Y16" s="4" t="s">
        <v>304</v>
      </c>
      <c r="Z16" s="4" t="s">
        <v>305</v>
      </c>
      <c r="AA16" s="3">
        <v>271</v>
      </c>
      <c r="AB16" s="3">
        <v>234</v>
      </c>
      <c r="AC16" s="3">
        <v>239</v>
      </c>
      <c r="AD16" s="3">
        <v>2</v>
      </c>
      <c r="AE16" s="3">
        <v>2</v>
      </c>
      <c r="AF16" s="3">
        <v>15</v>
      </c>
      <c r="AG16" s="3">
        <v>15</v>
      </c>
      <c r="AH16" s="3">
        <v>3</v>
      </c>
      <c r="AI16" s="3">
        <v>3</v>
      </c>
      <c r="AJ16" s="3">
        <v>4</v>
      </c>
      <c r="AK16" s="3">
        <v>4</v>
      </c>
      <c r="AL16" s="3">
        <v>10</v>
      </c>
      <c r="AM16" s="3">
        <v>10</v>
      </c>
      <c r="AN16" s="3">
        <v>0</v>
      </c>
      <c r="AO16" s="3">
        <v>0</v>
      </c>
      <c r="AP16" s="3">
        <v>2</v>
      </c>
      <c r="AQ16" s="3">
        <v>2</v>
      </c>
      <c r="AR16" s="2" t="s">
        <v>63</v>
      </c>
      <c r="AS16" s="2" t="s">
        <v>65</v>
      </c>
      <c r="AT16" s="5" t="str">
        <f>HYPERLINK("http://catalog.hathitrust.org/Record/002205353","HathiTrust Record")</f>
        <v>HathiTrust Record</v>
      </c>
      <c r="AU16" s="5" t="str">
        <f>HYPERLINK("https://creighton-primo.hosted.exlibrisgroup.com/primo-explore/search?tab=default_tab&amp;search_scope=EVERYTHING&amp;vid=01CRU&amp;lang=en_US&amp;offset=0&amp;query=any,contains,991001744879702656","Catalog Record")</f>
        <v>Catalog Record</v>
      </c>
      <c r="AV16" s="5" t="str">
        <f>HYPERLINK("http://www.worldcat.org/oclc/20934347","WorldCat Record")</f>
        <v>WorldCat Record</v>
      </c>
      <c r="AW16" s="2" t="s">
        <v>306</v>
      </c>
      <c r="AX16" s="2" t="s">
        <v>307</v>
      </c>
      <c r="AY16" s="2" t="s">
        <v>308</v>
      </c>
      <c r="AZ16" s="2" t="s">
        <v>308</v>
      </c>
      <c r="BA16" s="2" t="s">
        <v>309</v>
      </c>
      <c r="BB16" s="2" t="s">
        <v>81</v>
      </c>
      <c r="BD16" s="2" t="s">
        <v>310</v>
      </c>
      <c r="BE16" s="2" t="s">
        <v>311</v>
      </c>
      <c r="BF16" s="2" t="s">
        <v>312</v>
      </c>
    </row>
    <row r="17" spans="1:58" ht="47.25" customHeight="1">
      <c r="A17" s="1"/>
      <c r="B17" s="1" t="s">
        <v>58</v>
      </c>
      <c r="C17" s="1" t="s">
        <v>59</v>
      </c>
      <c r="D17" s="1" t="s">
        <v>295</v>
      </c>
      <c r="E17" s="1" t="s">
        <v>296</v>
      </c>
      <c r="F17" s="1" t="s">
        <v>297</v>
      </c>
      <c r="G17" s="2" t="s">
        <v>313</v>
      </c>
      <c r="H17" s="2" t="s">
        <v>65</v>
      </c>
      <c r="I17" s="2" t="s">
        <v>64</v>
      </c>
      <c r="J17" s="2" t="s">
        <v>63</v>
      </c>
      <c r="K17" s="2" t="s">
        <v>63</v>
      </c>
      <c r="L17" s="2" t="s">
        <v>88</v>
      </c>
      <c r="N17" s="1" t="s">
        <v>299</v>
      </c>
      <c r="O17" s="2" t="s">
        <v>300</v>
      </c>
      <c r="Q17" s="2" t="s">
        <v>70</v>
      </c>
      <c r="R17" s="2" t="s">
        <v>92</v>
      </c>
      <c r="S17" s="1" t="s">
        <v>301</v>
      </c>
      <c r="T17" s="2" t="s">
        <v>72</v>
      </c>
      <c r="U17" s="3">
        <v>9</v>
      </c>
      <c r="V17" s="3">
        <v>13</v>
      </c>
      <c r="W17" s="4" t="s">
        <v>303</v>
      </c>
      <c r="X17" s="4" t="s">
        <v>303</v>
      </c>
      <c r="Y17" s="4" t="s">
        <v>314</v>
      </c>
      <c r="Z17" s="4" t="s">
        <v>305</v>
      </c>
      <c r="AA17" s="3">
        <v>271</v>
      </c>
      <c r="AB17" s="3">
        <v>234</v>
      </c>
      <c r="AC17" s="3">
        <v>239</v>
      </c>
      <c r="AD17" s="3">
        <v>2</v>
      </c>
      <c r="AE17" s="3">
        <v>2</v>
      </c>
      <c r="AF17" s="3">
        <v>15</v>
      </c>
      <c r="AG17" s="3">
        <v>15</v>
      </c>
      <c r="AH17" s="3">
        <v>3</v>
      </c>
      <c r="AI17" s="3">
        <v>3</v>
      </c>
      <c r="AJ17" s="3">
        <v>4</v>
      </c>
      <c r="AK17" s="3">
        <v>4</v>
      </c>
      <c r="AL17" s="3">
        <v>10</v>
      </c>
      <c r="AM17" s="3">
        <v>10</v>
      </c>
      <c r="AN17" s="3">
        <v>0</v>
      </c>
      <c r="AO17" s="3">
        <v>0</v>
      </c>
      <c r="AP17" s="3">
        <v>2</v>
      </c>
      <c r="AQ17" s="3">
        <v>2</v>
      </c>
      <c r="AR17" s="2" t="s">
        <v>63</v>
      </c>
      <c r="AS17" s="2" t="s">
        <v>65</v>
      </c>
      <c r="AT17" s="5" t="str">
        <f>HYPERLINK("http://catalog.hathitrust.org/Record/002205353","HathiTrust Record")</f>
        <v>HathiTrust Record</v>
      </c>
      <c r="AU17" s="5" t="str">
        <f>HYPERLINK("https://creighton-primo.hosted.exlibrisgroup.com/primo-explore/search?tab=default_tab&amp;search_scope=EVERYTHING&amp;vid=01CRU&amp;lang=en_US&amp;offset=0&amp;query=any,contains,991001744879702656","Catalog Record")</f>
        <v>Catalog Record</v>
      </c>
      <c r="AV17" s="5" t="str">
        <f>HYPERLINK("http://www.worldcat.org/oclc/20934347","WorldCat Record")</f>
        <v>WorldCat Record</v>
      </c>
      <c r="AW17" s="2" t="s">
        <v>306</v>
      </c>
      <c r="AX17" s="2" t="s">
        <v>307</v>
      </c>
      <c r="AY17" s="2" t="s">
        <v>308</v>
      </c>
      <c r="AZ17" s="2" t="s">
        <v>308</v>
      </c>
      <c r="BA17" s="2" t="s">
        <v>309</v>
      </c>
      <c r="BB17" s="2" t="s">
        <v>81</v>
      </c>
      <c r="BD17" s="2" t="s">
        <v>310</v>
      </c>
      <c r="BE17" s="2" t="s">
        <v>315</v>
      </c>
      <c r="BF17" s="2" t="s">
        <v>316</v>
      </c>
    </row>
    <row r="18" spans="1:58" ht="47.25" customHeight="1">
      <c r="A18" s="1"/>
      <c r="B18" s="1" t="s">
        <v>58</v>
      </c>
      <c r="C18" s="1" t="s">
        <v>59</v>
      </c>
      <c r="D18" s="1" t="s">
        <v>317</v>
      </c>
      <c r="E18" s="1" t="s">
        <v>318</v>
      </c>
      <c r="F18" s="1" t="s">
        <v>319</v>
      </c>
      <c r="H18" s="2" t="s">
        <v>63</v>
      </c>
      <c r="I18" s="2" t="s">
        <v>64</v>
      </c>
      <c r="J18" s="2" t="s">
        <v>65</v>
      </c>
      <c r="K18" s="2" t="s">
        <v>63</v>
      </c>
      <c r="L18" s="2" t="s">
        <v>88</v>
      </c>
      <c r="M18" s="1" t="s">
        <v>320</v>
      </c>
      <c r="N18" s="1" t="s">
        <v>321</v>
      </c>
      <c r="O18" s="2" t="s">
        <v>322</v>
      </c>
      <c r="P18" s="1" t="s">
        <v>323</v>
      </c>
      <c r="Q18" s="2" t="s">
        <v>70</v>
      </c>
      <c r="R18" s="2" t="s">
        <v>125</v>
      </c>
      <c r="T18" s="2" t="s">
        <v>72</v>
      </c>
      <c r="U18" s="3">
        <v>5</v>
      </c>
      <c r="V18" s="3">
        <v>18</v>
      </c>
      <c r="W18" s="4" t="s">
        <v>324</v>
      </c>
      <c r="X18" s="4" t="s">
        <v>324</v>
      </c>
      <c r="Y18" s="4" t="s">
        <v>325</v>
      </c>
      <c r="Z18" s="4" t="s">
        <v>326</v>
      </c>
      <c r="AA18" s="3">
        <v>637</v>
      </c>
      <c r="AB18" s="3">
        <v>554</v>
      </c>
      <c r="AC18" s="3">
        <v>587</v>
      </c>
      <c r="AD18" s="3">
        <v>3</v>
      </c>
      <c r="AE18" s="3">
        <v>3</v>
      </c>
      <c r="AF18" s="3">
        <v>27</v>
      </c>
      <c r="AG18" s="3">
        <v>29</v>
      </c>
      <c r="AH18" s="3">
        <v>6</v>
      </c>
      <c r="AI18" s="3">
        <v>8</v>
      </c>
      <c r="AJ18" s="3">
        <v>7</v>
      </c>
      <c r="AK18" s="3">
        <v>7</v>
      </c>
      <c r="AL18" s="3">
        <v>13</v>
      </c>
      <c r="AM18" s="3">
        <v>13</v>
      </c>
      <c r="AN18" s="3">
        <v>1</v>
      </c>
      <c r="AO18" s="3">
        <v>1</v>
      </c>
      <c r="AP18" s="3">
        <v>7</v>
      </c>
      <c r="AQ18" s="3">
        <v>7</v>
      </c>
      <c r="AR18" s="2" t="s">
        <v>63</v>
      </c>
      <c r="AS18" s="2" t="s">
        <v>65</v>
      </c>
      <c r="AT18" s="5" t="str">
        <f>HYPERLINK("http://catalog.hathitrust.org/Record/002726447","HathiTrust Record")</f>
        <v>HathiTrust Record</v>
      </c>
      <c r="AU18" s="5" t="str">
        <f>HYPERLINK("https://creighton-primo.hosted.exlibrisgroup.com/primo-explore/search?tab=default_tab&amp;search_scope=EVERYTHING&amp;vid=01CRU&amp;lang=en_US&amp;offset=0&amp;query=any,contains,991001803499702656","Catalog Record")</f>
        <v>Catalog Record</v>
      </c>
      <c r="AV18" s="5" t="str">
        <f>HYPERLINK("http://www.worldcat.org/oclc/27811516","WorldCat Record")</f>
        <v>WorldCat Record</v>
      </c>
      <c r="AW18" s="2" t="s">
        <v>327</v>
      </c>
      <c r="AX18" s="2" t="s">
        <v>328</v>
      </c>
      <c r="AY18" s="2" t="s">
        <v>329</v>
      </c>
      <c r="AZ18" s="2" t="s">
        <v>329</v>
      </c>
      <c r="BA18" s="2" t="s">
        <v>330</v>
      </c>
      <c r="BB18" s="2" t="s">
        <v>81</v>
      </c>
      <c r="BD18" s="2" t="s">
        <v>331</v>
      </c>
      <c r="BE18" s="2" t="s">
        <v>332</v>
      </c>
      <c r="BF18" s="2" t="s">
        <v>333</v>
      </c>
    </row>
    <row r="19" spans="1:58" ht="47.25" customHeight="1">
      <c r="A19" s="1"/>
      <c r="B19" s="1" t="s">
        <v>58</v>
      </c>
      <c r="C19" s="1" t="s">
        <v>59</v>
      </c>
      <c r="D19" s="1" t="s">
        <v>334</v>
      </c>
      <c r="E19" s="1" t="s">
        <v>335</v>
      </c>
      <c r="F19" s="1" t="s">
        <v>336</v>
      </c>
      <c r="H19" s="2" t="s">
        <v>63</v>
      </c>
      <c r="I19" s="2" t="s">
        <v>64</v>
      </c>
      <c r="J19" s="2" t="s">
        <v>65</v>
      </c>
      <c r="K19" s="2" t="s">
        <v>63</v>
      </c>
      <c r="L19" s="2" t="s">
        <v>88</v>
      </c>
      <c r="M19" s="1" t="s">
        <v>337</v>
      </c>
      <c r="N19" s="1" t="s">
        <v>338</v>
      </c>
      <c r="O19" s="2" t="s">
        <v>339</v>
      </c>
      <c r="Q19" s="2" t="s">
        <v>70</v>
      </c>
      <c r="R19" s="2" t="s">
        <v>340</v>
      </c>
      <c r="T19" s="2" t="s">
        <v>72</v>
      </c>
      <c r="U19" s="3">
        <v>8</v>
      </c>
      <c r="V19" s="3">
        <v>40</v>
      </c>
      <c r="W19" s="4" t="s">
        <v>341</v>
      </c>
      <c r="X19" s="4" t="s">
        <v>342</v>
      </c>
      <c r="Y19" s="4" t="s">
        <v>288</v>
      </c>
      <c r="Z19" s="4" t="s">
        <v>343</v>
      </c>
      <c r="AA19" s="3">
        <v>781</v>
      </c>
      <c r="AB19" s="3">
        <v>690</v>
      </c>
      <c r="AC19" s="3">
        <v>839</v>
      </c>
      <c r="AD19" s="3">
        <v>5</v>
      </c>
      <c r="AE19" s="3">
        <v>5</v>
      </c>
      <c r="AF19" s="3">
        <v>33</v>
      </c>
      <c r="AG19" s="3">
        <v>40</v>
      </c>
      <c r="AH19" s="3">
        <v>12</v>
      </c>
      <c r="AI19" s="3">
        <v>18</v>
      </c>
      <c r="AJ19" s="3">
        <v>6</v>
      </c>
      <c r="AK19" s="3">
        <v>8</v>
      </c>
      <c r="AL19" s="3">
        <v>16</v>
      </c>
      <c r="AM19" s="3">
        <v>18</v>
      </c>
      <c r="AN19" s="3">
        <v>2</v>
      </c>
      <c r="AO19" s="3">
        <v>2</v>
      </c>
      <c r="AP19" s="3">
        <v>6</v>
      </c>
      <c r="AQ19" s="3">
        <v>6</v>
      </c>
      <c r="AR19" s="2" t="s">
        <v>63</v>
      </c>
      <c r="AS19" s="2" t="s">
        <v>63</v>
      </c>
      <c r="AU19" s="5" t="str">
        <f>HYPERLINK("https://creighton-primo.hosted.exlibrisgroup.com/primo-explore/search?tab=default_tab&amp;search_scope=EVERYTHING&amp;vid=01CRU&amp;lang=en_US&amp;offset=0&amp;query=any,contains,991001806139702656","Catalog Record")</f>
        <v>Catalog Record</v>
      </c>
      <c r="AV19" s="5" t="str">
        <f>HYPERLINK("http://www.worldcat.org/oclc/9324142","WorldCat Record")</f>
        <v>WorldCat Record</v>
      </c>
      <c r="AW19" s="2" t="s">
        <v>344</v>
      </c>
      <c r="AX19" s="2" t="s">
        <v>345</v>
      </c>
      <c r="AY19" s="2" t="s">
        <v>346</v>
      </c>
      <c r="AZ19" s="2" t="s">
        <v>346</v>
      </c>
      <c r="BA19" s="2" t="s">
        <v>347</v>
      </c>
      <c r="BB19" s="2" t="s">
        <v>81</v>
      </c>
      <c r="BD19" s="2" t="s">
        <v>348</v>
      </c>
      <c r="BE19" s="2" t="s">
        <v>349</v>
      </c>
      <c r="BF19" s="2" t="s">
        <v>350</v>
      </c>
    </row>
    <row r="20" spans="1:58" ht="47.25" customHeight="1">
      <c r="A20" s="1"/>
      <c r="B20" s="1" t="s">
        <v>58</v>
      </c>
      <c r="C20" s="1" t="s">
        <v>59</v>
      </c>
      <c r="D20" s="1" t="s">
        <v>351</v>
      </c>
      <c r="E20" s="1" t="s">
        <v>352</v>
      </c>
      <c r="F20" s="1" t="s">
        <v>353</v>
      </c>
      <c r="H20" s="2" t="s">
        <v>63</v>
      </c>
      <c r="I20" s="2" t="s">
        <v>64</v>
      </c>
      <c r="J20" s="2" t="s">
        <v>65</v>
      </c>
      <c r="K20" s="2" t="s">
        <v>63</v>
      </c>
      <c r="L20" s="2" t="s">
        <v>88</v>
      </c>
      <c r="M20" s="1" t="s">
        <v>354</v>
      </c>
      <c r="N20" s="1" t="s">
        <v>355</v>
      </c>
      <c r="O20" s="2" t="s">
        <v>140</v>
      </c>
      <c r="Q20" s="2" t="s">
        <v>70</v>
      </c>
      <c r="R20" s="2" t="s">
        <v>125</v>
      </c>
      <c r="T20" s="2" t="s">
        <v>72</v>
      </c>
      <c r="U20" s="3">
        <v>11</v>
      </c>
      <c r="V20" s="3">
        <v>15</v>
      </c>
      <c r="W20" s="4" t="s">
        <v>356</v>
      </c>
      <c r="X20" s="4" t="s">
        <v>356</v>
      </c>
      <c r="Y20" s="4" t="s">
        <v>325</v>
      </c>
      <c r="Z20" s="4" t="s">
        <v>357</v>
      </c>
      <c r="AA20" s="3">
        <v>446</v>
      </c>
      <c r="AB20" s="3">
        <v>366</v>
      </c>
      <c r="AC20" s="3">
        <v>390</v>
      </c>
      <c r="AD20" s="3">
        <v>4</v>
      </c>
      <c r="AE20" s="3">
        <v>4</v>
      </c>
      <c r="AF20" s="3">
        <v>17</v>
      </c>
      <c r="AG20" s="3">
        <v>17</v>
      </c>
      <c r="AH20" s="3">
        <v>3</v>
      </c>
      <c r="AI20" s="3">
        <v>3</v>
      </c>
      <c r="AJ20" s="3">
        <v>7</v>
      </c>
      <c r="AK20" s="3">
        <v>7</v>
      </c>
      <c r="AL20" s="3">
        <v>9</v>
      </c>
      <c r="AM20" s="3">
        <v>9</v>
      </c>
      <c r="AN20" s="3">
        <v>2</v>
      </c>
      <c r="AO20" s="3">
        <v>2</v>
      </c>
      <c r="AP20" s="3">
        <v>2</v>
      </c>
      <c r="AQ20" s="3">
        <v>2</v>
      </c>
      <c r="AR20" s="2" t="s">
        <v>63</v>
      </c>
      <c r="AS20" s="2" t="s">
        <v>63</v>
      </c>
      <c r="AU20" s="5" t="str">
        <f>HYPERLINK("https://creighton-primo.hosted.exlibrisgroup.com/primo-explore/search?tab=default_tab&amp;search_scope=EVERYTHING&amp;vid=01CRU&amp;lang=en_US&amp;offset=0&amp;query=any,contains,991001803459702656","Catalog Record")</f>
        <v>Catalog Record</v>
      </c>
      <c r="AV20" s="5" t="str">
        <f>HYPERLINK("http://www.worldcat.org/oclc/27974577","WorldCat Record")</f>
        <v>WorldCat Record</v>
      </c>
      <c r="AW20" s="2" t="s">
        <v>358</v>
      </c>
      <c r="AX20" s="2" t="s">
        <v>359</v>
      </c>
      <c r="AY20" s="2" t="s">
        <v>360</v>
      </c>
      <c r="AZ20" s="2" t="s">
        <v>360</v>
      </c>
      <c r="BA20" s="2" t="s">
        <v>361</v>
      </c>
      <c r="BB20" s="2" t="s">
        <v>81</v>
      </c>
      <c r="BD20" s="2" t="s">
        <v>362</v>
      </c>
      <c r="BE20" s="2" t="s">
        <v>363</v>
      </c>
      <c r="BF20" s="2" t="s">
        <v>364</v>
      </c>
    </row>
    <row r="21" spans="1:58" ht="47.25" customHeight="1">
      <c r="A21" s="1"/>
      <c r="B21" s="1" t="s">
        <v>58</v>
      </c>
      <c r="C21" s="1" t="s">
        <v>59</v>
      </c>
      <c r="D21" s="1" t="s">
        <v>365</v>
      </c>
      <c r="E21" s="1" t="s">
        <v>366</v>
      </c>
      <c r="F21" s="1" t="s">
        <v>367</v>
      </c>
      <c r="H21" s="2" t="s">
        <v>63</v>
      </c>
      <c r="I21" s="2" t="s">
        <v>64</v>
      </c>
      <c r="J21" s="2" t="s">
        <v>65</v>
      </c>
      <c r="K21" s="2" t="s">
        <v>63</v>
      </c>
      <c r="L21" s="2" t="s">
        <v>88</v>
      </c>
      <c r="N21" s="1" t="s">
        <v>368</v>
      </c>
      <c r="O21" s="2" t="s">
        <v>369</v>
      </c>
      <c r="Q21" s="2" t="s">
        <v>70</v>
      </c>
      <c r="R21" s="2" t="s">
        <v>370</v>
      </c>
      <c r="T21" s="2" t="s">
        <v>72</v>
      </c>
      <c r="U21" s="3">
        <v>6</v>
      </c>
      <c r="V21" s="3">
        <v>14</v>
      </c>
      <c r="W21" s="4" t="s">
        <v>371</v>
      </c>
      <c r="X21" s="4" t="s">
        <v>372</v>
      </c>
      <c r="Y21" s="4" t="s">
        <v>373</v>
      </c>
      <c r="Z21" s="4" t="s">
        <v>374</v>
      </c>
      <c r="AA21" s="3">
        <v>527</v>
      </c>
      <c r="AB21" s="3">
        <v>506</v>
      </c>
      <c r="AC21" s="3">
        <v>507</v>
      </c>
      <c r="AD21" s="3">
        <v>6</v>
      </c>
      <c r="AE21" s="3">
        <v>6</v>
      </c>
      <c r="AF21" s="3">
        <v>19</v>
      </c>
      <c r="AG21" s="3">
        <v>19</v>
      </c>
      <c r="AH21" s="3">
        <v>6</v>
      </c>
      <c r="AI21" s="3">
        <v>6</v>
      </c>
      <c r="AJ21" s="3">
        <v>3</v>
      </c>
      <c r="AK21" s="3">
        <v>3</v>
      </c>
      <c r="AL21" s="3">
        <v>13</v>
      </c>
      <c r="AM21" s="3">
        <v>13</v>
      </c>
      <c r="AN21" s="3">
        <v>4</v>
      </c>
      <c r="AO21" s="3">
        <v>4</v>
      </c>
      <c r="AP21" s="3">
        <v>0</v>
      </c>
      <c r="AQ21" s="3">
        <v>0</v>
      </c>
      <c r="AR21" s="2" t="s">
        <v>63</v>
      </c>
      <c r="AS21" s="2" t="s">
        <v>65</v>
      </c>
      <c r="AT21" s="5" t="str">
        <f>HYPERLINK("http://catalog.hathitrust.org/Record/000902040","HathiTrust Record")</f>
        <v>HathiTrust Record</v>
      </c>
      <c r="AU21" s="5" t="str">
        <f>HYPERLINK("https://creighton-primo.hosted.exlibrisgroup.com/primo-explore/search?tab=default_tab&amp;search_scope=EVERYTHING&amp;vid=01CRU&amp;lang=en_US&amp;offset=0&amp;query=any,contains,991001789639702656","Catalog Record")</f>
        <v>Catalog Record</v>
      </c>
      <c r="AV21" s="5" t="str">
        <f>HYPERLINK("http://www.worldcat.org/oclc/17747965","WorldCat Record")</f>
        <v>WorldCat Record</v>
      </c>
      <c r="AW21" s="2" t="s">
        <v>375</v>
      </c>
      <c r="AX21" s="2" t="s">
        <v>376</v>
      </c>
      <c r="AY21" s="2" t="s">
        <v>377</v>
      </c>
      <c r="AZ21" s="2" t="s">
        <v>377</v>
      </c>
      <c r="BA21" s="2" t="s">
        <v>378</v>
      </c>
      <c r="BB21" s="2" t="s">
        <v>81</v>
      </c>
      <c r="BE21" s="2" t="s">
        <v>379</v>
      </c>
      <c r="BF21" s="2" t="s">
        <v>380</v>
      </c>
    </row>
    <row r="22" spans="1:58" ht="47.25" customHeight="1">
      <c r="A22" s="1"/>
      <c r="B22" s="1" t="s">
        <v>58</v>
      </c>
      <c r="C22" s="1" t="s">
        <v>59</v>
      </c>
      <c r="D22" s="1" t="s">
        <v>381</v>
      </c>
      <c r="E22" s="1" t="s">
        <v>382</v>
      </c>
      <c r="F22" s="1" t="s">
        <v>383</v>
      </c>
      <c r="H22" s="2" t="s">
        <v>63</v>
      </c>
      <c r="I22" s="2" t="s">
        <v>64</v>
      </c>
      <c r="J22" s="2" t="s">
        <v>63</v>
      </c>
      <c r="K22" s="2" t="s">
        <v>63</v>
      </c>
      <c r="L22" s="2" t="s">
        <v>88</v>
      </c>
      <c r="M22" s="1" t="s">
        <v>384</v>
      </c>
      <c r="N22" s="1" t="s">
        <v>385</v>
      </c>
      <c r="O22" s="2" t="s">
        <v>386</v>
      </c>
      <c r="P22" s="1" t="s">
        <v>124</v>
      </c>
      <c r="Q22" s="2" t="s">
        <v>70</v>
      </c>
      <c r="R22" s="2" t="s">
        <v>92</v>
      </c>
      <c r="T22" s="2" t="s">
        <v>72</v>
      </c>
      <c r="U22" s="3">
        <v>3</v>
      </c>
      <c r="V22" s="3">
        <v>3</v>
      </c>
      <c r="W22" s="4" t="s">
        <v>387</v>
      </c>
      <c r="X22" s="4" t="s">
        <v>387</v>
      </c>
      <c r="Y22" s="4" t="s">
        <v>288</v>
      </c>
      <c r="Z22" s="4" t="s">
        <v>288</v>
      </c>
      <c r="AA22" s="3">
        <v>763</v>
      </c>
      <c r="AB22" s="3">
        <v>716</v>
      </c>
      <c r="AC22" s="3">
        <v>723</v>
      </c>
      <c r="AD22" s="3">
        <v>2</v>
      </c>
      <c r="AE22" s="3">
        <v>2</v>
      </c>
      <c r="AF22" s="3">
        <v>22</v>
      </c>
      <c r="AG22" s="3">
        <v>22</v>
      </c>
      <c r="AH22" s="3">
        <v>8</v>
      </c>
      <c r="AI22" s="3">
        <v>8</v>
      </c>
      <c r="AJ22" s="3">
        <v>3</v>
      </c>
      <c r="AK22" s="3">
        <v>3</v>
      </c>
      <c r="AL22" s="3">
        <v>14</v>
      </c>
      <c r="AM22" s="3">
        <v>14</v>
      </c>
      <c r="AN22" s="3">
        <v>1</v>
      </c>
      <c r="AO22" s="3">
        <v>1</v>
      </c>
      <c r="AP22" s="3">
        <v>3</v>
      </c>
      <c r="AQ22" s="3">
        <v>3</v>
      </c>
      <c r="AR22" s="2" t="s">
        <v>63</v>
      </c>
      <c r="AS22" s="2" t="s">
        <v>65</v>
      </c>
      <c r="AT22" s="5" t="str">
        <f>HYPERLINK("http://catalog.hathitrust.org/Record/000779679","HathiTrust Record")</f>
        <v>HathiTrust Record</v>
      </c>
      <c r="AU22" s="5" t="str">
        <f>HYPERLINK("https://creighton-primo.hosted.exlibrisgroup.com/primo-explore/search?tab=default_tab&amp;search_scope=EVERYTHING&amp;vid=01CRU&amp;lang=en_US&amp;offset=0&amp;query=any,contains,991001544009702656","Catalog Record")</f>
        <v>Catalog Record</v>
      </c>
      <c r="AV22" s="5" t="str">
        <f>HYPERLINK("http://www.worldcat.org/oclc/10277764","WorldCat Record")</f>
        <v>WorldCat Record</v>
      </c>
      <c r="AW22" s="2" t="s">
        <v>388</v>
      </c>
      <c r="AX22" s="2" t="s">
        <v>389</v>
      </c>
      <c r="AY22" s="2" t="s">
        <v>390</v>
      </c>
      <c r="AZ22" s="2" t="s">
        <v>390</v>
      </c>
      <c r="BA22" s="2" t="s">
        <v>391</v>
      </c>
      <c r="BB22" s="2" t="s">
        <v>81</v>
      </c>
      <c r="BD22" s="2" t="s">
        <v>392</v>
      </c>
      <c r="BE22" s="2" t="s">
        <v>393</v>
      </c>
      <c r="BF22" s="2" t="s">
        <v>394</v>
      </c>
    </row>
    <row r="23" spans="1:58" ht="47.25" customHeight="1">
      <c r="A23" s="1"/>
      <c r="B23" s="1" t="s">
        <v>58</v>
      </c>
      <c r="C23" s="1" t="s">
        <v>59</v>
      </c>
      <c r="D23" s="1" t="s">
        <v>395</v>
      </c>
      <c r="E23" s="1" t="s">
        <v>396</v>
      </c>
      <c r="F23" s="1" t="s">
        <v>397</v>
      </c>
      <c r="H23" s="2" t="s">
        <v>63</v>
      </c>
      <c r="I23" s="2" t="s">
        <v>64</v>
      </c>
      <c r="J23" s="2" t="s">
        <v>63</v>
      </c>
      <c r="K23" s="2" t="s">
        <v>63</v>
      </c>
      <c r="L23" s="2" t="s">
        <v>88</v>
      </c>
      <c r="N23" s="1" t="s">
        <v>398</v>
      </c>
      <c r="O23" s="2" t="s">
        <v>399</v>
      </c>
      <c r="Q23" s="2" t="s">
        <v>70</v>
      </c>
      <c r="R23" s="2" t="s">
        <v>255</v>
      </c>
      <c r="S23" s="1" t="s">
        <v>400</v>
      </c>
      <c r="T23" s="2" t="s">
        <v>72</v>
      </c>
      <c r="U23" s="3">
        <v>13</v>
      </c>
      <c r="V23" s="3">
        <v>13</v>
      </c>
      <c r="W23" s="4" t="s">
        <v>401</v>
      </c>
      <c r="X23" s="4" t="s">
        <v>401</v>
      </c>
      <c r="Y23" s="4" t="s">
        <v>402</v>
      </c>
      <c r="Z23" s="4" t="s">
        <v>402</v>
      </c>
      <c r="AA23" s="3">
        <v>728</v>
      </c>
      <c r="AB23" s="3">
        <v>658</v>
      </c>
      <c r="AC23" s="3">
        <v>663</v>
      </c>
      <c r="AD23" s="3">
        <v>6</v>
      </c>
      <c r="AE23" s="3">
        <v>6</v>
      </c>
      <c r="AF23" s="3">
        <v>40</v>
      </c>
      <c r="AG23" s="3">
        <v>40</v>
      </c>
      <c r="AH23" s="3">
        <v>10</v>
      </c>
      <c r="AI23" s="3">
        <v>10</v>
      </c>
      <c r="AJ23" s="3">
        <v>7</v>
      </c>
      <c r="AK23" s="3">
        <v>7</v>
      </c>
      <c r="AL23" s="3">
        <v>14</v>
      </c>
      <c r="AM23" s="3">
        <v>14</v>
      </c>
      <c r="AN23" s="3">
        <v>5</v>
      </c>
      <c r="AO23" s="3">
        <v>5</v>
      </c>
      <c r="AP23" s="3">
        <v>14</v>
      </c>
      <c r="AQ23" s="3">
        <v>14</v>
      </c>
      <c r="AR23" s="2" t="s">
        <v>63</v>
      </c>
      <c r="AS23" s="2" t="s">
        <v>63</v>
      </c>
      <c r="AU23" s="5" t="str">
        <f>HYPERLINK("https://creighton-primo.hosted.exlibrisgroup.com/primo-explore/search?tab=default_tab&amp;search_scope=EVERYTHING&amp;vid=01CRU&amp;lang=en_US&amp;offset=0&amp;query=any,contains,991001351719702656","Catalog Record")</f>
        <v>Catalog Record</v>
      </c>
      <c r="AV23" s="5" t="str">
        <f>HYPERLINK("http://www.worldcat.org/oclc/25500795","WorldCat Record")</f>
        <v>WorldCat Record</v>
      </c>
      <c r="AW23" s="2" t="s">
        <v>403</v>
      </c>
      <c r="AX23" s="2" t="s">
        <v>404</v>
      </c>
      <c r="AY23" s="2" t="s">
        <v>405</v>
      </c>
      <c r="AZ23" s="2" t="s">
        <v>405</v>
      </c>
      <c r="BA23" s="2" t="s">
        <v>406</v>
      </c>
      <c r="BB23" s="2" t="s">
        <v>81</v>
      </c>
      <c r="BD23" s="2" t="s">
        <v>407</v>
      </c>
      <c r="BE23" s="2" t="s">
        <v>408</v>
      </c>
      <c r="BF23" s="2" t="s">
        <v>409</v>
      </c>
    </row>
    <row r="24" spans="1:58" ht="47.25" customHeight="1">
      <c r="A24" s="1"/>
      <c r="B24" s="1" t="s">
        <v>58</v>
      </c>
      <c r="C24" s="1" t="s">
        <v>59</v>
      </c>
      <c r="D24" s="1" t="s">
        <v>410</v>
      </c>
      <c r="E24" s="1" t="s">
        <v>411</v>
      </c>
      <c r="F24" s="1" t="s">
        <v>412</v>
      </c>
      <c r="H24" s="2" t="s">
        <v>63</v>
      </c>
      <c r="I24" s="2" t="s">
        <v>64</v>
      </c>
      <c r="J24" s="2" t="s">
        <v>65</v>
      </c>
      <c r="K24" s="2" t="s">
        <v>63</v>
      </c>
      <c r="L24" s="2" t="s">
        <v>88</v>
      </c>
      <c r="M24" s="1" t="s">
        <v>413</v>
      </c>
      <c r="N24" s="1" t="s">
        <v>414</v>
      </c>
      <c r="O24" s="2" t="s">
        <v>415</v>
      </c>
      <c r="Q24" s="2" t="s">
        <v>70</v>
      </c>
      <c r="R24" s="2" t="s">
        <v>370</v>
      </c>
      <c r="T24" s="2" t="s">
        <v>72</v>
      </c>
      <c r="U24" s="3">
        <v>9</v>
      </c>
      <c r="V24" s="3">
        <v>22</v>
      </c>
      <c r="W24" s="4" t="s">
        <v>416</v>
      </c>
      <c r="X24" s="4" t="s">
        <v>416</v>
      </c>
      <c r="Y24" s="4" t="s">
        <v>178</v>
      </c>
      <c r="Z24" s="4" t="s">
        <v>417</v>
      </c>
      <c r="AA24" s="3">
        <v>347</v>
      </c>
      <c r="AB24" s="3">
        <v>279</v>
      </c>
      <c r="AC24" s="3">
        <v>286</v>
      </c>
      <c r="AD24" s="3">
        <v>2</v>
      </c>
      <c r="AE24" s="3">
        <v>2</v>
      </c>
      <c r="AF24" s="3">
        <v>10</v>
      </c>
      <c r="AG24" s="3">
        <v>10</v>
      </c>
      <c r="AH24" s="3">
        <v>0</v>
      </c>
      <c r="AI24" s="3">
        <v>0</v>
      </c>
      <c r="AJ24" s="3">
        <v>2</v>
      </c>
      <c r="AK24" s="3">
        <v>2</v>
      </c>
      <c r="AL24" s="3">
        <v>5</v>
      </c>
      <c r="AM24" s="3">
        <v>5</v>
      </c>
      <c r="AN24" s="3">
        <v>0</v>
      </c>
      <c r="AO24" s="3">
        <v>0</v>
      </c>
      <c r="AP24" s="3">
        <v>5</v>
      </c>
      <c r="AQ24" s="3">
        <v>5</v>
      </c>
      <c r="AR24" s="2" t="s">
        <v>63</v>
      </c>
      <c r="AS24" s="2" t="s">
        <v>65</v>
      </c>
      <c r="AT24" s="5" t="str">
        <f>HYPERLINK("http://catalog.hathitrust.org/Record/000724909","HathiTrust Record")</f>
        <v>HathiTrust Record</v>
      </c>
      <c r="AU24" s="5" t="str">
        <f>HYPERLINK("https://creighton-primo.hosted.exlibrisgroup.com/primo-explore/search?tab=default_tab&amp;search_scope=EVERYTHING&amp;vid=01CRU&amp;lang=en_US&amp;offset=0&amp;query=any,contains,991001753359702656","Catalog Record")</f>
        <v>Catalog Record</v>
      </c>
      <c r="AV24" s="5" t="str">
        <f>HYPERLINK("http://www.worldcat.org/oclc/2345853","WorldCat Record")</f>
        <v>WorldCat Record</v>
      </c>
      <c r="AW24" s="2" t="s">
        <v>418</v>
      </c>
      <c r="AX24" s="2" t="s">
        <v>419</v>
      </c>
      <c r="AY24" s="2" t="s">
        <v>420</v>
      </c>
      <c r="AZ24" s="2" t="s">
        <v>420</v>
      </c>
      <c r="BA24" s="2" t="s">
        <v>421</v>
      </c>
      <c r="BB24" s="2" t="s">
        <v>81</v>
      </c>
      <c r="BD24" s="2" t="s">
        <v>422</v>
      </c>
      <c r="BE24" s="2" t="s">
        <v>423</v>
      </c>
      <c r="BF24" s="2" t="s">
        <v>424</v>
      </c>
    </row>
    <row r="25" spans="1:58" ht="47.25" customHeight="1">
      <c r="A25" s="1"/>
      <c r="B25" s="1" t="s">
        <v>58</v>
      </c>
      <c r="C25" s="1" t="s">
        <v>59</v>
      </c>
      <c r="D25" s="1" t="s">
        <v>425</v>
      </c>
      <c r="E25" s="1" t="s">
        <v>426</v>
      </c>
      <c r="F25" s="1" t="s">
        <v>427</v>
      </c>
      <c r="H25" s="2" t="s">
        <v>63</v>
      </c>
      <c r="I25" s="2" t="s">
        <v>64</v>
      </c>
      <c r="J25" s="2" t="s">
        <v>65</v>
      </c>
      <c r="K25" s="2" t="s">
        <v>63</v>
      </c>
      <c r="L25" s="2" t="s">
        <v>88</v>
      </c>
      <c r="M25" s="1" t="s">
        <v>428</v>
      </c>
      <c r="N25" s="1" t="s">
        <v>429</v>
      </c>
      <c r="O25" s="2" t="s">
        <v>399</v>
      </c>
      <c r="Q25" s="2" t="s">
        <v>70</v>
      </c>
      <c r="R25" s="2" t="s">
        <v>430</v>
      </c>
      <c r="S25" s="1" t="s">
        <v>431</v>
      </c>
      <c r="T25" s="2" t="s">
        <v>72</v>
      </c>
      <c r="U25" s="3">
        <v>9</v>
      </c>
      <c r="V25" s="3">
        <v>10</v>
      </c>
      <c r="W25" s="4" t="s">
        <v>432</v>
      </c>
      <c r="X25" s="4" t="s">
        <v>432</v>
      </c>
      <c r="Y25" s="4" t="s">
        <v>433</v>
      </c>
      <c r="Z25" s="4" t="s">
        <v>434</v>
      </c>
      <c r="AA25" s="3">
        <v>359</v>
      </c>
      <c r="AB25" s="3">
        <v>235</v>
      </c>
      <c r="AC25" s="3">
        <v>235</v>
      </c>
      <c r="AD25" s="3">
        <v>3</v>
      </c>
      <c r="AE25" s="3">
        <v>3</v>
      </c>
      <c r="AF25" s="3">
        <v>12</v>
      </c>
      <c r="AG25" s="3">
        <v>12</v>
      </c>
      <c r="AH25" s="3">
        <v>3</v>
      </c>
      <c r="AI25" s="3">
        <v>3</v>
      </c>
      <c r="AJ25" s="3">
        <v>6</v>
      </c>
      <c r="AK25" s="3">
        <v>6</v>
      </c>
      <c r="AL25" s="3">
        <v>6</v>
      </c>
      <c r="AM25" s="3">
        <v>6</v>
      </c>
      <c r="AN25" s="3">
        <v>1</v>
      </c>
      <c r="AO25" s="3">
        <v>1</v>
      </c>
      <c r="AP25" s="3">
        <v>1</v>
      </c>
      <c r="AQ25" s="3">
        <v>1</v>
      </c>
      <c r="AR25" s="2" t="s">
        <v>63</v>
      </c>
      <c r="AS25" s="2" t="s">
        <v>63</v>
      </c>
      <c r="AU25" s="5" t="str">
        <f>HYPERLINK("https://creighton-primo.hosted.exlibrisgroup.com/primo-explore/search?tab=default_tab&amp;search_scope=EVERYTHING&amp;vid=01CRU&amp;lang=en_US&amp;offset=0&amp;query=any,contains,991001745019702656","Catalog Record")</f>
        <v>Catalog Record</v>
      </c>
      <c r="AV25" s="5" t="str">
        <f>HYPERLINK("http://www.worldcat.org/oclc/25317487","WorldCat Record")</f>
        <v>WorldCat Record</v>
      </c>
      <c r="AW25" s="2" t="s">
        <v>435</v>
      </c>
      <c r="AX25" s="2" t="s">
        <v>436</v>
      </c>
      <c r="AY25" s="2" t="s">
        <v>437</v>
      </c>
      <c r="AZ25" s="2" t="s">
        <v>437</v>
      </c>
      <c r="BA25" s="2" t="s">
        <v>438</v>
      </c>
      <c r="BB25" s="2" t="s">
        <v>81</v>
      </c>
      <c r="BD25" s="2" t="s">
        <v>439</v>
      </c>
      <c r="BE25" s="2" t="s">
        <v>440</v>
      </c>
      <c r="BF25" s="2" t="s">
        <v>441</v>
      </c>
    </row>
    <row r="26" spans="1:58" ht="47.25" customHeight="1">
      <c r="A26" s="1"/>
      <c r="B26" s="1" t="s">
        <v>58</v>
      </c>
      <c r="C26" s="1" t="s">
        <v>59</v>
      </c>
      <c r="D26" s="1" t="s">
        <v>442</v>
      </c>
      <c r="E26" s="1" t="s">
        <v>443</v>
      </c>
      <c r="F26" s="1" t="s">
        <v>444</v>
      </c>
      <c r="H26" s="2" t="s">
        <v>63</v>
      </c>
      <c r="I26" s="2" t="s">
        <v>64</v>
      </c>
      <c r="J26" s="2" t="s">
        <v>65</v>
      </c>
      <c r="K26" s="2" t="s">
        <v>63</v>
      </c>
      <c r="L26" s="2" t="s">
        <v>88</v>
      </c>
      <c r="N26" s="1" t="s">
        <v>445</v>
      </c>
      <c r="O26" s="2" t="s">
        <v>399</v>
      </c>
      <c r="Q26" s="2" t="s">
        <v>70</v>
      </c>
      <c r="R26" s="2" t="s">
        <v>92</v>
      </c>
      <c r="S26" s="1" t="s">
        <v>446</v>
      </c>
      <c r="T26" s="2" t="s">
        <v>72</v>
      </c>
      <c r="U26" s="3">
        <v>6</v>
      </c>
      <c r="V26" s="3">
        <v>15</v>
      </c>
      <c r="W26" s="4" t="s">
        <v>447</v>
      </c>
      <c r="X26" s="4" t="s">
        <v>448</v>
      </c>
      <c r="Y26" s="4" t="s">
        <v>314</v>
      </c>
      <c r="Z26" s="4" t="s">
        <v>449</v>
      </c>
      <c r="AA26" s="3">
        <v>438</v>
      </c>
      <c r="AB26" s="3">
        <v>400</v>
      </c>
      <c r="AC26" s="3">
        <v>428</v>
      </c>
      <c r="AD26" s="3">
        <v>3</v>
      </c>
      <c r="AE26" s="3">
        <v>3</v>
      </c>
      <c r="AF26" s="3">
        <v>23</v>
      </c>
      <c r="AG26" s="3">
        <v>24</v>
      </c>
      <c r="AH26" s="3">
        <v>11</v>
      </c>
      <c r="AI26" s="3">
        <v>11</v>
      </c>
      <c r="AJ26" s="3">
        <v>5</v>
      </c>
      <c r="AK26" s="3">
        <v>6</v>
      </c>
      <c r="AL26" s="3">
        <v>12</v>
      </c>
      <c r="AM26" s="3">
        <v>13</v>
      </c>
      <c r="AN26" s="3">
        <v>1</v>
      </c>
      <c r="AO26" s="3">
        <v>1</v>
      </c>
      <c r="AP26" s="3">
        <v>1</v>
      </c>
      <c r="AQ26" s="3">
        <v>1</v>
      </c>
      <c r="AR26" s="2" t="s">
        <v>63</v>
      </c>
      <c r="AS26" s="2" t="s">
        <v>65</v>
      </c>
      <c r="AT26" s="5" t="str">
        <f>HYPERLINK("http://catalog.hathitrust.org/Record/002610246","HathiTrust Record")</f>
        <v>HathiTrust Record</v>
      </c>
      <c r="AU26" s="5" t="str">
        <f>HYPERLINK("https://creighton-primo.hosted.exlibrisgroup.com/primo-explore/search?tab=default_tab&amp;search_scope=EVERYTHING&amp;vid=01CRU&amp;lang=en_US&amp;offset=0&amp;query=any,contains,991001744959702656","Catalog Record")</f>
        <v>Catalog Record</v>
      </c>
      <c r="AV26" s="5" t="str">
        <f>HYPERLINK("http://www.worldcat.org/oclc/26400212","WorldCat Record")</f>
        <v>WorldCat Record</v>
      </c>
      <c r="AW26" s="2" t="s">
        <v>450</v>
      </c>
      <c r="AX26" s="2" t="s">
        <v>451</v>
      </c>
      <c r="AY26" s="2" t="s">
        <v>452</v>
      </c>
      <c r="AZ26" s="2" t="s">
        <v>452</v>
      </c>
      <c r="BA26" s="2" t="s">
        <v>453</v>
      </c>
      <c r="BB26" s="2" t="s">
        <v>81</v>
      </c>
      <c r="BD26" s="2" t="s">
        <v>454</v>
      </c>
      <c r="BE26" s="2" t="s">
        <v>455</v>
      </c>
      <c r="BF26" s="2" t="s">
        <v>456</v>
      </c>
    </row>
    <row r="27" spans="1:58" ht="47.25" customHeight="1">
      <c r="A27" s="1"/>
      <c r="B27" s="1" t="s">
        <v>58</v>
      </c>
      <c r="C27" s="1" t="s">
        <v>59</v>
      </c>
      <c r="D27" s="1" t="s">
        <v>457</v>
      </c>
      <c r="E27" s="1" t="s">
        <v>458</v>
      </c>
      <c r="F27" s="1" t="s">
        <v>459</v>
      </c>
      <c r="H27" s="2" t="s">
        <v>63</v>
      </c>
      <c r="I27" s="2" t="s">
        <v>64</v>
      </c>
      <c r="J27" s="2" t="s">
        <v>65</v>
      </c>
      <c r="K27" s="2" t="s">
        <v>63</v>
      </c>
      <c r="L27" s="2" t="s">
        <v>88</v>
      </c>
      <c r="M27" s="1" t="s">
        <v>460</v>
      </c>
      <c r="N27" s="1" t="s">
        <v>461</v>
      </c>
      <c r="O27" s="2" t="s">
        <v>157</v>
      </c>
      <c r="Q27" s="2" t="s">
        <v>70</v>
      </c>
      <c r="R27" s="2" t="s">
        <v>255</v>
      </c>
      <c r="T27" s="2" t="s">
        <v>72</v>
      </c>
      <c r="U27" s="3">
        <v>1</v>
      </c>
      <c r="V27" s="3">
        <v>19</v>
      </c>
      <c r="W27" s="4" t="s">
        <v>462</v>
      </c>
      <c r="X27" s="4" t="s">
        <v>463</v>
      </c>
      <c r="Y27" s="4" t="s">
        <v>464</v>
      </c>
      <c r="Z27" s="4" t="s">
        <v>464</v>
      </c>
      <c r="AA27" s="3">
        <v>351</v>
      </c>
      <c r="AB27" s="3">
        <v>339</v>
      </c>
      <c r="AC27" s="3">
        <v>344</v>
      </c>
      <c r="AD27" s="3">
        <v>2</v>
      </c>
      <c r="AE27" s="3">
        <v>2</v>
      </c>
      <c r="AF27" s="3">
        <v>13</v>
      </c>
      <c r="AG27" s="3">
        <v>13</v>
      </c>
      <c r="AH27" s="3">
        <v>3</v>
      </c>
      <c r="AI27" s="3">
        <v>3</v>
      </c>
      <c r="AJ27" s="3">
        <v>4</v>
      </c>
      <c r="AK27" s="3">
        <v>4</v>
      </c>
      <c r="AL27" s="3">
        <v>10</v>
      </c>
      <c r="AM27" s="3">
        <v>10</v>
      </c>
      <c r="AN27" s="3">
        <v>0</v>
      </c>
      <c r="AO27" s="3">
        <v>0</v>
      </c>
      <c r="AP27" s="3">
        <v>2</v>
      </c>
      <c r="AQ27" s="3">
        <v>2</v>
      </c>
      <c r="AR27" s="2" t="s">
        <v>63</v>
      </c>
      <c r="AS27" s="2" t="s">
        <v>63</v>
      </c>
      <c r="AU27" s="5" t="str">
        <f>HYPERLINK("https://creighton-primo.hosted.exlibrisgroup.com/primo-explore/search?tab=default_tab&amp;search_scope=EVERYTHING&amp;vid=01CRU&amp;lang=en_US&amp;offset=0&amp;query=any,contains,991001693309702656","Catalog Record")</f>
        <v>Catalog Record</v>
      </c>
      <c r="AV27" s="5" t="str">
        <f>HYPERLINK("http://www.worldcat.org/oclc/38992920","WorldCat Record")</f>
        <v>WorldCat Record</v>
      </c>
      <c r="AW27" s="2" t="s">
        <v>465</v>
      </c>
      <c r="AX27" s="2" t="s">
        <v>466</v>
      </c>
      <c r="AY27" s="2" t="s">
        <v>467</v>
      </c>
      <c r="AZ27" s="2" t="s">
        <v>467</v>
      </c>
      <c r="BA27" s="2" t="s">
        <v>468</v>
      </c>
      <c r="BB27" s="2" t="s">
        <v>81</v>
      </c>
      <c r="BD27" s="2" t="s">
        <v>469</v>
      </c>
      <c r="BE27" s="2" t="s">
        <v>470</v>
      </c>
      <c r="BF27" s="2" t="s">
        <v>471</v>
      </c>
    </row>
    <row r="28" spans="1:58" ht="47.25" customHeight="1">
      <c r="A28" s="1"/>
      <c r="B28" s="1" t="s">
        <v>58</v>
      </c>
      <c r="C28" s="1" t="s">
        <v>59</v>
      </c>
      <c r="D28" s="1" t="s">
        <v>472</v>
      </c>
      <c r="E28" s="1" t="s">
        <v>473</v>
      </c>
      <c r="F28" s="1" t="s">
        <v>474</v>
      </c>
      <c r="H28" s="2" t="s">
        <v>63</v>
      </c>
      <c r="I28" s="2" t="s">
        <v>64</v>
      </c>
      <c r="J28" s="2" t="s">
        <v>63</v>
      </c>
      <c r="K28" s="2" t="s">
        <v>63</v>
      </c>
      <c r="L28" s="2" t="s">
        <v>88</v>
      </c>
      <c r="M28" s="1" t="s">
        <v>475</v>
      </c>
      <c r="N28" s="1" t="s">
        <v>476</v>
      </c>
      <c r="O28" s="2" t="s">
        <v>477</v>
      </c>
      <c r="Q28" s="2" t="s">
        <v>70</v>
      </c>
      <c r="R28" s="2" t="s">
        <v>478</v>
      </c>
      <c r="T28" s="2" t="s">
        <v>72</v>
      </c>
      <c r="U28" s="3">
        <v>1</v>
      </c>
      <c r="V28" s="3">
        <v>1</v>
      </c>
      <c r="W28" s="4" t="s">
        <v>479</v>
      </c>
      <c r="X28" s="4" t="s">
        <v>479</v>
      </c>
      <c r="Y28" s="4" t="s">
        <v>480</v>
      </c>
      <c r="Z28" s="4" t="s">
        <v>480</v>
      </c>
      <c r="AA28" s="3">
        <v>429</v>
      </c>
      <c r="AB28" s="3">
        <v>357</v>
      </c>
      <c r="AC28" s="3">
        <v>668</v>
      </c>
      <c r="AD28" s="3">
        <v>1</v>
      </c>
      <c r="AE28" s="3">
        <v>2</v>
      </c>
      <c r="AF28" s="3">
        <v>10</v>
      </c>
      <c r="AG28" s="3">
        <v>16</v>
      </c>
      <c r="AH28" s="3">
        <v>4</v>
      </c>
      <c r="AI28" s="3">
        <v>8</v>
      </c>
      <c r="AJ28" s="3">
        <v>3</v>
      </c>
      <c r="AK28" s="3">
        <v>4</v>
      </c>
      <c r="AL28" s="3">
        <v>6</v>
      </c>
      <c r="AM28" s="3">
        <v>7</v>
      </c>
      <c r="AN28" s="3">
        <v>0</v>
      </c>
      <c r="AO28" s="3">
        <v>1</v>
      </c>
      <c r="AP28" s="3">
        <v>0</v>
      </c>
      <c r="AQ28" s="3">
        <v>0</v>
      </c>
      <c r="AR28" s="2" t="s">
        <v>63</v>
      </c>
      <c r="AS28" s="2" t="s">
        <v>65</v>
      </c>
      <c r="AT28" s="5" t="str">
        <f>HYPERLINK("http://catalog.hathitrust.org/Record/000667938","HathiTrust Record")</f>
        <v>HathiTrust Record</v>
      </c>
      <c r="AU28" s="5" t="str">
        <f>HYPERLINK("https://creighton-primo.hosted.exlibrisgroup.com/primo-explore/search?tab=default_tab&amp;search_scope=EVERYTHING&amp;vid=01CRU&amp;lang=en_US&amp;offset=0&amp;query=any,contains,991000686719702656","Catalog Record")</f>
        <v>Catalog Record</v>
      </c>
      <c r="AV28" s="5" t="str">
        <f>HYPERLINK("http://www.worldcat.org/oclc/12749816","WorldCat Record")</f>
        <v>WorldCat Record</v>
      </c>
      <c r="AW28" s="2" t="s">
        <v>481</v>
      </c>
      <c r="AX28" s="2" t="s">
        <v>482</v>
      </c>
      <c r="AY28" s="2" t="s">
        <v>483</v>
      </c>
      <c r="AZ28" s="2" t="s">
        <v>483</v>
      </c>
      <c r="BA28" s="2" t="s">
        <v>484</v>
      </c>
      <c r="BB28" s="2" t="s">
        <v>81</v>
      </c>
      <c r="BD28" s="2" t="s">
        <v>485</v>
      </c>
      <c r="BE28" s="2" t="s">
        <v>486</v>
      </c>
      <c r="BF28" s="2" t="s">
        <v>487</v>
      </c>
    </row>
    <row r="29" spans="1:58" ht="47.25" customHeight="1">
      <c r="A29" s="1"/>
      <c r="B29" s="1" t="s">
        <v>58</v>
      </c>
      <c r="C29" s="1" t="s">
        <v>59</v>
      </c>
      <c r="D29" s="1" t="s">
        <v>488</v>
      </c>
      <c r="E29" s="1" t="s">
        <v>489</v>
      </c>
      <c r="F29" s="1" t="s">
        <v>490</v>
      </c>
      <c r="H29" s="2" t="s">
        <v>63</v>
      </c>
      <c r="I29" s="2" t="s">
        <v>64</v>
      </c>
      <c r="J29" s="2" t="s">
        <v>65</v>
      </c>
      <c r="K29" s="2" t="s">
        <v>63</v>
      </c>
      <c r="L29" s="2" t="s">
        <v>88</v>
      </c>
      <c r="M29" s="1" t="s">
        <v>491</v>
      </c>
      <c r="N29" s="1" t="s">
        <v>492</v>
      </c>
      <c r="O29" s="2" t="s">
        <v>477</v>
      </c>
      <c r="Q29" s="2" t="s">
        <v>70</v>
      </c>
      <c r="R29" s="2" t="s">
        <v>255</v>
      </c>
      <c r="S29" s="1" t="s">
        <v>493</v>
      </c>
      <c r="T29" s="2" t="s">
        <v>72</v>
      </c>
      <c r="U29" s="3">
        <v>3</v>
      </c>
      <c r="V29" s="3">
        <v>7</v>
      </c>
      <c r="W29" s="4" t="s">
        <v>494</v>
      </c>
      <c r="X29" s="4" t="s">
        <v>495</v>
      </c>
      <c r="Y29" s="4" t="s">
        <v>480</v>
      </c>
      <c r="Z29" s="4" t="s">
        <v>496</v>
      </c>
      <c r="AA29" s="3">
        <v>724</v>
      </c>
      <c r="AB29" s="3">
        <v>618</v>
      </c>
      <c r="AC29" s="3">
        <v>624</v>
      </c>
      <c r="AD29" s="3">
        <v>4</v>
      </c>
      <c r="AE29" s="3">
        <v>4</v>
      </c>
      <c r="AF29" s="3">
        <v>25</v>
      </c>
      <c r="AG29" s="3">
        <v>25</v>
      </c>
      <c r="AH29" s="3">
        <v>7</v>
      </c>
      <c r="AI29" s="3">
        <v>7</v>
      </c>
      <c r="AJ29" s="3">
        <v>7</v>
      </c>
      <c r="AK29" s="3">
        <v>7</v>
      </c>
      <c r="AL29" s="3">
        <v>16</v>
      </c>
      <c r="AM29" s="3">
        <v>16</v>
      </c>
      <c r="AN29" s="3">
        <v>2</v>
      </c>
      <c r="AO29" s="3">
        <v>2</v>
      </c>
      <c r="AP29" s="3">
        <v>2</v>
      </c>
      <c r="AQ29" s="3">
        <v>2</v>
      </c>
      <c r="AR29" s="2" t="s">
        <v>63</v>
      </c>
      <c r="AS29" s="2" t="s">
        <v>65</v>
      </c>
      <c r="AT29" s="5" t="str">
        <f>HYPERLINK("http://catalog.hathitrust.org/Record/000583360","HathiTrust Record")</f>
        <v>HathiTrust Record</v>
      </c>
      <c r="AU29" s="5" t="str">
        <f>HYPERLINK("https://creighton-primo.hosted.exlibrisgroup.com/primo-explore/search?tab=default_tab&amp;search_scope=EVERYTHING&amp;vid=01CRU&amp;lang=en_US&amp;offset=0&amp;query=any,contains,991001758299702656","Catalog Record")</f>
        <v>Catalog Record</v>
      </c>
      <c r="AV29" s="5" t="str">
        <f>HYPERLINK("http://www.worldcat.org/oclc/12557363","WorldCat Record")</f>
        <v>WorldCat Record</v>
      </c>
      <c r="AW29" s="2" t="s">
        <v>497</v>
      </c>
      <c r="AX29" s="2" t="s">
        <v>498</v>
      </c>
      <c r="AY29" s="2" t="s">
        <v>499</v>
      </c>
      <c r="AZ29" s="2" t="s">
        <v>499</v>
      </c>
      <c r="BA29" s="2" t="s">
        <v>500</v>
      </c>
      <c r="BB29" s="2" t="s">
        <v>81</v>
      </c>
      <c r="BD29" s="2" t="s">
        <v>501</v>
      </c>
      <c r="BE29" s="2" t="s">
        <v>502</v>
      </c>
      <c r="BF29" s="2" t="s">
        <v>503</v>
      </c>
    </row>
    <row r="30" spans="1:58" ht="47.25" customHeight="1">
      <c r="A30" s="1"/>
      <c r="B30" s="1" t="s">
        <v>58</v>
      </c>
      <c r="C30" s="1" t="s">
        <v>59</v>
      </c>
      <c r="D30" s="1" t="s">
        <v>504</v>
      </c>
      <c r="E30" s="1" t="s">
        <v>505</v>
      </c>
      <c r="F30" s="1" t="s">
        <v>506</v>
      </c>
      <c r="H30" s="2" t="s">
        <v>63</v>
      </c>
      <c r="I30" s="2" t="s">
        <v>64</v>
      </c>
      <c r="J30" s="2" t="s">
        <v>65</v>
      </c>
      <c r="K30" s="2" t="s">
        <v>63</v>
      </c>
      <c r="L30" s="2" t="s">
        <v>88</v>
      </c>
      <c r="N30" s="1" t="s">
        <v>507</v>
      </c>
      <c r="O30" s="2" t="s">
        <v>322</v>
      </c>
      <c r="Q30" s="2" t="s">
        <v>70</v>
      </c>
      <c r="R30" s="2" t="s">
        <v>92</v>
      </c>
      <c r="S30" s="1" t="s">
        <v>508</v>
      </c>
      <c r="T30" s="2" t="s">
        <v>72</v>
      </c>
      <c r="U30" s="3">
        <v>7</v>
      </c>
      <c r="V30" s="3">
        <v>15</v>
      </c>
      <c r="W30" s="4" t="s">
        <v>509</v>
      </c>
      <c r="X30" s="4" t="s">
        <v>509</v>
      </c>
      <c r="Y30" s="4" t="s">
        <v>510</v>
      </c>
      <c r="Z30" s="4" t="s">
        <v>511</v>
      </c>
      <c r="AA30" s="3">
        <v>684</v>
      </c>
      <c r="AB30" s="3">
        <v>514</v>
      </c>
      <c r="AC30" s="3">
        <v>542</v>
      </c>
      <c r="AD30" s="3">
        <v>6</v>
      </c>
      <c r="AE30" s="3">
        <v>6</v>
      </c>
      <c r="AF30" s="3">
        <v>28</v>
      </c>
      <c r="AG30" s="3">
        <v>28</v>
      </c>
      <c r="AH30" s="3">
        <v>9</v>
      </c>
      <c r="AI30" s="3">
        <v>9</v>
      </c>
      <c r="AJ30" s="3">
        <v>6</v>
      </c>
      <c r="AK30" s="3">
        <v>6</v>
      </c>
      <c r="AL30" s="3">
        <v>15</v>
      </c>
      <c r="AM30" s="3">
        <v>15</v>
      </c>
      <c r="AN30" s="3">
        <v>4</v>
      </c>
      <c r="AO30" s="3">
        <v>4</v>
      </c>
      <c r="AP30" s="3">
        <v>0</v>
      </c>
      <c r="AQ30" s="3">
        <v>0</v>
      </c>
      <c r="AR30" s="2" t="s">
        <v>63</v>
      </c>
      <c r="AS30" s="2" t="s">
        <v>63</v>
      </c>
      <c r="AU30" s="5" t="str">
        <f>HYPERLINK("https://creighton-primo.hosted.exlibrisgroup.com/primo-explore/search?tab=default_tab&amp;search_scope=EVERYTHING&amp;vid=01CRU&amp;lang=en_US&amp;offset=0&amp;query=any,contains,991001795719702656","Catalog Record")</f>
        <v>Catalog Record</v>
      </c>
      <c r="AV30" s="5" t="str">
        <f>HYPERLINK("http://www.worldcat.org/oclc/30319256","WorldCat Record")</f>
        <v>WorldCat Record</v>
      </c>
      <c r="AW30" s="2" t="s">
        <v>512</v>
      </c>
      <c r="AX30" s="2" t="s">
        <v>513</v>
      </c>
      <c r="AY30" s="2" t="s">
        <v>514</v>
      </c>
      <c r="AZ30" s="2" t="s">
        <v>514</v>
      </c>
      <c r="BA30" s="2" t="s">
        <v>515</v>
      </c>
      <c r="BB30" s="2" t="s">
        <v>81</v>
      </c>
      <c r="BD30" s="2" t="s">
        <v>516</v>
      </c>
      <c r="BE30" s="2" t="s">
        <v>517</v>
      </c>
      <c r="BF30" s="2" t="s">
        <v>518</v>
      </c>
    </row>
    <row r="31" spans="1:58" ht="47.25" customHeight="1">
      <c r="A31" s="1"/>
      <c r="B31" s="1" t="s">
        <v>58</v>
      </c>
      <c r="C31" s="1" t="s">
        <v>59</v>
      </c>
      <c r="D31" s="1" t="s">
        <v>519</v>
      </c>
      <c r="E31" s="1" t="s">
        <v>520</v>
      </c>
      <c r="F31" s="1" t="s">
        <v>521</v>
      </c>
      <c r="H31" s="2" t="s">
        <v>63</v>
      </c>
      <c r="I31" s="2" t="s">
        <v>64</v>
      </c>
      <c r="J31" s="2" t="s">
        <v>65</v>
      </c>
      <c r="K31" s="2" t="s">
        <v>63</v>
      </c>
      <c r="L31" s="2" t="s">
        <v>88</v>
      </c>
      <c r="N31" s="1" t="s">
        <v>522</v>
      </c>
      <c r="O31" s="2" t="s">
        <v>300</v>
      </c>
      <c r="Q31" s="2" t="s">
        <v>70</v>
      </c>
      <c r="R31" s="2" t="s">
        <v>523</v>
      </c>
      <c r="S31" s="1" t="s">
        <v>524</v>
      </c>
      <c r="T31" s="2" t="s">
        <v>72</v>
      </c>
      <c r="U31" s="3">
        <v>19</v>
      </c>
      <c r="V31" s="3">
        <v>29</v>
      </c>
      <c r="W31" s="4" t="s">
        <v>525</v>
      </c>
      <c r="X31" s="4" t="s">
        <v>525</v>
      </c>
      <c r="Y31" s="4" t="s">
        <v>526</v>
      </c>
      <c r="Z31" s="4" t="s">
        <v>527</v>
      </c>
      <c r="AA31" s="3">
        <v>384</v>
      </c>
      <c r="AB31" s="3">
        <v>256</v>
      </c>
      <c r="AC31" s="3">
        <v>263</v>
      </c>
      <c r="AD31" s="3">
        <v>4</v>
      </c>
      <c r="AE31" s="3">
        <v>4</v>
      </c>
      <c r="AF31" s="3">
        <v>12</v>
      </c>
      <c r="AG31" s="3">
        <v>12</v>
      </c>
      <c r="AH31" s="3">
        <v>5</v>
      </c>
      <c r="AI31" s="3">
        <v>5</v>
      </c>
      <c r="AJ31" s="3">
        <v>4</v>
      </c>
      <c r="AK31" s="3">
        <v>4</v>
      </c>
      <c r="AL31" s="3">
        <v>6</v>
      </c>
      <c r="AM31" s="3">
        <v>6</v>
      </c>
      <c r="AN31" s="3">
        <v>2</v>
      </c>
      <c r="AO31" s="3">
        <v>2</v>
      </c>
      <c r="AP31" s="3">
        <v>0</v>
      </c>
      <c r="AQ31" s="3">
        <v>0</v>
      </c>
      <c r="AR31" s="2" t="s">
        <v>63</v>
      </c>
      <c r="AS31" s="2" t="s">
        <v>65</v>
      </c>
      <c r="AT31" s="5" t="str">
        <f>HYPERLINK("http://catalog.hathitrust.org/Record/002238424","HathiTrust Record")</f>
        <v>HathiTrust Record</v>
      </c>
      <c r="AU31" s="5" t="str">
        <f>HYPERLINK("https://creighton-primo.hosted.exlibrisgroup.com/primo-explore/search?tab=default_tab&amp;search_scope=EVERYTHING&amp;vid=01CRU&amp;lang=en_US&amp;offset=0&amp;query=any,contains,991001796059702656","Catalog Record")</f>
        <v>Catalog Record</v>
      </c>
      <c r="AV31" s="5" t="str">
        <f>HYPERLINK("http://www.worldcat.org/oclc/21763176","WorldCat Record")</f>
        <v>WorldCat Record</v>
      </c>
      <c r="AW31" s="2" t="s">
        <v>528</v>
      </c>
      <c r="AX31" s="2" t="s">
        <v>529</v>
      </c>
      <c r="AY31" s="2" t="s">
        <v>530</v>
      </c>
      <c r="AZ31" s="2" t="s">
        <v>530</v>
      </c>
      <c r="BA31" s="2" t="s">
        <v>531</v>
      </c>
      <c r="BB31" s="2" t="s">
        <v>81</v>
      </c>
      <c r="BD31" s="2" t="s">
        <v>532</v>
      </c>
      <c r="BE31" s="2" t="s">
        <v>533</v>
      </c>
      <c r="BF31" s="2" t="s">
        <v>534</v>
      </c>
    </row>
    <row r="32" spans="1:58" ht="47.25" customHeight="1">
      <c r="A32" s="1"/>
      <c r="B32" s="1" t="s">
        <v>58</v>
      </c>
      <c r="C32" s="1" t="s">
        <v>59</v>
      </c>
      <c r="D32" s="1" t="s">
        <v>535</v>
      </c>
      <c r="E32" s="1" t="s">
        <v>536</v>
      </c>
      <c r="F32" s="1" t="s">
        <v>537</v>
      </c>
      <c r="H32" s="2" t="s">
        <v>63</v>
      </c>
      <c r="I32" s="2" t="s">
        <v>64</v>
      </c>
      <c r="J32" s="2" t="s">
        <v>65</v>
      </c>
      <c r="K32" s="2" t="s">
        <v>63</v>
      </c>
      <c r="L32" s="2" t="s">
        <v>88</v>
      </c>
      <c r="M32" s="1" t="s">
        <v>538</v>
      </c>
      <c r="N32" s="1" t="s">
        <v>539</v>
      </c>
      <c r="O32" s="2" t="s">
        <v>540</v>
      </c>
      <c r="Q32" s="2" t="s">
        <v>70</v>
      </c>
      <c r="R32" s="2" t="s">
        <v>541</v>
      </c>
      <c r="T32" s="2" t="s">
        <v>72</v>
      </c>
      <c r="U32" s="3">
        <v>10</v>
      </c>
      <c r="V32" s="3">
        <v>10</v>
      </c>
      <c r="W32" s="4" t="s">
        <v>542</v>
      </c>
      <c r="X32" s="4" t="s">
        <v>542</v>
      </c>
      <c r="Y32" s="4" t="s">
        <v>543</v>
      </c>
      <c r="Z32" s="4" t="s">
        <v>544</v>
      </c>
      <c r="AA32" s="3">
        <v>150</v>
      </c>
      <c r="AB32" s="3">
        <v>119</v>
      </c>
      <c r="AC32" s="3">
        <v>119</v>
      </c>
      <c r="AD32" s="3">
        <v>2</v>
      </c>
      <c r="AE32" s="3">
        <v>2</v>
      </c>
      <c r="AF32" s="3">
        <v>5</v>
      </c>
      <c r="AG32" s="3">
        <v>5</v>
      </c>
      <c r="AH32" s="3">
        <v>2</v>
      </c>
      <c r="AI32" s="3">
        <v>2</v>
      </c>
      <c r="AJ32" s="3">
        <v>2</v>
      </c>
      <c r="AK32" s="3">
        <v>2</v>
      </c>
      <c r="AL32" s="3">
        <v>3</v>
      </c>
      <c r="AM32" s="3">
        <v>3</v>
      </c>
      <c r="AN32" s="3">
        <v>0</v>
      </c>
      <c r="AO32" s="3">
        <v>0</v>
      </c>
      <c r="AP32" s="3">
        <v>0</v>
      </c>
      <c r="AQ32" s="3">
        <v>0</v>
      </c>
      <c r="AR32" s="2" t="s">
        <v>63</v>
      </c>
      <c r="AS32" s="2" t="s">
        <v>63</v>
      </c>
      <c r="AU32" s="5" t="str">
        <f>HYPERLINK("https://creighton-primo.hosted.exlibrisgroup.com/primo-explore/search?tab=default_tab&amp;search_scope=EVERYTHING&amp;vid=01CRU&amp;lang=en_US&amp;offset=0&amp;query=any,contains,991001792119702656","Catalog Record")</f>
        <v>Catalog Record</v>
      </c>
      <c r="AV32" s="5" t="str">
        <f>HYPERLINK("http://www.worldcat.org/oclc/37019372","WorldCat Record")</f>
        <v>WorldCat Record</v>
      </c>
      <c r="AW32" s="2" t="s">
        <v>545</v>
      </c>
      <c r="AX32" s="2" t="s">
        <v>546</v>
      </c>
      <c r="AY32" s="2" t="s">
        <v>547</v>
      </c>
      <c r="AZ32" s="2" t="s">
        <v>547</v>
      </c>
      <c r="BA32" s="2" t="s">
        <v>548</v>
      </c>
      <c r="BB32" s="2" t="s">
        <v>81</v>
      </c>
      <c r="BD32" s="2" t="s">
        <v>549</v>
      </c>
      <c r="BE32" s="2" t="s">
        <v>550</v>
      </c>
      <c r="BF32" s="2" t="s">
        <v>551</v>
      </c>
    </row>
    <row r="33" spans="1:58" ht="47.25" customHeight="1">
      <c r="A33" s="1"/>
      <c r="B33" s="1" t="s">
        <v>58</v>
      </c>
      <c r="C33" s="1" t="s">
        <v>59</v>
      </c>
      <c r="D33" s="1" t="s">
        <v>552</v>
      </c>
      <c r="E33" s="1" t="s">
        <v>553</v>
      </c>
      <c r="F33" s="1" t="s">
        <v>554</v>
      </c>
      <c r="H33" s="2" t="s">
        <v>63</v>
      </c>
      <c r="I33" s="2" t="s">
        <v>64</v>
      </c>
      <c r="J33" s="2" t="s">
        <v>65</v>
      </c>
      <c r="K33" s="2" t="s">
        <v>63</v>
      </c>
      <c r="L33" s="2" t="s">
        <v>88</v>
      </c>
      <c r="N33" s="1" t="s">
        <v>555</v>
      </c>
      <c r="O33" s="2" t="s">
        <v>556</v>
      </c>
      <c r="Q33" s="2" t="s">
        <v>70</v>
      </c>
      <c r="R33" s="2" t="s">
        <v>523</v>
      </c>
      <c r="T33" s="2" t="s">
        <v>72</v>
      </c>
      <c r="U33" s="3">
        <v>5</v>
      </c>
      <c r="V33" s="3">
        <v>15</v>
      </c>
      <c r="W33" s="4" t="s">
        <v>557</v>
      </c>
      <c r="X33" s="4" t="s">
        <v>558</v>
      </c>
      <c r="Y33" s="4" t="s">
        <v>559</v>
      </c>
      <c r="Z33" s="4" t="s">
        <v>559</v>
      </c>
      <c r="AA33" s="3">
        <v>457</v>
      </c>
      <c r="AB33" s="3">
        <v>417</v>
      </c>
      <c r="AC33" s="3">
        <v>677</v>
      </c>
      <c r="AD33" s="3">
        <v>4</v>
      </c>
      <c r="AE33" s="3">
        <v>4</v>
      </c>
      <c r="AF33" s="3">
        <v>20</v>
      </c>
      <c r="AG33" s="3">
        <v>29</v>
      </c>
      <c r="AH33" s="3">
        <v>10</v>
      </c>
      <c r="AI33" s="3">
        <v>13</v>
      </c>
      <c r="AJ33" s="3">
        <v>5</v>
      </c>
      <c r="AK33" s="3">
        <v>7</v>
      </c>
      <c r="AL33" s="3">
        <v>6</v>
      </c>
      <c r="AM33" s="3">
        <v>12</v>
      </c>
      <c r="AN33" s="3">
        <v>2</v>
      </c>
      <c r="AO33" s="3">
        <v>2</v>
      </c>
      <c r="AP33" s="3">
        <v>0</v>
      </c>
      <c r="AQ33" s="3">
        <v>0</v>
      </c>
      <c r="AR33" s="2" t="s">
        <v>63</v>
      </c>
      <c r="AS33" s="2" t="s">
        <v>65</v>
      </c>
      <c r="AT33" s="5" t="str">
        <f>HYPERLINK("http://catalog.hathitrust.org/Record/003513176","HathiTrust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HYPERLINK("https://creighton-primo.hosted.exlibrisgroup.com/primo-explore/search?tab=default_tab&amp;search_scope=EVERYTHING&amp;vid=01CRU&amp;lang=en_US&amp;offset=0&amp;query=any,contains,991001702479702656","Catalog Record")</f>
        <v>Catalog Record</v>
      </c>
      <c r="AV33" s="5" t="str">
        <f>HYPERLINK("http://www.worldcat.org/oclc/42980220","WorldCat Record")</f>
        <v>WorldCat Record</v>
      </c>
      <c r="AW33" s="2" t="s">
        <v>560</v>
      </c>
      <c r="AX33" s="2" t="s">
        <v>561</v>
      </c>
      <c r="AY33" s="2" t="s">
        <v>562</v>
      </c>
      <c r="AZ33" s="2" t="s">
        <v>562</v>
      </c>
      <c r="BA33" s="2" t="s">
        <v>563</v>
      </c>
      <c r="BB33" s="2" t="s">
        <v>81</v>
      </c>
      <c r="BD33" s="2" t="s">
        <v>564</v>
      </c>
      <c r="BE33" s="2" t="s">
        <v>565</v>
      </c>
      <c r="BF33" s="2" t="s">
        <v>566</v>
      </c>
    </row>
    <row r="34" spans="1:58" ht="47.25" customHeight="1">
      <c r="A34" s="1"/>
      <c r="B34" s="1" t="s">
        <v>58</v>
      </c>
      <c r="C34" s="1" t="s">
        <v>59</v>
      </c>
      <c r="D34" s="1" t="s">
        <v>567</v>
      </c>
      <c r="E34" s="1" t="s">
        <v>568</v>
      </c>
      <c r="F34" s="1" t="s">
        <v>569</v>
      </c>
      <c r="H34" s="2" t="s">
        <v>63</v>
      </c>
      <c r="I34" s="2" t="s">
        <v>570</v>
      </c>
      <c r="J34" s="2" t="s">
        <v>65</v>
      </c>
      <c r="K34" s="2" t="s">
        <v>63</v>
      </c>
      <c r="L34" s="2" t="s">
        <v>88</v>
      </c>
      <c r="N34" s="1" t="s">
        <v>571</v>
      </c>
      <c r="O34" s="2" t="s">
        <v>556</v>
      </c>
      <c r="Q34" s="2" t="s">
        <v>70</v>
      </c>
      <c r="R34" s="2" t="s">
        <v>193</v>
      </c>
      <c r="T34" s="2" t="s">
        <v>72</v>
      </c>
      <c r="U34" s="3">
        <v>4</v>
      </c>
      <c r="V34" s="3">
        <v>14</v>
      </c>
      <c r="W34" s="4" t="s">
        <v>572</v>
      </c>
      <c r="X34" s="4" t="s">
        <v>573</v>
      </c>
      <c r="Y34" s="4" t="s">
        <v>574</v>
      </c>
      <c r="Z34" s="4" t="s">
        <v>575</v>
      </c>
      <c r="AA34" s="3">
        <v>474</v>
      </c>
      <c r="AB34" s="3">
        <v>451</v>
      </c>
      <c r="AC34" s="3">
        <v>453</v>
      </c>
      <c r="AD34" s="3">
        <v>2</v>
      </c>
      <c r="AE34" s="3">
        <v>2</v>
      </c>
      <c r="AF34" s="3">
        <v>22</v>
      </c>
      <c r="AG34" s="3">
        <v>22</v>
      </c>
      <c r="AH34" s="3">
        <v>11</v>
      </c>
      <c r="AI34" s="3">
        <v>11</v>
      </c>
      <c r="AJ34" s="3">
        <v>6</v>
      </c>
      <c r="AK34" s="3">
        <v>6</v>
      </c>
      <c r="AL34" s="3">
        <v>10</v>
      </c>
      <c r="AM34" s="3">
        <v>10</v>
      </c>
      <c r="AN34" s="3">
        <v>1</v>
      </c>
      <c r="AO34" s="3">
        <v>1</v>
      </c>
      <c r="AP34" s="3">
        <v>0</v>
      </c>
      <c r="AQ34" s="3">
        <v>0</v>
      </c>
      <c r="AR34" s="2" t="s">
        <v>63</v>
      </c>
      <c r="AS34" s="2" t="s">
        <v>65</v>
      </c>
      <c r="AT34" s="5" t="str">
        <f>HYPERLINK("http://catalog.hathitrust.org/Record/004097620","HathiTrust Record")</f>
        <v>HathiTrust Record</v>
      </c>
      <c r="AU34" s="5" t="str">
        <f>HYPERLINK("https://creighton-primo.hosted.exlibrisgroup.com/primo-explore/search?tab=default_tab&amp;search_scope=EVERYTHING&amp;vid=01CRU&amp;lang=en_US&amp;offset=0&amp;query=any,contains,991001813109702656","Catalog Record")</f>
        <v>Catalog Record</v>
      </c>
      <c r="AV34" s="5" t="str">
        <f>HYPERLINK("http://www.worldcat.org/oclc/41326247","WorldCat Record")</f>
        <v>WorldCat Record</v>
      </c>
      <c r="AW34" s="2" t="s">
        <v>576</v>
      </c>
      <c r="AX34" s="2" t="s">
        <v>577</v>
      </c>
      <c r="AY34" s="2" t="s">
        <v>578</v>
      </c>
      <c r="AZ34" s="2" t="s">
        <v>578</v>
      </c>
      <c r="BA34" s="2" t="s">
        <v>579</v>
      </c>
      <c r="BB34" s="2" t="s">
        <v>81</v>
      </c>
      <c r="BD34" s="2" t="s">
        <v>580</v>
      </c>
      <c r="BE34" s="2" t="s">
        <v>581</v>
      </c>
      <c r="BF34" s="2" t="s">
        <v>582</v>
      </c>
    </row>
    <row r="35" spans="1:58" ht="47.25" customHeight="1">
      <c r="A35" s="1"/>
      <c r="B35" s="1" t="s">
        <v>58</v>
      </c>
      <c r="C35" s="1" t="s">
        <v>59</v>
      </c>
      <c r="D35" s="1" t="s">
        <v>567</v>
      </c>
      <c r="E35" s="1" t="s">
        <v>568</v>
      </c>
      <c r="F35" s="1" t="s">
        <v>569</v>
      </c>
      <c r="H35" s="2" t="s">
        <v>63</v>
      </c>
      <c r="I35" s="2" t="s">
        <v>64</v>
      </c>
      <c r="J35" s="2" t="s">
        <v>65</v>
      </c>
      <c r="K35" s="2" t="s">
        <v>63</v>
      </c>
      <c r="L35" s="2" t="s">
        <v>88</v>
      </c>
      <c r="N35" s="1" t="s">
        <v>571</v>
      </c>
      <c r="O35" s="2" t="s">
        <v>556</v>
      </c>
      <c r="Q35" s="2" t="s">
        <v>70</v>
      </c>
      <c r="R35" s="2" t="s">
        <v>193</v>
      </c>
      <c r="T35" s="2" t="s">
        <v>72</v>
      </c>
      <c r="U35" s="3">
        <v>2</v>
      </c>
      <c r="V35" s="3">
        <v>14</v>
      </c>
      <c r="W35" s="4" t="s">
        <v>583</v>
      </c>
      <c r="X35" s="4" t="s">
        <v>573</v>
      </c>
      <c r="Y35" s="4" t="s">
        <v>575</v>
      </c>
      <c r="Z35" s="4" t="s">
        <v>575</v>
      </c>
      <c r="AA35" s="3">
        <v>474</v>
      </c>
      <c r="AB35" s="3">
        <v>451</v>
      </c>
      <c r="AC35" s="3">
        <v>453</v>
      </c>
      <c r="AD35" s="3">
        <v>2</v>
      </c>
      <c r="AE35" s="3">
        <v>2</v>
      </c>
      <c r="AF35" s="3">
        <v>22</v>
      </c>
      <c r="AG35" s="3">
        <v>22</v>
      </c>
      <c r="AH35" s="3">
        <v>11</v>
      </c>
      <c r="AI35" s="3">
        <v>11</v>
      </c>
      <c r="AJ35" s="3">
        <v>6</v>
      </c>
      <c r="AK35" s="3">
        <v>6</v>
      </c>
      <c r="AL35" s="3">
        <v>10</v>
      </c>
      <c r="AM35" s="3">
        <v>10</v>
      </c>
      <c r="AN35" s="3">
        <v>1</v>
      </c>
      <c r="AO35" s="3">
        <v>1</v>
      </c>
      <c r="AP35" s="3">
        <v>0</v>
      </c>
      <c r="AQ35" s="3">
        <v>0</v>
      </c>
      <c r="AR35" s="2" t="s">
        <v>63</v>
      </c>
      <c r="AS35" s="2" t="s">
        <v>65</v>
      </c>
      <c r="AT35" s="5" t="str">
        <f>HYPERLINK("http://catalog.hathitrust.org/Record/004097620","HathiTrust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HYPERLINK("https://creighton-primo.hosted.exlibrisgroup.com/primo-explore/search?tab=default_tab&amp;search_scope=EVERYTHING&amp;vid=01CRU&amp;lang=en_US&amp;offset=0&amp;query=any,contains,991001813109702656","Catalog Record")</f>
        <v>Catalog Record</v>
      </c>
      <c r="AV35" s="5" t="str">
        <f>HYPERLINK("http://www.worldcat.org/oclc/41326247","WorldCat Record")</f>
        <v>WorldCat Record</v>
      </c>
      <c r="AW35" s="2" t="s">
        <v>576</v>
      </c>
      <c r="AX35" s="2" t="s">
        <v>577</v>
      </c>
      <c r="AY35" s="2" t="s">
        <v>578</v>
      </c>
      <c r="AZ35" s="2" t="s">
        <v>578</v>
      </c>
      <c r="BA35" s="2" t="s">
        <v>579</v>
      </c>
      <c r="BB35" s="2" t="s">
        <v>81</v>
      </c>
      <c r="BD35" s="2" t="s">
        <v>580</v>
      </c>
      <c r="BE35" s="2" t="s">
        <v>584</v>
      </c>
      <c r="BF35" s="2" t="s">
        <v>585</v>
      </c>
    </row>
    <row r="36" spans="1:58" ht="47.25" customHeight="1">
      <c r="A36" s="1"/>
      <c r="B36" s="1" t="s">
        <v>58</v>
      </c>
      <c r="C36" s="1" t="s">
        <v>59</v>
      </c>
      <c r="D36" s="1" t="s">
        <v>586</v>
      </c>
      <c r="E36" s="1" t="s">
        <v>587</v>
      </c>
      <c r="F36" s="1" t="s">
        <v>588</v>
      </c>
      <c r="H36" s="2" t="s">
        <v>63</v>
      </c>
      <c r="I36" s="2" t="s">
        <v>64</v>
      </c>
      <c r="J36" s="2" t="s">
        <v>63</v>
      </c>
      <c r="K36" s="2" t="s">
        <v>63</v>
      </c>
      <c r="L36" s="2" t="s">
        <v>88</v>
      </c>
      <c r="M36" s="1" t="s">
        <v>589</v>
      </c>
      <c r="N36" s="1" t="s">
        <v>590</v>
      </c>
      <c r="O36" s="2" t="s">
        <v>157</v>
      </c>
      <c r="Q36" s="2" t="s">
        <v>70</v>
      </c>
      <c r="R36" s="2" t="s">
        <v>255</v>
      </c>
      <c r="T36" s="2" t="s">
        <v>72</v>
      </c>
      <c r="U36" s="3">
        <v>0</v>
      </c>
      <c r="V36" s="3">
        <v>0</v>
      </c>
      <c r="W36" s="4" t="s">
        <v>591</v>
      </c>
      <c r="X36" s="4" t="s">
        <v>591</v>
      </c>
      <c r="Y36" s="4" t="s">
        <v>592</v>
      </c>
      <c r="Z36" s="4" t="s">
        <v>592</v>
      </c>
      <c r="AA36" s="3">
        <v>85</v>
      </c>
      <c r="AB36" s="3">
        <v>84</v>
      </c>
      <c r="AC36" s="3">
        <v>86</v>
      </c>
      <c r="AD36" s="3">
        <v>1</v>
      </c>
      <c r="AE36" s="3">
        <v>1</v>
      </c>
      <c r="AF36" s="3">
        <v>2</v>
      </c>
      <c r="AG36" s="3">
        <v>2</v>
      </c>
      <c r="AH36" s="3">
        <v>1</v>
      </c>
      <c r="AI36" s="3">
        <v>1</v>
      </c>
      <c r="AJ36" s="3">
        <v>0</v>
      </c>
      <c r="AK36" s="3">
        <v>0</v>
      </c>
      <c r="AL36" s="3">
        <v>1</v>
      </c>
      <c r="AM36" s="3">
        <v>1</v>
      </c>
      <c r="AN36" s="3">
        <v>0</v>
      </c>
      <c r="AO36" s="3">
        <v>0</v>
      </c>
      <c r="AP36" s="3">
        <v>1</v>
      </c>
      <c r="AQ36" s="3">
        <v>1</v>
      </c>
      <c r="AR36" s="2" t="s">
        <v>63</v>
      </c>
      <c r="AS36" s="2" t="s">
        <v>65</v>
      </c>
      <c r="AT36" s="5" t="str">
        <f>HYPERLINK("http://catalog.hathitrust.org/Record/004576181","HathiTrust Record")</f>
        <v>HathiTrust Record</v>
      </c>
      <c r="AU36" s="5" t="str">
        <f>HYPERLINK("https://creighton-primo.hosted.exlibrisgroup.com/primo-explore/search?tab=default_tab&amp;search_scope=EVERYTHING&amp;vid=01CRU&amp;lang=en_US&amp;offset=0&amp;query=any,contains,991000370999702656","Catalog Record")</f>
        <v>Catalog Record</v>
      </c>
      <c r="AV36" s="5" t="str">
        <f>HYPERLINK("http://www.worldcat.org/oclc/40908083","WorldCat Record")</f>
        <v>WorldCat Record</v>
      </c>
      <c r="AW36" s="2" t="s">
        <v>593</v>
      </c>
      <c r="AX36" s="2" t="s">
        <v>594</v>
      </c>
      <c r="AY36" s="2" t="s">
        <v>595</v>
      </c>
      <c r="AZ36" s="2" t="s">
        <v>595</v>
      </c>
      <c r="BA36" s="2" t="s">
        <v>596</v>
      </c>
      <c r="BB36" s="2" t="s">
        <v>81</v>
      </c>
      <c r="BD36" s="2" t="s">
        <v>597</v>
      </c>
      <c r="BE36" s="2" t="s">
        <v>598</v>
      </c>
      <c r="BF36" s="2" t="s">
        <v>599</v>
      </c>
    </row>
    <row r="37" spans="1:58" ht="47.25" customHeight="1">
      <c r="A37" s="1"/>
      <c r="B37" s="1" t="s">
        <v>58</v>
      </c>
      <c r="C37" s="1" t="s">
        <v>59</v>
      </c>
      <c r="D37" s="1" t="s">
        <v>600</v>
      </c>
      <c r="E37" s="1" t="s">
        <v>601</v>
      </c>
      <c r="F37" s="1" t="s">
        <v>602</v>
      </c>
      <c r="H37" s="2" t="s">
        <v>63</v>
      </c>
      <c r="I37" s="2" t="s">
        <v>64</v>
      </c>
      <c r="J37" s="2" t="s">
        <v>63</v>
      </c>
      <c r="K37" s="2" t="s">
        <v>63</v>
      </c>
      <c r="L37" s="2" t="s">
        <v>88</v>
      </c>
      <c r="M37" s="1" t="s">
        <v>603</v>
      </c>
      <c r="N37" s="1" t="s">
        <v>604</v>
      </c>
      <c r="O37" s="2" t="s">
        <v>415</v>
      </c>
      <c r="Q37" s="2" t="s">
        <v>70</v>
      </c>
      <c r="R37" s="2" t="s">
        <v>605</v>
      </c>
      <c r="S37" s="1" t="s">
        <v>606</v>
      </c>
      <c r="T37" s="2" t="s">
        <v>72</v>
      </c>
      <c r="U37" s="3">
        <v>4</v>
      </c>
      <c r="V37" s="3">
        <v>4</v>
      </c>
      <c r="W37" s="4" t="s">
        <v>143</v>
      </c>
      <c r="X37" s="4" t="s">
        <v>143</v>
      </c>
      <c r="Y37" s="4" t="s">
        <v>178</v>
      </c>
      <c r="Z37" s="4" t="s">
        <v>178</v>
      </c>
      <c r="AA37" s="3">
        <v>124</v>
      </c>
      <c r="AB37" s="3">
        <v>56</v>
      </c>
      <c r="AC37" s="3">
        <v>72</v>
      </c>
      <c r="AD37" s="3">
        <v>1</v>
      </c>
      <c r="AE37" s="3">
        <v>1</v>
      </c>
      <c r="AF37" s="3">
        <v>1</v>
      </c>
      <c r="AG37" s="3">
        <v>2</v>
      </c>
      <c r="AH37" s="3">
        <v>0</v>
      </c>
      <c r="AI37" s="3">
        <v>0</v>
      </c>
      <c r="AJ37" s="3">
        <v>0</v>
      </c>
      <c r="AK37" s="3">
        <v>1</v>
      </c>
      <c r="AL37" s="3">
        <v>1</v>
      </c>
      <c r="AM37" s="3">
        <v>1</v>
      </c>
      <c r="AN37" s="3">
        <v>0</v>
      </c>
      <c r="AO37" s="3">
        <v>0</v>
      </c>
      <c r="AP37" s="3">
        <v>0</v>
      </c>
      <c r="AQ37" s="3">
        <v>0</v>
      </c>
      <c r="AR37" s="2" t="s">
        <v>63</v>
      </c>
      <c r="AS37" s="2" t="s">
        <v>65</v>
      </c>
      <c r="AT37" s="5" t="str">
        <f>HYPERLINK("http://catalog.hathitrust.org/Record/102219538","HathiTrust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HYPERLINK("https://creighton-primo.hosted.exlibrisgroup.com/primo-explore/search?tab=default_tab&amp;search_scope=EVERYTHING&amp;vid=01CRU&amp;lang=en_US&amp;offset=0&amp;query=any,contains,991000657859702656","Catalog Record")</f>
        <v>Catalog Record</v>
      </c>
      <c r="AV37" s="5" t="str">
        <f>HYPERLINK("http://www.worldcat.org/oclc/28912440","WorldCat Record")</f>
        <v>WorldCat Record</v>
      </c>
      <c r="AW37" s="2" t="s">
        <v>607</v>
      </c>
      <c r="AX37" s="2" t="s">
        <v>608</v>
      </c>
      <c r="AY37" s="2" t="s">
        <v>609</v>
      </c>
      <c r="AZ37" s="2" t="s">
        <v>609</v>
      </c>
      <c r="BA37" s="2" t="s">
        <v>610</v>
      </c>
      <c r="BB37" s="2" t="s">
        <v>81</v>
      </c>
      <c r="BD37" s="2" t="s">
        <v>611</v>
      </c>
      <c r="BE37" s="2" t="s">
        <v>612</v>
      </c>
      <c r="BF37" s="2" t="s">
        <v>613</v>
      </c>
    </row>
    <row r="38" spans="1:58" ht="47.25" customHeight="1">
      <c r="A38" s="1"/>
      <c r="B38" s="1" t="s">
        <v>58</v>
      </c>
      <c r="C38" s="1" t="s">
        <v>59</v>
      </c>
      <c r="D38" s="1" t="s">
        <v>614</v>
      </c>
      <c r="E38" s="1" t="s">
        <v>615</v>
      </c>
      <c r="F38" s="1" t="s">
        <v>616</v>
      </c>
      <c r="H38" s="2" t="s">
        <v>63</v>
      </c>
      <c r="I38" s="2" t="s">
        <v>64</v>
      </c>
      <c r="J38" s="2" t="s">
        <v>65</v>
      </c>
      <c r="K38" s="2" t="s">
        <v>63</v>
      </c>
      <c r="L38" s="2" t="s">
        <v>88</v>
      </c>
      <c r="N38" s="1" t="s">
        <v>617</v>
      </c>
      <c r="O38" s="2" t="s">
        <v>192</v>
      </c>
      <c r="Q38" s="2" t="s">
        <v>70</v>
      </c>
      <c r="R38" s="2" t="s">
        <v>618</v>
      </c>
      <c r="T38" s="2" t="s">
        <v>72</v>
      </c>
      <c r="U38" s="3">
        <v>1</v>
      </c>
      <c r="V38" s="3">
        <v>6</v>
      </c>
      <c r="W38" s="4" t="s">
        <v>619</v>
      </c>
      <c r="X38" s="4" t="s">
        <v>620</v>
      </c>
      <c r="Y38" s="4" t="s">
        <v>178</v>
      </c>
      <c r="Z38" s="4" t="s">
        <v>621</v>
      </c>
      <c r="AA38" s="3">
        <v>326</v>
      </c>
      <c r="AB38" s="3">
        <v>225</v>
      </c>
      <c r="AC38" s="3">
        <v>232</v>
      </c>
      <c r="AD38" s="3">
        <v>2</v>
      </c>
      <c r="AE38" s="3">
        <v>2</v>
      </c>
      <c r="AF38" s="3">
        <v>3</v>
      </c>
      <c r="AG38" s="3">
        <v>3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0</v>
      </c>
      <c r="AO38" s="3">
        <v>0</v>
      </c>
      <c r="AP38" s="3">
        <v>0</v>
      </c>
      <c r="AQ38" s="3">
        <v>0</v>
      </c>
      <c r="AR38" s="2" t="s">
        <v>63</v>
      </c>
      <c r="AS38" s="2" t="s">
        <v>65</v>
      </c>
      <c r="AT38" s="5" t="str">
        <f>HYPERLINK("http://catalog.hathitrust.org/Record/000134414","HathiTrust Record")</f>
        <v>HathiTrust Record</v>
      </c>
      <c r="AU38" s="5" t="str">
        <f>HYPERLINK("https://creighton-primo.hosted.exlibrisgroup.com/primo-explore/search?tab=default_tab&amp;search_scope=EVERYTHING&amp;vid=01CRU&amp;lang=en_US&amp;offset=0&amp;query=any,contains,991001753129702656","Catalog Record")</f>
        <v>Catalog Record</v>
      </c>
      <c r="AV38" s="5" t="str">
        <f>HYPERLINK("http://www.worldcat.org/oclc/3813037","WorldCat Record")</f>
        <v>WorldCat Record</v>
      </c>
      <c r="AW38" s="2" t="s">
        <v>622</v>
      </c>
      <c r="AX38" s="2" t="s">
        <v>623</v>
      </c>
      <c r="AY38" s="2" t="s">
        <v>624</v>
      </c>
      <c r="AZ38" s="2" t="s">
        <v>624</v>
      </c>
      <c r="BA38" s="2" t="s">
        <v>625</v>
      </c>
      <c r="BB38" s="2" t="s">
        <v>81</v>
      </c>
      <c r="BD38" s="2" t="s">
        <v>626</v>
      </c>
      <c r="BE38" s="2" t="s">
        <v>627</v>
      </c>
      <c r="BF38" s="2" t="s">
        <v>628</v>
      </c>
    </row>
    <row r="39" spans="1:58" ht="47.25" customHeight="1">
      <c r="A39" s="1"/>
      <c r="B39" s="1" t="s">
        <v>58</v>
      </c>
      <c r="C39" s="1" t="s">
        <v>59</v>
      </c>
      <c r="D39" s="1" t="s">
        <v>629</v>
      </c>
      <c r="E39" s="1" t="s">
        <v>630</v>
      </c>
      <c r="F39" s="1" t="s">
        <v>631</v>
      </c>
      <c r="H39" s="2" t="s">
        <v>63</v>
      </c>
      <c r="I39" s="2" t="s">
        <v>64</v>
      </c>
      <c r="J39" s="2" t="s">
        <v>63</v>
      </c>
      <c r="K39" s="2" t="s">
        <v>63</v>
      </c>
      <c r="L39" s="2" t="s">
        <v>88</v>
      </c>
      <c r="N39" s="1" t="s">
        <v>632</v>
      </c>
      <c r="O39" s="2" t="s">
        <v>633</v>
      </c>
      <c r="Q39" s="2" t="s">
        <v>70</v>
      </c>
      <c r="R39" s="2" t="s">
        <v>92</v>
      </c>
      <c r="T39" s="2" t="s">
        <v>72</v>
      </c>
      <c r="U39" s="3">
        <v>9</v>
      </c>
      <c r="V39" s="3">
        <v>9</v>
      </c>
      <c r="W39" s="4" t="s">
        <v>634</v>
      </c>
      <c r="X39" s="4" t="s">
        <v>634</v>
      </c>
      <c r="Y39" s="4" t="s">
        <v>635</v>
      </c>
      <c r="Z39" s="4" t="s">
        <v>635</v>
      </c>
      <c r="AA39" s="3">
        <v>347</v>
      </c>
      <c r="AB39" s="3">
        <v>306</v>
      </c>
      <c r="AC39" s="3">
        <v>314</v>
      </c>
      <c r="AD39" s="3">
        <v>2</v>
      </c>
      <c r="AE39" s="3">
        <v>2</v>
      </c>
      <c r="AF39" s="3">
        <v>11</v>
      </c>
      <c r="AG39" s="3">
        <v>11</v>
      </c>
      <c r="AH39" s="3">
        <v>3</v>
      </c>
      <c r="AI39" s="3">
        <v>3</v>
      </c>
      <c r="AJ39" s="3">
        <v>2</v>
      </c>
      <c r="AK39" s="3">
        <v>2</v>
      </c>
      <c r="AL39" s="3">
        <v>8</v>
      </c>
      <c r="AM39" s="3">
        <v>8</v>
      </c>
      <c r="AN39" s="3">
        <v>1</v>
      </c>
      <c r="AO39" s="3">
        <v>1</v>
      </c>
      <c r="AP39" s="3">
        <v>0</v>
      </c>
      <c r="AQ39" s="3">
        <v>0</v>
      </c>
      <c r="AR39" s="2" t="s">
        <v>63</v>
      </c>
      <c r="AS39" s="2" t="s">
        <v>65</v>
      </c>
      <c r="AT39" s="5" t="str">
        <f>HYPERLINK("http://catalog.hathitrust.org/Record/000271230","HathiTrust Record")</f>
        <v>HathiTrust Record</v>
      </c>
      <c r="AU39" s="5" t="str">
        <f>HYPERLINK("https://creighton-primo.hosted.exlibrisgroup.com/primo-explore/search?tab=default_tab&amp;search_scope=EVERYTHING&amp;vid=01CRU&amp;lang=en_US&amp;offset=0&amp;query=any,contains,991001068729702656","Catalog Record")</f>
        <v>Catalog Record</v>
      </c>
      <c r="AV39" s="5" t="str">
        <f>HYPERLINK("http://www.worldcat.org/oclc/7948630","WorldCat Record")</f>
        <v>WorldCat Record</v>
      </c>
      <c r="AW39" s="2" t="s">
        <v>636</v>
      </c>
      <c r="AX39" s="2" t="s">
        <v>637</v>
      </c>
      <c r="AY39" s="2" t="s">
        <v>638</v>
      </c>
      <c r="AZ39" s="2" t="s">
        <v>638</v>
      </c>
      <c r="BA39" s="2" t="s">
        <v>639</v>
      </c>
      <c r="BB39" s="2" t="s">
        <v>81</v>
      </c>
      <c r="BD39" s="2" t="s">
        <v>640</v>
      </c>
      <c r="BE39" s="2" t="s">
        <v>641</v>
      </c>
      <c r="BF39" s="2" t="s">
        <v>642</v>
      </c>
    </row>
    <row r="40" spans="1:58" ht="47.25" customHeight="1">
      <c r="A40" s="1"/>
      <c r="B40" s="1" t="s">
        <v>58</v>
      </c>
      <c r="C40" s="1" t="s">
        <v>59</v>
      </c>
      <c r="D40" s="1" t="s">
        <v>643</v>
      </c>
      <c r="E40" s="1" t="s">
        <v>644</v>
      </c>
      <c r="F40" s="1" t="s">
        <v>645</v>
      </c>
      <c r="H40" s="2" t="s">
        <v>63</v>
      </c>
      <c r="I40" s="2" t="s">
        <v>64</v>
      </c>
      <c r="J40" s="2" t="s">
        <v>65</v>
      </c>
      <c r="K40" s="2" t="s">
        <v>63</v>
      </c>
      <c r="L40" s="2" t="s">
        <v>88</v>
      </c>
      <c r="M40" s="1" t="s">
        <v>646</v>
      </c>
      <c r="N40" s="1" t="s">
        <v>647</v>
      </c>
      <c r="O40" s="2" t="s">
        <v>648</v>
      </c>
      <c r="Q40" s="2" t="s">
        <v>70</v>
      </c>
      <c r="R40" s="2" t="s">
        <v>92</v>
      </c>
      <c r="S40" s="1" t="s">
        <v>649</v>
      </c>
      <c r="T40" s="2" t="s">
        <v>72</v>
      </c>
      <c r="U40" s="3">
        <v>8</v>
      </c>
      <c r="V40" s="3">
        <v>10</v>
      </c>
      <c r="W40" s="4" t="s">
        <v>650</v>
      </c>
      <c r="X40" s="4" t="s">
        <v>650</v>
      </c>
      <c r="Y40" s="4" t="s">
        <v>635</v>
      </c>
      <c r="Z40" s="4" t="s">
        <v>651</v>
      </c>
      <c r="AA40" s="3">
        <v>483</v>
      </c>
      <c r="AB40" s="3">
        <v>424</v>
      </c>
      <c r="AC40" s="3">
        <v>428</v>
      </c>
      <c r="AD40" s="3">
        <v>5</v>
      </c>
      <c r="AE40" s="3">
        <v>5</v>
      </c>
      <c r="AF40" s="3">
        <v>14</v>
      </c>
      <c r="AG40" s="3">
        <v>14</v>
      </c>
      <c r="AH40" s="3">
        <v>3</v>
      </c>
      <c r="AI40" s="3">
        <v>3</v>
      </c>
      <c r="AJ40" s="3">
        <v>3</v>
      </c>
      <c r="AK40" s="3">
        <v>3</v>
      </c>
      <c r="AL40" s="3">
        <v>9</v>
      </c>
      <c r="AM40" s="3">
        <v>9</v>
      </c>
      <c r="AN40" s="3">
        <v>3</v>
      </c>
      <c r="AO40" s="3">
        <v>3</v>
      </c>
      <c r="AP40" s="3">
        <v>0</v>
      </c>
      <c r="AQ40" s="3">
        <v>0</v>
      </c>
      <c r="AR40" s="2" t="s">
        <v>63</v>
      </c>
      <c r="AS40" s="2" t="s">
        <v>65</v>
      </c>
      <c r="AT40" s="5" t="str">
        <f>HYPERLINK("http://catalog.hathitrust.org/Record/000751845","HathiTrust Record")</f>
        <v>HathiTrust Record</v>
      </c>
      <c r="AU40" s="5" t="str">
        <f>HYPERLINK("https://creighton-primo.hosted.exlibrisgroup.com/primo-explore/search?tab=default_tab&amp;search_scope=EVERYTHING&amp;vid=01CRU&amp;lang=en_US&amp;offset=0&amp;query=any,contains,991001782939702656","Catalog Record")</f>
        <v>Catalog Record</v>
      </c>
      <c r="AV40" s="5" t="str">
        <f>HYPERLINK("http://www.worldcat.org/oclc/3414259","WorldCat Record")</f>
        <v>WorldCat Record</v>
      </c>
      <c r="AW40" s="2" t="s">
        <v>652</v>
      </c>
      <c r="AX40" s="2" t="s">
        <v>653</v>
      </c>
      <c r="AY40" s="2" t="s">
        <v>654</v>
      </c>
      <c r="AZ40" s="2" t="s">
        <v>654</v>
      </c>
      <c r="BA40" s="2" t="s">
        <v>655</v>
      </c>
      <c r="BB40" s="2" t="s">
        <v>81</v>
      </c>
      <c r="BD40" s="2" t="s">
        <v>656</v>
      </c>
      <c r="BE40" s="2" t="s">
        <v>657</v>
      </c>
      <c r="BF40" s="2" t="s">
        <v>658</v>
      </c>
    </row>
    <row r="41" spans="1:58" ht="47.25" customHeight="1">
      <c r="A41" s="1"/>
      <c r="B41" s="1" t="s">
        <v>58</v>
      </c>
      <c r="C41" s="1" t="s">
        <v>59</v>
      </c>
      <c r="D41" s="1" t="s">
        <v>659</v>
      </c>
      <c r="E41" s="1" t="s">
        <v>660</v>
      </c>
      <c r="F41" s="1" t="s">
        <v>661</v>
      </c>
      <c r="H41" s="2" t="s">
        <v>63</v>
      </c>
      <c r="I41" s="2" t="s">
        <v>64</v>
      </c>
      <c r="J41" s="2" t="s">
        <v>65</v>
      </c>
      <c r="K41" s="2" t="s">
        <v>63</v>
      </c>
      <c r="L41" s="2" t="s">
        <v>88</v>
      </c>
      <c r="M41" s="1" t="s">
        <v>662</v>
      </c>
      <c r="N41" s="1" t="s">
        <v>139</v>
      </c>
      <c r="O41" s="2" t="s">
        <v>140</v>
      </c>
      <c r="Q41" s="2" t="s">
        <v>70</v>
      </c>
      <c r="R41" s="2" t="s">
        <v>92</v>
      </c>
      <c r="T41" s="2" t="s">
        <v>72</v>
      </c>
      <c r="U41" s="3">
        <v>9</v>
      </c>
      <c r="V41" s="3">
        <v>14</v>
      </c>
      <c r="W41" s="4" t="s">
        <v>663</v>
      </c>
      <c r="X41" s="4" t="s">
        <v>663</v>
      </c>
      <c r="Y41" s="4" t="s">
        <v>664</v>
      </c>
      <c r="Z41" s="4" t="s">
        <v>326</v>
      </c>
      <c r="AA41" s="3">
        <v>745</v>
      </c>
      <c r="AB41" s="3">
        <v>619</v>
      </c>
      <c r="AC41" s="3">
        <v>619</v>
      </c>
      <c r="AD41" s="3">
        <v>5</v>
      </c>
      <c r="AE41" s="3">
        <v>5</v>
      </c>
      <c r="AF41" s="3">
        <v>37</v>
      </c>
      <c r="AG41" s="3">
        <v>37</v>
      </c>
      <c r="AH41" s="3">
        <v>12</v>
      </c>
      <c r="AI41" s="3">
        <v>12</v>
      </c>
      <c r="AJ41" s="3">
        <v>7</v>
      </c>
      <c r="AK41" s="3">
        <v>7</v>
      </c>
      <c r="AL41" s="3">
        <v>16</v>
      </c>
      <c r="AM41" s="3">
        <v>16</v>
      </c>
      <c r="AN41" s="3">
        <v>2</v>
      </c>
      <c r="AO41" s="3">
        <v>2</v>
      </c>
      <c r="AP41" s="3">
        <v>9</v>
      </c>
      <c r="AQ41" s="3">
        <v>9</v>
      </c>
      <c r="AR41" s="2" t="s">
        <v>63</v>
      </c>
      <c r="AS41" s="2" t="s">
        <v>63</v>
      </c>
      <c r="AU41" s="5" t="str">
        <f>HYPERLINK("https://creighton-primo.hosted.exlibrisgroup.com/primo-explore/search?tab=default_tab&amp;search_scope=EVERYTHING&amp;vid=01CRU&amp;lang=en_US&amp;offset=0&amp;query=any,contains,991001655109702656","Catalog Record")</f>
        <v>Catalog Record</v>
      </c>
      <c r="AV41" s="5" t="str">
        <f>HYPERLINK("http://www.worldcat.org/oclc/26934609","WorldCat Record")</f>
        <v>WorldCat Record</v>
      </c>
      <c r="AW41" s="2" t="s">
        <v>665</v>
      </c>
      <c r="AX41" s="2" t="s">
        <v>666</v>
      </c>
      <c r="AY41" s="2" t="s">
        <v>667</v>
      </c>
      <c r="AZ41" s="2" t="s">
        <v>667</v>
      </c>
      <c r="BA41" s="2" t="s">
        <v>668</v>
      </c>
      <c r="BB41" s="2" t="s">
        <v>81</v>
      </c>
      <c r="BD41" s="2" t="s">
        <v>669</v>
      </c>
      <c r="BE41" s="2" t="s">
        <v>670</v>
      </c>
      <c r="BF41" s="2" t="s">
        <v>671</v>
      </c>
    </row>
    <row r="42" spans="1:58" ht="47.25" customHeight="1">
      <c r="A42" s="1"/>
      <c r="B42" s="1" t="s">
        <v>58</v>
      </c>
      <c r="C42" s="1" t="s">
        <v>59</v>
      </c>
      <c r="D42" s="1" t="s">
        <v>672</v>
      </c>
      <c r="E42" s="1" t="s">
        <v>673</v>
      </c>
      <c r="F42" s="1" t="s">
        <v>674</v>
      </c>
      <c r="H42" s="2" t="s">
        <v>63</v>
      </c>
      <c r="I42" s="2" t="s">
        <v>64</v>
      </c>
      <c r="J42" s="2" t="s">
        <v>65</v>
      </c>
      <c r="K42" s="2" t="s">
        <v>63</v>
      </c>
      <c r="L42" s="2" t="s">
        <v>88</v>
      </c>
      <c r="N42" s="1" t="s">
        <v>675</v>
      </c>
      <c r="O42" s="2" t="s">
        <v>157</v>
      </c>
      <c r="Q42" s="2" t="s">
        <v>70</v>
      </c>
      <c r="R42" s="2" t="s">
        <v>92</v>
      </c>
      <c r="T42" s="2" t="s">
        <v>72</v>
      </c>
      <c r="U42" s="3">
        <v>4</v>
      </c>
      <c r="V42" s="3">
        <v>5</v>
      </c>
      <c r="W42" s="4" t="s">
        <v>676</v>
      </c>
      <c r="X42" s="4" t="s">
        <v>676</v>
      </c>
      <c r="Y42" s="4" t="s">
        <v>677</v>
      </c>
      <c r="Z42" s="4" t="s">
        <v>678</v>
      </c>
      <c r="AA42" s="3">
        <v>475</v>
      </c>
      <c r="AB42" s="3">
        <v>413</v>
      </c>
      <c r="AC42" s="3">
        <v>425</v>
      </c>
      <c r="AD42" s="3">
        <v>2</v>
      </c>
      <c r="AE42" s="3">
        <v>2</v>
      </c>
      <c r="AF42" s="3">
        <v>16</v>
      </c>
      <c r="AG42" s="3">
        <v>16</v>
      </c>
      <c r="AH42" s="3">
        <v>6</v>
      </c>
      <c r="AI42" s="3">
        <v>6</v>
      </c>
      <c r="AJ42" s="3">
        <v>3</v>
      </c>
      <c r="AK42" s="3">
        <v>3</v>
      </c>
      <c r="AL42" s="3">
        <v>11</v>
      </c>
      <c r="AM42" s="3">
        <v>11</v>
      </c>
      <c r="AN42" s="3">
        <v>0</v>
      </c>
      <c r="AO42" s="3">
        <v>0</v>
      </c>
      <c r="AP42" s="3">
        <v>0</v>
      </c>
      <c r="AQ42" s="3">
        <v>0</v>
      </c>
      <c r="AR42" s="2" t="s">
        <v>63</v>
      </c>
      <c r="AS42" s="2" t="s">
        <v>63</v>
      </c>
      <c r="AU42" s="5" t="str">
        <f>HYPERLINK("https://creighton-primo.hosted.exlibrisgroup.com/primo-explore/search?tab=default_tab&amp;search_scope=EVERYTHING&amp;vid=01CRU&amp;lang=en_US&amp;offset=0&amp;query=any,contains,991001809729702656","Catalog Record")</f>
        <v>Catalog Record</v>
      </c>
      <c r="AV42" s="5" t="str">
        <f>HYPERLINK("http://www.worldcat.org/oclc/37444012","WorldCat Record")</f>
        <v>WorldCat Record</v>
      </c>
      <c r="AW42" s="2" t="s">
        <v>679</v>
      </c>
      <c r="AX42" s="2" t="s">
        <v>680</v>
      </c>
      <c r="AY42" s="2" t="s">
        <v>681</v>
      </c>
      <c r="AZ42" s="2" t="s">
        <v>681</v>
      </c>
      <c r="BA42" s="2" t="s">
        <v>682</v>
      </c>
      <c r="BB42" s="2" t="s">
        <v>81</v>
      </c>
      <c r="BD42" s="2" t="s">
        <v>683</v>
      </c>
      <c r="BE42" s="2" t="s">
        <v>684</v>
      </c>
      <c r="BF42" s="2" t="s">
        <v>685</v>
      </c>
    </row>
    <row r="43" spans="1:58" ht="47.25" customHeight="1">
      <c r="A43" s="1"/>
      <c r="B43" s="1" t="s">
        <v>58</v>
      </c>
      <c r="C43" s="1" t="s">
        <v>59</v>
      </c>
      <c r="D43" s="1" t="s">
        <v>686</v>
      </c>
      <c r="E43" s="1" t="s">
        <v>687</v>
      </c>
      <c r="F43" s="1" t="s">
        <v>688</v>
      </c>
      <c r="H43" s="2" t="s">
        <v>63</v>
      </c>
      <c r="I43" s="2" t="s">
        <v>64</v>
      </c>
      <c r="J43" s="2" t="s">
        <v>65</v>
      </c>
      <c r="K43" s="2" t="s">
        <v>63</v>
      </c>
      <c r="L43" s="2" t="s">
        <v>88</v>
      </c>
      <c r="M43" s="1" t="s">
        <v>689</v>
      </c>
      <c r="N43" s="1" t="s">
        <v>139</v>
      </c>
      <c r="O43" s="2" t="s">
        <v>140</v>
      </c>
      <c r="Q43" s="2" t="s">
        <v>70</v>
      </c>
      <c r="R43" s="2" t="s">
        <v>92</v>
      </c>
      <c r="T43" s="2" t="s">
        <v>72</v>
      </c>
      <c r="U43" s="3">
        <v>9</v>
      </c>
      <c r="V43" s="3">
        <v>19</v>
      </c>
      <c r="W43" s="4" t="s">
        <v>690</v>
      </c>
      <c r="X43" s="4" t="s">
        <v>691</v>
      </c>
      <c r="Y43" s="4" t="s">
        <v>664</v>
      </c>
      <c r="Z43" s="4" t="s">
        <v>692</v>
      </c>
      <c r="AA43" s="3">
        <v>616</v>
      </c>
      <c r="AB43" s="3">
        <v>514</v>
      </c>
      <c r="AC43" s="3">
        <v>534</v>
      </c>
      <c r="AD43" s="3">
        <v>5</v>
      </c>
      <c r="AE43" s="3">
        <v>5</v>
      </c>
      <c r="AF43" s="3">
        <v>21</v>
      </c>
      <c r="AG43" s="3">
        <v>21</v>
      </c>
      <c r="AH43" s="3">
        <v>7</v>
      </c>
      <c r="AI43" s="3">
        <v>7</v>
      </c>
      <c r="AJ43" s="3">
        <v>5</v>
      </c>
      <c r="AK43" s="3">
        <v>5</v>
      </c>
      <c r="AL43" s="3">
        <v>11</v>
      </c>
      <c r="AM43" s="3">
        <v>11</v>
      </c>
      <c r="AN43" s="3">
        <v>3</v>
      </c>
      <c r="AO43" s="3">
        <v>3</v>
      </c>
      <c r="AP43" s="3">
        <v>2</v>
      </c>
      <c r="AQ43" s="3">
        <v>2</v>
      </c>
      <c r="AR43" s="2" t="s">
        <v>63</v>
      </c>
      <c r="AS43" s="2" t="s">
        <v>65</v>
      </c>
      <c r="AT43" s="5" t="str">
        <f>HYPERLINK("http://catalog.hathitrust.org/Record/002640423","HathiTrust Record")</f>
        <v>HathiTrust Record</v>
      </c>
      <c r="AU43" s="5" t="str">
        <f>HYPERLINK("https://creighton-primo.hosted.exlibrisgroup.com/primo-explore/search?tab=default_tab&amp;search_scope=EVERYTHING&amp;vid=01CRU&amp;lang=en_US&amp;offset=0&amp;query=any,contains,991001802499702656","Catalog Record")</f>
        <v>Catalog Record</v>
      </c>
      <c r="AV43" s="5" t="str">
        <f>HYPERLINK("http://www.worldcat.org/oclc/25676148","WorldCat Record")</f>
        <v>WorldCat Record</v>
      </c>
      <c r="AW43" s="2" t="s">
        <v>693</v>
      </c>
      <c r="AX43" s="2" t="s">
        <v>694</v>
      </c>
      <c r="AY43" s="2" t="s">
        <v>695</v>
      </c>
      <c r="AZ43" s="2" t="s">
        <v>695</v>
      </c>
      <c r="BA43" s="2" t="s">
        <v>696</v>
      </c>
      <c r="BB43" s="2" t="s">
        <v>81</v>
      </c>
      <c r="BD43" s="2" t="s">
        <v>697</v>
      </c>
      <c r="BE43" s="2" t="s">
        <v>698</v>
      </c>
      <c r="BF43" s="2" t="s">
        <v>699</v>
      </c>
    </row>
    <row r="44" spans="1:58" ht="47.25" customHeight="1">
      <c r="A44" s="1"/>
      <c r="B44" s="1" t="s">
        <v>58</v>
      </c>
      <c r="C44" s="1" t="s">
        <v>59</v>
      </c>
      <c r="D44" s="1" t="s">
        <v>700</v>
      </c>
      <c r="E44" s="1" t="s">
        <v>701</v>
      </c>
      <c r="F44" s="1" t="s">
        <v>702</v>
      </c>
      <c r="H44" s="2" t="s">
        <v>63</v>
      </c>
      <c r="I44" s="2" t="s">
        <v>64</v>
      </c>
      <c r="J44" s="2" t="s">
        <v>65</v>
      </c>
      <c r="K44" s="2" t="s">
        <v>63</v>
      </c>
      <c r="L44" s="2" t="s">
        <v>64</v>
      </c>
      <c r="N44" s="1" t="s">
        <v>703</v>
      </c>
      <c r="O44" s="2" t="s">
        <v>322</v>
      </c>
      <c r="Q44" s="2" t="s">
        <v>70</v>
      </c>
      <c r="R44" s="2" t="s">
        <v>523</v>
      </c>
      <c r="T44" s="2" t="s">
        <v>72</v>
      </c>
      <c r="U44" s="3">
        <v>5</v>
      </c>
      <c r="V44" s="3">
        <v>12</v>
      </c>
      <c r="W44" s="4" t="s">
        <v>704</v>
      </c>
      <c r="X44" s="4" t="s">
        <v>704</v>
      </c>
      <c r="Y44" s="4" t="s">
        <v>705</v>
      </c>
      <c r="Z44" s="4" t="s">
        <v>705</v>
      </c>
      <c r="AA44" s="3">
        <v>402</v>
      </c>
      <c r="AB44" s="3">
        <v>296</v>
      </c>
      <c r="AC44" s="3">
        <v>1001</v>
      </c>
      <c r="AD44" s="3">
        <v>4</v>
      </c>
      <c r="AE44" s="3">
        <v>14</v>
      </c>
      <c r="AF44" s="3">
        <v>14</v>
      </c>
      <c r="AG44" s="3">
        <v>36</v>
      </c>
      <c r="AH44" s="3">
        <v>3</v>
      </c>
      <c r="AI44" s="3">
        <v>10</v>
      </c>
      <c r="AJ44" s="3">
        <v>3</v>
      </c>
      <c r="AK44" s="3">
        <v>7</v>
      </c>
      <c r="AL44" s="3">
        <v>11</v>
      </c>
      <c r="AM44" s="3">
        <v>14</v>
      </c>
      <c r="AN44" s="3">
        <v>2</v>
      </c>
      <c r="AO44" s="3">
        <v>12</v>
      </c>
      <c r="AP44" s="3">
        <v>0</v>
      </c>
      <c r="AQ44" s="3">
        <v>1</v>
      </c>
      <c r="AR44" s="2" t="s">
        <v>63</v>
      </c>
      <c r="AS44" s="2" t="s">
        <v>65</v>
      </c>
      <c r="AT44" s="5" t="str">
        <f>HYPERLINK("http://catalog.hathitrust.org/Record/002865570","HathiTrust Record")</f>
        <v>HathiTrust Record</v>
      </c>
      <c r="AU44" s="5" t="str">
        <f>HYPERLINK("https://creighton-primo.hosted.exlibrisgroup.com/primo-explore/search?tab=default_tab&amp;search_scope=EVERYTHING&amp;vid=01CRU&amp;lang=en_US&amp;offset=0&amp;query=any,contains,991001798329702656","Catalog Record")</f>
        <v>Catalog Record</v>
      </c>
      <c r="AV44" s="5" t="str">
        <f>HYPERLINK("http://www.worldcat.org/oclc/29954403","WorldCat Record")</f>
        <v>WorldCat Record</v>
      </c>
      <c r="AW44" s="2" t="s">
        <v>706</v>
      </c>
      <c r="AX44" s="2" t="s">
        <v>707</v>
      </c>
      <c r="AY44" s="2" t="s">
        <v>708</v>
      </c>
      <c r="AZ44" s="2" t="s">
        <v>708</v>
      </c>
      <c r="BA44" s="2" t="s">
        <v>709</v>
      </c>
      <c r="BB44" s="2" t="s">
        <v>81</v>
      </c>
      <c r="BD44" s="2" t="s">
        <v>710</v>
      </c>
      <c r="BE44" s="2" t="s">
        <v>711</v>
      </c>
      <c r="BF44" s="2" t="s">
        <v>712</v>
      </c>
    </row>
    <row r="45" spans="1:58" ht="47.25" customHeight="1">
      <c r="A45" s="1"/>
      <c r="B45" s="1" t="s">
        <v>58</v>
      </c>
      <c r="C45" s="1" t="s">
        <v>59</v>
      </c>
      <c r="D45" s="1" t="s">
        <v>713</v>
      </c>
      <c r="E45" s="1" t="s">
        <v>714</v>
      </c>
      <c r="F45" s="1" t="s">
        <v>715</v>
      </c>
      <c r="H45" s="2" t="s">
        <v>63</v>
      </c>
      <c r="I45" s="2" t="s">
        <v>64</v>
      </c>
      <c r="J45" s="2" t="s">
        <v>65</v>
      </c>
      <c r="K45" s="2" t="s">
        <v>63</v>
      </c>
      <c r="L45" s="2" t="s">
        <v>88</v>
      </c>
      <c r="N45" s="1" t="s">
        <v>716</v>
      </c>
      <c r="O45" s="2" t="s">
        <v>208</v>
      </c>
      <c r="Q45" s="2" t="s">
        <v>70</v>
      </c>
      <c r="R45" s="2" t="s">
        <v>523</v>
      </c>
      <c r="T45" s="2" t="s">
        <v>72</v>
      </c>
      <c r="U45" s="3">
        <v>17</v>
      </c>
      <c r="V45" s="3">
        <v>25</v>
      </c>
      <c r="W45" s="4" t="s">
        <v>717</v>
      </c>
      <c r="X45" s="4" t="s">
        <v>718</v>
      </c>
      <c r="Y45" s="4" t="s">
        <v>719</v>
      </c>
      <c r="Z45" s="4" t="s">
        <v>720</v>
      </c>
      <c r="AA45" s="3">
        <v>486</v>
      </c>
      <c r="AB45" s="3">
        <v>394</v>
      </c>
      <c r="AC45" s="3">
        <v>401</v>
      </c>
      <c r="AD45" s="3">
        <v>4</v>
      </c>
      <c r="AE45" s="3">
        <v>4</v>
      </c>
      <c r="AF45" s="3">
        <v>17</v>
      </c>
      <c r="AG45" s="3">
        <v>17</v>
      </c>
      <c r="AH45" s="3">
        <v>4</v>
      </c>
      <c r="AI45" s="3">
        <v>4</v>
      </c>
      <c r="AJ45" s="3">
        <v>4</v>
      </c>
      <c r="AK45" s="3">
        <v>4</v>
      </c>
      <c r="AL45" s="3">
        <v>13</v>
      </c>
      <c r="AM45" s="3">
        <v>13</v>
      </c>
      <c r="AN45" s="3">
        <v>2</v>
      </c>
      <c r="AO45" s="3">
        <v>2</v>
      </c>
      <c r="AP45" s="3">
        <v>0</v>
      </c>
      <c r="AQ45" s="3">
        <v>0</v>
      </c>
      <c r="AR45" s="2" t="s">
        <v>63</v>
      </c>
      <c r="AS45" s="2" t="s">
        <v>65</v>
      </c>
      <c r="AT45" s="5" t="str">
        <f>HYPERLINK("http://catalog.hathitrust.org/Record/002916533","HathiTrust Record")</f>
        <v>HathiTrust Record</v>
      </c>
      <c r="AU45" s="5" t="str">
        <f>HYPERLINK("https://creighton-primo.hosted.exlibrisgroup.com/primo-explore/search?tab=default_tab&amp;search_scope=EVERYTHING&amp;vid=01CRU&amp;lang=en_US&amp;offset=0&amp;query=any,contains,991001798479702656","Catalog Record")</f>
        <v>Catalog Record</v>
      </c>
      <c r="AV45" s="5" t="str">
        <f>HYPERLINK("http://www.worldcat.org/oclc/31243236","WorldCat Record")</f>
        <v>WorldCat Record</v>
      </c>
      <c r="AW45" s="2" t="s">
        <v>721</v>
      </c>
      <c r="AX45" s="2" t="s">
        <v>722</v>
      </c>
      <c r="AY45" s="2" t="s">
        <v>723</v>
      </c>
      <c r="AZ45" s="2" t="s">
        <v>723</v>
      </c>
      <c r="BA45" s="2" t="s">
        <v>724</v>
      </c>
      <c r="BB45" s="2" t="s">
        <v>81</v>
      </c>
      <c r="BD45" s="2" t="s">
        <v>725</v>
      </c>
      <c r="BE45" s="2" t="s">
        <v>726</v>
      </c>
      <c r="BF45" s="2" t="s">
        <v>727</v>
      </c>
    </row>
    <row r="46" spans="1:58" ht="47.25" customHeight="1">
      <c r="A46" s="1"/>
      <c r="B46" s="1" t="s">
        <v>58</v>
      </c>
      <c r="C46" s="1" t="s">
        <v>59</v>
      </c>
      <c r="D46" s="1" t="s">
        <v>728</v>
      </c>
      <c r="E46" s="1" t="s">
        <v>729</v>
      </c>
      <c r="F46" s="1" t="s">
        <v>730</v>
      </c>
      <c r="H46" s="2" t="s">
        <v>63</v>
      </c>
      <c r="I46" s="2" t="s">
        <v>64</v>
      </c>
      <c r="J46" s="2" t="s">
        <v>65</v>
      </c>
      <c r="K46" s="2" t="s">
        <v>63</v>
      </c>
      <c r="L46" s="2" t="s">
        <v>88</v>
      </c>
      <c r="N46" s="1" t="s">
        <v>731</v>
      </c>
      <c r="O46" s="2" t="s">
        <v>322</v>
      </c>
      <c r="Q46" s="2" t="s">
        <v>70</v>
      </c>
      <c r="R46" s="2" t="s">
        <v>92</v>
      </c>
      <c r="S46" s="1" t="s">
        <v>732</v>
      </c>
      <c r="T46" s="2" t="s">
        <v>72</v>
      </c>
      <c r="U46" s="3">
        <v>15</v>
      </c>
      <c r="V46" s="3">
        <v>16</v>
      </c>
      <c r="W46" s="4" t="s">
        <v>733</v>
      </c>
      <c r="X46" s="4" t="s">
        <v>733</v>
      </c>
      <c r="Y46" s="4" t="s">
        <v>314</v>
      </c>
      <c r="Z46" s="4" t="s">
        <v>305</v>
      </c>
      <c r="AA46" s="3">
        <v>367</v>
      </c>
      <c r="AB46" s="3">
        <v>273</v>
      </c>
      <c r="AC46" s="3">
        <v>292</v>
      </c>
      <c r="AD46" s="3">
        <v>3</v>
      </c>
      <c r="AE46" s="3">
        <v>3</v>
      </c>
      <c r="AF46" s="3">
        <v>9</v>
      </c>
      <c r="AG46" s="3">
        <v>9</v>
      </c>
      <c r="AH46" s="3">
        <v>2</v>
      </c>
      <c r="AI46" s="3">
        <v>2</v>
      </c>
      <c r="AJ46" s="3">
        <v>2</v>
      </c>
      <c r="AK46" s="3">
        <v>2</v>
      </c>
      <c r="AL46" s="3">
        <v>5</v>
      </c>
      <c r="AM46" s="3">
        <v>5</v>
      </c>
      <c r="AN46" s="3">
        <v>1</v>
      </c>
      <c r="AO46" s="3">
        <v>1</v>
      </c>
      <c r="AP46" s="3">
        <v>1</v>
      </c>
      <c r="AQ46" s="3">
        <v>1</v>
      </c>
      <c r="AR46" s="2" t="s">
        <v>63</v>
      </c>
      <c r="AS46" s="2" t="s">
        <v>65</v>
      </c>
      <c r="AT46" s="5" t="str">
        <f>HYPERLINK("http://catalog.hathitrust.org/Record/002858418","HathiTrust Record")</f>
        <v>HathiTrust Record</v>
      </c>
      <c r="AU46" s="5" t="str">
        <f>HYPERLINK("https://creighton-primo.hosted.exlibrisgroup.com/primo-explore/search?tab=default_tab&amp;search_scope=EVERYTHING&amp;vid=01CRU&amp;lang=en_US&amp;offset=0&amp;query=any,contains,991001744919702656","Catalog Record")</f>
        <v>Catalog Record</v>
      </c>
      <c r="AV46" s="5" t="str">
        <f>HYPERLINK("http://www.worldcat.org/oclc/29702339","WorldCat Record")</f>
        <v>WorldCat Record</v>
      </c>
      <c r="AW46" s="2" t="s">
        <v>734</v>
      </c>
      <c r="AX46" s="2" t="s">
        <v>735</v>
      </c>
      <c r="AY46" s="2" t="s">
        <v>736</v>
      </c>
      <c r="AZ46" s="2" t="s">
        <v>736</v>
      </c>
      <c r="BA46" s="2" t="s">
        <v>737</v>
      </c>
      <c r="BB46" s="2" t="s">
        <v>81</v>
      </c>
      <c r="BD46" s="2" t="s">
        <v>738</v>
      </c>
      <c r="BE46" s="2" t="s">
        <v>739</v>
      </c>
      <c r="BF46" s="2" t="s">
        <v>740</v>
      </c>
    </row>
    <row r="47" spans="1:58" ht="47.25" customHeight="1">
      <c r="A47" s="1"/>
      <c r="B47" s="1" t="s">
        <v>58</v>
      </c>
      <c r="C47" s="1" t="s">
        <v>59</v>
      </c>
      <c r="D47" s="1" t="s">
        <v>741</v>
      </c>
      <c r="E47" s="1" t="s">
        <v>742</v>
      </c>
      <c r="F47" s="1" t="s">
        <v>743</v>
      </c>
      <c r="H47" s="2" t="s">
        <v>63</v>
      </c>
      <c r="I47" s="2" t="s">
        <v>64</v>
      </c>
      <c r="J47" s="2" t="s">
        <v>65</v>
      </c>
      <c r="K47" s="2" t="s">
        <v>63</v>
      </c>
      <c r="L47" s="2" t="s">
        <v>88</v>
      </c>
      <c r="M47" s="1" t="s">
        <v>744</v>
      </c>
      <c r="N47" s="1" t="s">
        <v>745</v>
      </c>
      <c r="O47" s="2" t="s">
        <v>746</v>
      </c>
      <c r="Q47" s="2" t="s">
        <v>70</v>
      </c>
      <c r="R47" s="2" t="s">
        <v>193</v>
      </c>
      <c r="T47" s="2" t="s">
        <v>72</v>
      </c>
      <c r="U47" s="3">
        <v>0</v>
      </c>
      <c r="V47" s="3">
        <v>3</v>
      </c>
      <c r="W47" s="4" t="s">
        <v>747</v>
      </c>
      <c r="X47" s="4" t="s">
        <v>748</v>
      </c>
      <c r="Y47" s="4" t="s">
        <v>749</v>
      </c>
      <c r="Z47" s="4" t="s">
        <v>749</v>
      </c>
      <c r="AA47" s="3">
        <v>536</v>
      </c>
      <c r="AB47" s="3">
        <v>472</v>
      </c>
      <c r="AC47" s="3">
        <v>594</v>
      </c>
      <c r="AD47" s="3">
        <v>2</v>
      </c>
      <c r="AE47" s="3">
        <v>3</v>
      </c>
      <c r="AF47" s="3">
        <v>9</v>
      </c>
      <c r="AG47" s="3">
        <v>14</v>
      </c>
      <c r="AH47" s="3">
        <v>2</v>
      </c>
      <c r="AI47" s="3">
        <v>5</v>
      </c>
      <c r="AJ47" s="3">
        <v>3</v>
      </c>
      <c r="AK47" s="3">
        <v>5</v>
      </c>
      <c r="AL47" s="3">
        <v>5</v>
      </c>
      <c r="AM47" s="3">
        <v>5</v>
      </c>
      <c r="AN47" s="3">
        <v>0</v>
      </c>
      <c r="AO47" s="3">
        <v>1</v>
      </c>
      <c r="AP47" s="3">
        <v>0</v>
      </c>
      <c r="AQ47" s="3">
        <v>0</v>
      </c>
      <c r="AR47" s="2" t="s">
        <v>63</v>
      </c>
      <c r="AS47" s="2" t="s">
        <v>63</v>
      </c>
      <c r="AU47" s="5" t="str">
        <f>HYPERLINK("https://creighton-primo.hosted.exlibrisgroup.com/primo-explore/search?tab=default_tab&amp;search_scope=EVERYTHING&amp;vid=01CRU&amp;lang=en_US&amp;offset=0&amp;query=any,contains,991001750559702656","Catalog Record")</f>
        <v>Catalog Record</v>
      </c>
      <c r="AV47" s="5" t="str">
        <f>HYPERLINK("http://www.worldcat.org/oclc/61757990","WorldCat Record")</f>
        <v>WorldCat Record</v>
      </c>
      <c r="AW47" s="2" t="s">
        <v>750</v>
      </c>
      <c r="AX47" s="2" t="s">
        <v>751</v>
      </c>
      <c r="AY47" s="2" t="s">
        <v>752</v>
      </c>
      <c r="AZ47" s="2" t="s">
        <v>752</v>
      </c>
      <c r="BA47" s="2" t="s">
        <v>753</v>
      </c>
      <c r="BB47" s="2" t="s">
        <v>81</v>
      </c>
      <c r="BD47" s="2" t="s">
        <v>754</v>
      </c>
      <c r="BE47" s="2" t="s">
        <v>755</v>
      </c>
      <c r="BF47" s="2" t="s">
        <v>756</v>
      </c>
    </row>
    <row r="48" spans="1:58" ht="47.25" customHeight="1">
      <c r="A48" s="1"/>
      <c r="B48" s="1" t="s">
        <v>58</v>
      </c>
      <c r="C48" s="1" t="s">
        <v>59</v>
      </c>
      <c r="D48" s="1" t="s">
        <v>757</v>
      </c>
      <c r="E48" s="1" t="s">
        <v>758</v>
      </c>
      <c r="F48" s="1" t="s">
        <v>759</v>
      </c>
      <c r="H48" s="2" t="s">
        <v>63</v>
      </c>
      <c r="I48" s="2" t="s">
        <v>64</v>
      </c>
      <c r="J48" s="2" t="s">
        <v>63</v>
      </c>
      <c r="K48" s="2" t="s">
        <v>63</v>
      </c>
      <c r="L48" s="2" t="s">
        <v>88</v>
      </c>
      <c r="N48" s="1" t="s">
        <v>760</v>
      </c>
      <c r="O48" s="2" t="s">
        <v>174</v>
      </c>
      <c r="P48" s="1" t="s">
        <v>761</v>
      </c>
      <c r="Q48" s="2" t="s">
        <v>70</v>
      </c>
      <c r="R48" s="2" t="s">
        <v>255</v>
      </c>
      <c r="T48" s="2" t="s">
        <v>72</v>
      </c>
      <c r="U48" s="3">
        <v>0</v>
      </c>
      <c r="V48" s="3">
        <v>0</v>
      </c>
      <c r="W48" s="4" t="s">
        <v>762</v>
      </c>
      <c r="X48" s="4" t="s">
        <v>762</v>
      </c>
      <c r="Y48" s="4" t="s">
        <v>763</v>
      </c>
      <c r="Z48" s="4" t="s">
        <v>763</v>
      </c>
      <c r="AA48" s="3">
        <v>376</v>
      </c>
      <c r="AB48" s="3">
        <v>302</v>
      </c>
      <c r="AC48" s="3">
        <v>356</v>
      </c>
      <c r="AD48" s="3">
        <v>1</v>
      </c>
      <c r="AE48" s="3">
        <v>1</v>
      </c>
      <c r="AF48" s="3">
        <v>2</v>
      </c>
      <c r="AG48" s="3">
        <v>4</v>
      </c>
      <c r="AH48" s="3">
        <v>1</v>
      </c>
      <c r="AI48" s="3">
        <v>3</v>
      </c>
      <c r="AJ48" s="3">
        <v>0</v>
      </c>
      <c r="AK48" s="3">
        <v>0</v>
      </c>
      <c r="AL48" s="3">
        <v>0</v>
      </c>
      <c r="AM48" s="3">
        <v>1</v>
      </c>
      <c r="AN48" s="3">
        <v>1</v>
      </c>
      <c r="AO48" s="3">
        <v>1</v>
      </c>
      <c r="AP48" s="3">
        <v>0</v>
      </c>
      <c r="AQ48" s="3">
        <v>0</v>
      </c>
      <c r="AR48" s="2" t="s">
        <v>63</v>
      </c>
      <c r="AS48" s="2" t="s">
        <v>63</v>
      </c>
      <c r="AU48" s="5" t="str">
        <f>HYPERLINK("https://creighton-primo.hosted.exlibrisgroup.com/primo-explore/search?tab=default_tab&amp;search_scope=EVERYTHING&amp;vid=01CRU&amp;lang=en_US&amp;offset=0&amp;query=any,contains,991000164629702656","Catalog Record")</f>
        <v>Catalog Record</v>
      </c>
      <c r="AV48" s="5" t="str">
        <f>HYPERLINK("http://www.worldcat.org/oclc/1805190","WorldCat Record")</f>
        <v>WorldCat Record</v>
      </c>
      <c r="AW48" s="2" t="s">
        <v>764</v>
      </c>
      <c r="AX48" s="2" t="s">
        <v>765</v>
      </c>
      <c r="AY48" s="2" t="s">
        <v>766</v>
      </c>
      <c r="AZ48" s="2" t="s">
        <v>766</v>
      </c>
      <c r="BA48" s="2" t="s">
        <v>767</v>
      </c>
      <c r="BB48" s="2" t="s">
        <v>81</v>
      </c>
      <c r="BD48" s="2" t="s">
        <v>768</v>
      </c>
      <c r="BE48" s="2" t="s">
        <v>769</v>
      </c>
      <c r="BF48" s="2" t="s">
        <v>770</v>
      </c>
    </row>
    <row r="49" spans="1:58" ht="47.25" customHeight="1">
      <c r="A49" s="1"/>
      <c r="B49" s="1" t="s">
        <v>58</v>
      </c>
      <c r="C49" s="1" t="s">
        <v>59</v>
      </c>
      <c r="D49" s="1" t="s">
        <v>771</v>
      </c>
      <c r="E49" s="1" t="s">
        <v>772</v>
      </c>
      <c r="F49" s="1" t="s">
        <v>773</v>
      </c>
      <c r="H49" s="2" t="s">
        <v>63</v>
      </c>
      <c r="I49" s="2" t="s">
        <v>64</v>
      </c>
      <c r="J49" s="2" t="s">
        <v>65</v>
      </c>
      <c r="K49" s="2" t="s">
        <v>63</v>
      </c>
      <c r="L49" s="2" t="s">
        <v>88</v>
      </c>
      <c r="N49" s="1" t="s">
        <v>774</v>
      </c>
      <c r="O49" s="2" t="s">
        <v>477</v>
      </c>
      <c r="Q49" s="2" t="s">
        <v>70</v>
      </c>
      <c r="R49" s="2" t="s">
        <v>92</v>
      </c>
      <c r="T49" s="2" t="s">
        <v>72</v>
      </c>
      <c r="U49" s="3">
        <v>26</v>
      </c>
      <c r="V49" s="3">
        <v>75</v>
      </c>
      <c r="W49" s="4" t="s">
        <v>775</v>
      </c>
      <c r="X49" s="4" t="s">
        <v>776</v>
      </c>
      <c r="Y49" s="4" t="s">
        <v>777</v>
      </c>
      <c r="Z49" s="4" t="s">
        <v>778</v>
      </c>
      <c r="AA49" s="3">
        <v>319</v>
      </c>
      <c r="AB49" s="3">
        <v>245</v>
      </c>
      <c r="AC49" s="3">
        <v>265</v>
      </c>
      <c r="AD49" s="3">
        <v>2</v>
      </c>
      <c r="AE49" s="3">
        <v>2</v>
      </c>
      <c r="AF49" s="3">
        <v>12</v>
      </c>
      <c r="AG49" s="3">
        <v>12</v>
      </c>
      <c r="AH49" s="3">
        <v>3</v>
      </c>
      <c r="AI49" s="3">
        <v>3</v>
      </c>
      <c r="AJ49" s="3">
        <v>3</v>
      </c>
      <c r="AK49" s="3">
        <v>3</v>
      </c>
      <c r="AL49" s="3">
        <v>7</v>
      </c>
      <c r="AM49" s="3">
        <v>7</v>
      </c>
      <c r="AN49" s="3">
        <v>0</v>
      </c>
      <c r="AO49" s="3">
        <v>0</v>
      </c>
      <c r="AP49" s="3">
        <v>2</v>
      </c>
      <c r="AQ49" s="3">
        <v>2</v>
      </c>
      <c r="AR49" s="2" t="s">
        <v>63</v>
      </c>
      <c r="AS49" s="2" t="s">
        <v>65</v>
      </c>
      <c r="AT49" s="5" t="str">
        <f>HYPERLINK("http://catalog.hathitrust.org/Record/000821908","HathiTrust Record")</f>
        <v>HathiTrust Record</v>
      </c>
      <c r="AU49" s="5" t="str">
        <f>HYPERLINK("https://creighton-primo.hosted.exlibrisgroup.com/primo-explore/search?tab=default_tab&amp;search_scope=EVERYTHING&amp;vid=01CRU&amp;lang=en_US&amp;offset=0&amp;query=any,contains,991001750159702656","Catalog Record")</f>
        <v>Catalog Record</v>
      </c>
      <c r="AV49" s="5" t="str">
        <f>HYPERLINK("http://www.worldcat.org/oclc/15017238","WorldCat Record")</f>
        <v>WorldCat Record</v>
      </c>
      <c r="AW49" s="2" t="s">
        <v>779</v>
      </c>
      <c r="AX49" s="2" t="s">
        <v>780</v>
      </c>
      <c r="AY49" s="2" t="s">
        <v>781</v>
      </c>
      <c r="AZ49" s="2" t="s">
        <v>781</v>
      </c>
      <c r="BA49" s="2" t="s">
        <v>782</v>
      </c>
      <c r="BB49" s="2" t="s">
        <v>81</v>
      </c>
      <c r="BD49" s="2" t="s">
        <v>783</v>
      </c>
      <c r="BE49" s="2" t="s">
        <v>784</v>
      </c>
      <c r="BF49" s="2" t="s">
        <v>785</v>
      </c>
    </row>
    <row r="50" spans="1:58" ht="47.25" customHeight="1">
      <c r="A50" s="1"/>
      <c r="B50" s="1" t="s">
        <v>58</v>
      </c>
      <c r="C50" s="1" t="s">
        <v>59</v>
      </c>
      <c r="D50" s="1" t="s">
        <v>786</v>
      </c>
      <c r="E50" s="1" t="s">
        <v>787</v>
      </c>
      <c r="F50" s="1" t="s">
        <v>788</v>
      </c>
      <c r="H50" s="2" t="s">
        <v>63</v>
      </c>
      <c r="I50" s="2" t="s">
        <v>64</v>
      </c>
      <c r="J50" s="2" t="s">
        <v>65</v>
      </c>
      <c r="K50" s="2" t="s">
        <v>63</v>
      </c>
      <c r="L50" s="2" t="s">
        <v>88</v>
      </c>
      <c r="N50" s="1" t="s">
        <v>789</v>
      </c>
      <c r="O50" s="2" t="s">
        <v>192</v>
      </c>
      <c r="Q50" s="2" t="s">
        <v>70</v>
      </c>
      <c r="R50" s="2" t="s">
        <v>92</v>
      </c>
      <c r="T50" s="2" t="s">
        <v>72</v>
      </c>
      <c r="U50" s="3">
        <v>6</v>
      </c>
      <c r="V50" s="3">
        <v>31</v>
      </c>
      <c r="W50" s="4" t="s">
        <v>790</v>
      </c>
      <c r="X50" s="4" t="s">
        <v>791</v>
      </c>
      <c r="Y50" s="4" t="s">
        <v>792</v>
      </c>
      <c r="Z50" s="4" t="s">
        <v>621</v>
      </c>
      <c r="AA50" s="3">
        <v>360</v>
      </c>
      <c r="AB50" s="3">
        <v>330</v>
      </c>
      <c r="AC50" s="3">
        <v>335</v>
      </c>
      <c r="AD50" s="3">
        <v>2</v>
      </c>
      <c r="AE50" s="3">
        <v>2</v>
      </c>
      <c r="AF50" s="3">
        <v>9</v>
      </c>
      <c r="AG50" s="3">
        <v>9</v>
      </c>
      <c r="AH50" s="3">
        <v>2</v>
      </c>
      <c r="AI50" s="3">
        <v>2</v>
      </c>
      <c r="AJ50" s="3">
        <v>3</v>
      </c>
      <c r="AK50" s="3">
        <v>3</v>
      </c>
      <c r="AL50" s="3">
        <v>5</v>
      </c>
      <c r="AM50" s="3">
        <v>5</v>
      </c>
      <c r="AN50" s="3">
        <v>0</v>
      </c>
      <c r="AO50" s="3">
        <v>0</v>
      </c>
      <c r="AP50" s="3">
        <v>0</v>
      </c>
      <c r="AQ50" s="3">
        <v>0</v>
      </c>
      <c r="AR50" s="2" t="s">
        <v>63</v>
      </c>
      <c r="AS50" s="2" t="s">
        <v>63</v>
      </c>
      <c r="AU50" s="5" t="str">
        <f>HYPERLINK("https://creighton-primo.hosted.exlibrisgroup.com/primo-explore/search?tab=default_tab&amp;search_scope=EVERYTHING&amp;vid=01CRU&amp;lang=en_US&amp;offset=0&amp;query=any,contains,991001779969702656","Catalog Record")</f>
        <v>Catalog Record</v>
      </c>
      <c r="AV50" s="5" t="str">
        <f>HYPERLINK("http://www.worldcat.org/oclc/3274162","WorldCat Record")</f>
        <v>WorldCat Record</v>
      </c>
      <c r="AW50" s="2" t="s">
        <v>793</v>
      </c>
      <c r="AX50" s="2" t="s">
        <v>794</v>
      </c>
      <c r="AY50" s="2" t="s">
        <v>795</v>
      </c>
      <c r="AZ50" s="2" t="s">
        <v>795</v>
      </c>
      <c r="BA50" s="2" t="s">
        <v>796</v>
      </c>
      <c r="BB50" s="2" t="s">
        <v>81</v>
      </c>
      <c r="BD50" s="2" t="s">
        <v>797</v>
      </c>
      <c r="BE50" s="2" t="s">
        <v>798</v>
      </c>
      <c r="BF50" s="2" t="s">
        <v>799</v>
      </c>
    </row>
    <row r="51" spans="1:58" ht="47.25" customHeight="1">
      <c r="A51" s="1"/>
      <c r="B51" s="1" t="s">
        <v>58</v>
      </c>
      <c r="C51" s="1" t="s">
        <v>59</v>
      </c>
      <c r="D51" s="1" t="s">
        <v>800</v>
      </c>
      <c r="E51" s="1" t="s">
        <v>801</v>
      </c>
      <c r="F51" s="1" t="s">
        <v>802</v>
      </c>
      <c r="H51" s="2" t="s">
        <v>63</v>
      </c>
      <c r="I51" s="2" t="s">
        <v>64</v>
      </c>
      <c r="J51" s="2" t="s">
        <v>65</v>
      </c>
      <c r="K51" s="2" t="s">
        <v>63</v>
      </c>
      <c r="L51" s="2" t="s">
        <v>88</v>
      </c>
      <c r="M51" s="1" t="s">
        <v>803</v>
      </c>
      <c r="N51" s="1" t="s">
        <v>804</v>
      </c>
      <c r="O51" s="2" t="s">
        <v>224</v>
      </c>
      <c r="Q51" s="2" t="s">
        <v>70</v>
      </c>
      <c r="R51" s="2" t="s">
        <v>92</v>
      </c>
      <c r="T51" s="2" t="s">
        <v>72</v>
      </c>
      <c r="U51" s="3">
        <v>4</v>
      </c>
      <c r="V51" s="3">
        <v>6</v>
      </c>
      <c r="W51" s="4" t="s">
        <v>805</v>
      </c>
      <c r="X51" s="4" t="s">
        <v>805</v>
      </c>
      <c r="Y51" s="4" t="s">
        <v>806</v>
      </c>
      <c r="Z51" s="4" t="s">
        <v>806</v>
      </c>
      <c r="AA51" s="3">
        <v>986</v>
      </c>
      <c r="AB51" s="3">
        <v>881</v>
      </c>
      <c r="AC51" s="3">
        <v>1228</v>
      </c>
      <c r="AD51" s="3">
        <v>7</v>
      </c>
      <c r="AE51" s="3">
        <v>31</v>
      </c>
      <c r="AF51" s="3">
        <v>27</v>
      </c>
      <c r="AG51" s="3">
        <v>38</v>
      </c>
      <c r="AH51" s="3">
        <v>11</v>
      </c>
      <c r="AI51" s="3">
        <v>14</v>
      </c>
      <c r="AJ51" s="3">
        <v>4</v>
      </c>
      <c r="AK51" s="3">
        <v>4</v>
      </c>
      <c r="AL51" s="3">
        <v>11</v>
      </c>
      <c r="AM51" s="3">
        <v>13</v>
      </c>
      <c r="AN51" s="3">
        <v>6</v>
      </c>
      <c r="AO51" s="3">
        <v>12</v>
      </c>
      <c r="AP51" s="3">
        <v>0</v>
      </c>
      <c r="AQ51" s="3">
        <v>0</v>
      </c>
      <c r="AR51" s="2" t="s">
        <v>63</v>
      </c>
      <c r="AS51" s="2" t="s">
        <v>63</v>
      </c>
      <c r="AU51" s="5" t="str">
        <f>HYPERLINK("https://creighton-primo.hosted.exlibrisgroup.com/primo-explore/search?tab=default_tab&amp;search_scope=EVERYTHING&amp;vid=01CRU&amp;lang=en_US&amp;offset=0&amp;query=any,contains,991001724159702656","Catalog Record")</f>
        <v>Catalog Record</v>
      </c>
      <c r="AV51" s="5" t="str">
        <f>HYPERLINK("http://www.worldcat.org/oclc/51022709","WorldCat Record")</f>
        <v>WorldCat Record</v>
      </c>
      <c r="AW51" s="2" t="s">
        <v>807</v>
      </c>
      <c r="AX51" s="2" t="s">
        <v>808</v>
      </c>
      <c r="AY51" s="2" t="s">
        <v>809</v>
      </c>
      <c r="AZ51" s="2" t="s">
        <v>809</v>
      </c>
      <c r="BA51" s="2" t="s">
        <v>810</v>
      </c>
      <c r="BB51" s="2" t="s">
        <v>81</v>
      </c>
      <c r="BD51" s="2" t="s">
        <v>811</v>
      </c>
      <c r="BE51" s="2" t="s">
        <v>812</v>
      </c>
      <c r="BF51" s="2" t="s">
        <v>813</v>
      </c>
    </row>
    <row r="52" spans="1:58" ht="47.25" customHeight="1">
      <c r="A52" s="1"/>
      <c r="B52" s="1" t="s">
        <v>58</v>
      </c>
      <c r="C52" s="1" t="s">
        <v>59</v>
      </c>
      <c r="D52" s="1" t="s">
        <v>814</v>
      </c>
      <c r="E52" s="1" t="s">
        <v>815</v>
      </c>
      <c r="F52" s="1" t="s">
        <v>816</v>
      </c>
      <c r="H52" s="2" t="s">
        <v>63</v>
      </c>
      <c r="I52" s="2" t="s">
        <v>64</v>
      </c>
      <c r="J52" s="2" t="s">
        <v>65</v>
      </c>
      <c r="K52" s="2" t="s">
        <v>63</v>
      </c>
      <c r="L52" s="2" t="s">
        <v>88</v>
      </c>
      <c r="M52" s="1" t="s">
        <v>817</v>
      </c>
      <c r="N52" s="1" t="s">
        <v>818</v>
      </c>
      <c r="O52" s="2" t="s">
        <v>819</v>
      </c>
      <c r="Q52" s="2" t="s">
        <v>70</v>
      </c>
      <c r="R52" s="2" t="s">
        <v>820</v>
      </c>
      <c r="T52" s="2" t="s">
        <v>72</v>
      </c>
      <c r="U52" s="3">
        <v>0</v>
      </c>
      <c r="V52" s="3">
        <v>3</v>
      </c>
      <c r="X52" s="4" t="s">
        <v>821</v>
      </c>
      <c r="Y52" s="4" t="s">
        <v>822</v>
      </c>
      <c r="Z52" s="4" t="s">
        <v>621</v>
      </c>
      <c r="AA52" s="3">
        <v>345</v>
      </c>
      <c r="AB52" s="3">
        <v>322</v>
      </c>
      <c r="AC52" s="3">
        <v>332</v>
      </c>
      <c r="AD52" s="3">
        <v>4</v>
      </c>
      <c r="AE52" s="3">
        <v>4</v>
      </c>
      <c r="AF52" s="3">
        <v>13</v>
      </c>
      <c r="AG52" s="3">
        <v>14</v>
      </c>
      <c r="AH52" s="3">
        <v>4</v>
      </c>
      <c r="AI52" s="3">
        <v>5</v>
      </c>
      <c r="AJ52" s="3">
        <v>4</v>
      </c>
      <c r="AK52" s="3">
        <v>5</v>
      </c>
      <c r="AL52" s="3">
        <v>6</v>
      </c>
      <c r="AM52" s="3">
        <v>6</v>
      </c>
      <c r="AN52" s="3">
        <v>1</v>
      </c>
      <c r="AO52" s="3">
        <v>1</v>
      </c>
      <c r="AP52" s="3">
        <v>0</v>
      </c>
      <c r="AQ52" s="3">
        <v>0</v>
      </c>
      <c r="AR52" s="2" t="s">
        <v>63</v>
      </c>
      <c r="AS52" s="2" t="s">
        <v>63</v>
      </c>
      <c r="AU52" s="5" t="str">
        <f>HYPERLINK("https://creighton-primo.hosted.exlibrisgroup.com/primo-explore/search?tab=default_tab&amp;search_scope=EVERYTHING&amp;vid=01CRU&amp;lang=en_US&amp;offset=0&amp;query=any,contains,991001790789702656","Catalog Record")</f>
        <v>Catalog Record</v>
      </c>
      <c r="AV52" s="5" t="str">
        <f>HYPERLINK("http://www.worldcat.org/oclc/4835344","WorldCat Record")</f>
        <v>WorldCat Record</v>
      </c>
      <c r="AW52" s="2" t="s">
        <v>823</v>
      </c>
      <c r="AX52" s="2" t="s">
        <v>824</v>
      </c>
      <c r="AY52" s="2" t="s">
        <v>825</v>
      </c>
      <c r="AZ52" s="2" t="s">
        <v>825</v>
      </c>
      <c r="BA52" s="2" t="s">
        <v>826</v>
      </c>
      <c r="BB52" s="2" t="s">
        <v>81</v>
      </c>
      <c r="BD52" s="2" t="s">
        <v>827</v>
      </c>
      <c r="BE52" s="2" t="s">
        <v>828</v>
      </c>
      <c r="BF52" s="2" t="s">
        <v>829</v>
      </c>
    </row>
    <row r="53" spans="1:58" ht="47.25" customHeight="1">
      <c r="A53" s="1"/>
      <c r="B53" s="1" t="s">
        <v>58</v>
      </c>
      <c r="C53" s="1" t="s">
        <v>59</v>
      </c>
      <c r="D53" s="1" t="s">
        <v>830</v>
      </c>
      <c r="E53" s="1" t="s">
        <v>831</v>
      </c>
      <c r="F53" s="1" t="s">
        <v>832</v>
      </c>
      <c r="H53" s="2" t="s">
        <v>63</v>
      </c>
      <c r="I53" s="2" t="s">
        <v>64</v>
      </c>
      <c r="J53" s="2" t="s">
        <v>65</v>
      </c>
      <c r="K53" s="2" t="s">
        <v>63</v>
      </c>
      <c r="L53" s="2" t="s">
        <v>88</v>
      </c>
      <c r="M53" s="1" t="s">
        <v>833</v>
      </c>
      <c r="N53" s="1" t="s">
        <v>834</v>
      </c>
      <c r="O53" s="2" t="s">
        <v>835</v>
      </c>
      <c r="Q53" s="2" t="s">
        <v>70</v>
      </c>
      <c r="R53" s="2" t="s">
        <v>836</v>
      </c>
      <c r="T53" s="2" t="s">
        <v>72</v>
      </c>
      <c r="U53" s="3">
        <v>9</v>
      </c>
      <c r="V53" s="3">
        <v>10</v>
      </c>
      <c r="W53" s="4" t="s">
        <v>837</v>
      </c>
      <c r="X53" s="4" t="s">
        <v>837</v>
      </c>
      <c r="Y53" s="4" t="s">
        <v>838</v>
      </c>
      <c r="Z53" s="4" t="s">
        <v>838</v>
      </c>
      <c r="AA53" s="3">
        <v>24</v>
      </c>
      <c r="AB53" s="3">
        <v>24</v>
      </c>
      <c r="AC53" s="3">
        <v>24</v>
      </c>
      <c r="AD53" s="3">
        <v>21</v>
      </c>
      <c r="AE53" s="3">
        <v>21</v>
      </c>
      <c r="AF53" s="3">
        <v>7</v>
      </c>
      <c r="AG53" s="3">
        <v>7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7</v>
      </c>
      <c r="AO53" s="3">
        <v>7</v>
      </c>
      <c r="AP53" s="3">
        <v>0</v>
      </c>
      <c r="AQ53" s="3">
        <v>0</v>
      </c>
      <c r="AR53" s="2" t="s">
        <v>63</v>
      </c>
      <c r="AS53" s="2" t="s">
        <v>63</v>
      </c>
      <c r="AU53" s="5" t="str">
        <f>HYPERLINK("https://creighton-primo.hosted.exlibrisgroup.com/primo-explore/search?tab=default_tab&amp;search_scope=EVERYTHING&amp;vid=01CRU&amp;lang=en_US&amp;offset=0&amp;query=any,contains,991001724249702656","Catalog Record")</f>
        <v>Catalog Record</v>
      </c>
      <c r="AV53" s="5" t="str">
        <f>HYPERLINK("http://www.worldcat.org/oclc/53112905","WorldCat Record")</f>
        <v>WorldCat Record</v>
      </c>
      <c r="AW53" s="2" t="s">
        <v>839</v>
      </c>
      <c r="AX53" s="2" t="s">
        <v>840</v>
      </c>
      <c r="AY53" s="2" t="s">
        <v>841</v>
      </c>
      <c r="AZ53" s="2" t="s">
        <v>841</v>
      </c>
      <c r="BA53" s="2" t="s">
        <v>842</v>
      </c>
      <c r="BB53" s="2" t="s">
        <v>81</v>
      </c>
      <c r="BD53" s="2" t="s">
        <v>843</v>
      </c>
      <c r="BE53" s="2" t="s">
        <v>844</v>
      </c>
      <c r="BF53" s="2" t="s">
        <v>845</v>
      </c>
    </row>
    <row r="54" spans="1:58" ht="47.25" customHeight="1">
      <c r="A54" s="1"/>
      <c r="B54" s="1" t="s">
        <v>58</v>
      </c>
      <c r="C54" s="1" t="s">
        <v>59</v>
      </c>
      <c r="D54" s="1" t="s">
        <v>846</v>
      </c>
      <c r="E54" s="1" t="s">
        <v>847</v>
      </c>
      <c r="F54" s="1" t="s">
        <v>848</v>
      </c>
      <c r="H54" s="2" t="s">
        <v>63</v>
      </c>
      <c r="I54" s="2" t="s">
        <v>64</v>
      </c>
      <c r="J54" s="2" t="s">
        <v>63</v>
      </c>
      <c r="K54" s="2" t="s">
        <v>63</v>
      </c>
      <c r="L54" s="2" t="s">
        <v>88</v>
      </c>
      <c r="M54" s="1" t="s">
        <v>849</v>
      </c>
      <c r="N54" s="1" t="s">
        <v>850</v>
      </c>
      <c r="O54" s="2" t="s">
        <v>851</v>
      </c>
      <c r="P54" s="1" t="s">
        <v>852</v>
      </c>
      <c r="Q54" s="2" t="s">
        <v>70</v>
      </c>
      <c r="R54" s="2" t="s">
        <v>430</v>
      </c>
      <c r="S54" s="1" t="s">
        <v>853</v>
      </c>
      <c r="T54" s="2" t="s">
        <v>72</v>
      </c>
      <c r="U54" s="3">
        <v>4</v>
      </c>
      <c r="V54" s="3">
        <v>4</v>
      </c>
      <c r="W54" s="4" t="s">
        <v>509</v>
      </c>
      <c r="X54" s="4" t="s">
        <v>509</v>
      </c>
      <c r="Y54" s="4" t="s">
        <v>854</v>
      </c>
      <c r="Z54" s="4" t="s">
        <v>854</v>
      </c>
      <c r="AA54" s="3">
        <v>246</v>
      </c>
      <c r="AB54" s="3">
        <v>130</v>
      </c>
      <c r="AC54" s="3">
        <v>210</v>
      </c>
      <c r="AD54" s="3">
        <v>1</v>
      </c>
      <c r="AE54" s="3">
        <v>1</v>
      </c>
      <c r="AF54" s="3">
        <v>5</v>
      </c>
      <c r="AG54" s="3">
        <v>7</v>
      </c>
      <c r="AH54" s="3">
        <v>2</v>
      </c>
      <c r="AI54" s="3">
        <v>3</v>
      </c>
      <c r="AJ54" s="3">
        <v>1</v>
      </c>
      <c r="AK54" s="3">
        <v>2</v>
      </c>
      <c r="AL54" s="3">
        <v>3</v>
      </c>
      <c r="AM54" s="3">
        <v>4</v>
      </c>
      <c r="AN54" s="3">
        <v>0</v>
      </c>
      <c r="AO54" s="3">
        <v>0</v>
      </c>
      <c r="AP54" s="3">
        <v>0</v>
      </c>
      <c r="AQ54" s="3">
        <v>0</v>
      </c>
      <c r="AR54" s="2" t="s">
        <v>63</v>
      </c>
      <c r="AS54" s="2" t="s">
        <v>65</v>
      </c>
      <c r="AT54" s="5" t="str">
        <f>HYPERLINK("http://catalog.hathitrust.org/Record/004195619","HathiTrust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HYPERLINK("https://creighton-primo.hosted.exlibrisgroup.com/primo-explore/search?tab=default_tab&amp;search_scope=EVERYTHING&amp;vid=01CRU&amp;lang=en_US&amp;offset=0&amp;query=any,contains,991000344959702656","Catalog Record")</f>
        <v>Catalog Record</v>
      </c>
      <c r="AV54" s="5" t="str">
        <f>HYPERLINK("http://www.worldcat.org/oclc/45648460","WorldCat Record")</f>
        <v>WorldCat Record</v>
      </c>
      <c r="AW54" s="2" t="s">
        <v>855</v>
      </c>
      <c r="AX54" s="2" t="s">
        <v>856</v>
      </c>
      <c r="AY54" s="2" t="s">
        <v>857</v>
      </c>
      <c r="AZ54" s="2" t="s">
        <v>857</v>
      </c>
      <c r="BA54" s="2" t="s">
        <v>858</v>
      </c>
      <c r="BB54" s="2" t="s">
        <v>81</v>
      </c>
      <c r="BD54" s="2" t="s">
        <v>859</v>
      </c>
      <c r="BE54" s="2" t="s">
        <v>860</v>
      </c>
      <c r="BF54" s="2" t="s">
        <v>861</v>
      </c>
    </row>
    <row r="55" spans="1:58" ht="47.25" customHeight="1">
      <c r="A55" s="1"/>
      <c r="B55" s="1" t="s">
        <v>58</v>
      </c>
      <c r="C55" s="1" t="s">
        <v>59</v>
      </c>
      <c r="D55" s="1" t="s">
        <v>862</v>
      </c>
      <c r="E55" s="1" t="s">
        <v>863</v>
      </c>
      <c r="F55" s="1" t="s">
        <v>864</v>
      </c>
      <c r="H55" s="2" t="s">
        <v>63</v>
      </c>
      <c r="I55" s="2" t="s">
        <v>64</v>
      </c>
      <c r="J55" s="2" t="s">
        <v>63</v>
      </c>
      <c r="K55" s="2" t="s">
        <v>63</v>
      </c>
      <c r="L55" s="2" t="s">
        <v>64</v>
      </c>
      <c r="N55" s="1" t="s">
        <v>865</v>
      </c>
      <c r="O55" s="2" t="s">
        <v>69</v>
      </c>
      <c r="Q55" s="2" t="s">
        <v>70</v>
      </c>
      <c r="R55" s="2" t="s">
        <v>92</v>
      </c>
      <c r="T55" s="2" t="s">
        <v>72</v>
      </c>
      <c r="U55" s="3">
        <v>14</v>
      </c>
      <c r="V55" s="3">
        <v>14</v>
      </c>
      <c r="W55" s="4" t="s">
        <v>866</v>
      </c>
      <c r="X55" s="4" t="s">
        <v>866</v>
      </c>
      <c r="Y55" s="4" t="s">
        <v>867</v>
      </c>
      <c r="Z55" s="4" t="s">
        <v>867</v>
      </c>
      <c r="AA55" s="3">
        <v>371</v>
      </c>
      <c r="AB55" s="3">
        <v>273</v>
      </c>
      <c r="AC55" s="3">
        <v>1135</v>
      </c>
      <c r="AD55" s="3">
        <v>2</v>
      </c>
      <c r="AE55" s="3">
        <v>15</v>
      </c>
      <c r="AF55" s="3">
        <v>12</v>
      </c>
      <c r="AG55" s="3">
        <v>48</v>
      </c>
      <c r="AH55" s="3">
        <v>3</v>
      </c>
      <c r="AI55" s="3">
        <v>13</v>
      </c>
      <c r="AJ55" s="3">
        <v>3</v>
      </c>
      <c r="AK55" s="3">
        <v>10</v>
      </c>
      <c r="AL55" s="3">
        <v>8</v>
      </c>
      <c r="AM55" s="3">
        <v>17</v>
      </c>
      <c r="AN55" s="3">
        <v>1</v>
      </c>
      <c r="AO55" s="3">
        <v>13</v>
      </c>
      <c r="AP55" s="3">
        <v>1</v>
      </c>
      <c r="AQ55" s="3">
        <v>3</v>
      </c>
      <c r="AR55" s="2" t="s">
        <v>63</v>
      </c>
      <c r="AS55" s="2" t="s">
        <v>65</v>
      </c>
      <c r="AT55" s="5" t="str">
        <f>HYPERLINK("http://catalog.hathitrust.org/Record/004050092","HathiTrust Record")</f>
        <v>HathiTrust Record</v>
      </c>
      <c r="AU55" s="5" t="str">
        <f>HYPERLINK("https://creighton-primo.hosted.exlibrisgroup.com/primo-explore/search?tab=default_tab&amp;search_scope=EVERYTHING&amp;vid=01CRU&amp;lang=en_US&amp;offset=0&amp;query=any,contains,991000278189702656","Catalog Record")</f>
        <v>Catalog Record</v>
      </c>
      <c r="AV55" s="5" t="str">
        <f>HYPERLINK("http://www.worldcat.org/oclc/41338019","WorldCat Record")</f>
        <v>WorldCat Record</v>
      </c>
      <c r="AW55" s="2" t="s">
        <v>868</v>
      </c>
      <c r="AX55" s="2" t="s">
        <v>869</v>
      </c>
      <c r="AY55" s="2" t="s">
        <v>870</v>
      </c>
      <c r="AZ55" s="2" t="s">
        <v>870</v>
      </c>
      <c r="BA55" s="2" t="s">
        <v>871</v>
      </c>
      <c r="BB55" s="2" t="s">
        <v>81</v>
      </c>
      <c r="BD55" s="2" t="s">
        <v>872</v>
      </c>
      <c r="BE55" s="2" t="s">
        <v>873</v>
      </c>
      <c r="BF55" s="2" t="s">
        <v>874</v>
      </c>
    </row>
    <row r="56" spans="1:58" ht="47.25" customHeight="1">
      <c r="A56" s="1"/>
      <c r="B56" s="1" t="s">
        <v>58</v>
      </c>
      <c r="C56" s="1" t="s">
        <v>59</v>
      </c>
      <c r="D56" s="1" t="s">
        <v>875</v>
      </c>
      <c r="E56" s="1" t="s">
        <v>876</v>
      </c>
      <c r="F56" s="1" t="s">
        <v>877</v>
      </c>
      <c r="H56" s="2" t="s">
        <v>63</v>
      </c>
      <c r="I56" s="2" t="s">
        <v>64</v>
      </c>
      <c r="J56" s="2" t="s">
        <v>63</v>
      </c>
      <c r="K56" s="2" t="s">
        <v>63</v>
      </c>
      <c r="L56" s="2" t="s">
        <v>88</v>
      </c>
      <c r="N56" s="1" t="s">
        <v>878</v>
      </c>
      <c r="O56" s="2" t="s">
        <v>254</v>
      </c>
      <c r="Q56" s="2" t="s">
        <v>70</v>
      </c>
      <c r="R56" s="2" t="s">
        <v>125</v>
      </c>
      <c r="T56" s="2" t="s">
        <v>72</v>
      </c>
      <c r="U56" s="3">
        <v>7</v>
      </c>
      <c r="V56" s="3">
        <v>7</v>
      </c>
      <c r="W56" s="4" t="s">
        <v>879</v>
      </c>
      <c r="X56" s="4" t="s">
        <v>879</v>
      </c>
      <c r="Y56" s="4" t="s">
        <v>880</v>
      </c>
      <c r="Z56" s="4" t="s">
        <v>880</v>
      </c>
      <c r="AA56" s="3">
        <v>662</v>
      </c>
      <c r="AB56" s="3">
        <v>571</v>
      </c>
      <c r="AC56" s="3">
        <v>574</v>
      </c>
      <c r="AD56" s="3">
        <v>5</v>
      </c>
      <c r="AE56" s="3">
        <v>5</v>
      </c>
      <c r="AF56" s="3">
        <v>29</v>
      </c>
      <c r="AG56" s="3">
        <v>29</v>
      </c>
      <c r="AH56" s="3">
        <v>9</v>
      </c>
      <c r="AI56" s="3">
        <v>9</v>
      </c>
      <c r="AJ56" s="3">
        <v>8</v>
      </c>
      <c r="AK56" s="3">
        <v>8</v>
      </c>
      <c r="AL56" s="3">
        <v>13</v>
      </c>
      <c r="AM56" s="3">
        <v>13</v>
      </c>
      <c r="AN56" s="3">
        <v>4</v>
      </c>
      <c r="AO56" s="3">
        <v>4</v>
      </c>
      <c r="AP56" s="3">
        <v>3</v>
      </c>
      <c r="AQ56" s="3">
        <v>3</v>
      </c>
      <c r="AR56" s="2" t="s">
        <v>63</v>
      </c>
      <c r="AS56" s="2" t="s">
        <v>63</v>
      </c>
      <c r="AU56" s="5" t="str">
        <f>HYPERLINK("https://creighton-primo.hosted.exlibrisgroup.com/primo-explore/search?tab=default_tab&amp;search_scope=EVERYTHING&amp;vid=01CRU&amp;lang=en_US&amp;offset=0&amp;query=any,contains,991001349539702656","Catalog Record")</f>
        <v>Catalog Record</v>
      </c>
      <c r="AV56" s="5" t="str">
        <f>HYPERLINK("http://www.worldcat.org/oclc/23386701","WorldCat Record")</f>
        <v>WorldCat Record</v>
      </c>
      <c r="AW56" s="2" t="s">
        <v>881</v>
      </c>
      <c r="AX56" s="2" t="s">
        <v>882</v>
      </c>
      <c r="AY56" s="2" t="s">
        <v>883</v>
      </c>
      <c r="AZ56" s="2" t="s">
        <v>883</v>
      </c>
      <c r="BA56" s="2" t="s">
        <v>884</v>
      </c>
      <c r="BB56" s="2" t="s">
        <v>81</v>
      </c>
      <c r="BD56" s="2" t="s">
        <v>885</v>
      </c>
      <c r="BE56" s="2" t="s">
        <v>886</v>
      </c>
      <c r="BF56" s="2" t="s">
        <v>887</v>
      </c>
    </row>
    <row r="57" spans="1:58" ht="47.25" customHeight="1">
      <c r="A57" s="1"/>
      <c r="B57" s="1" t="s">
        <v>58</v>
      </c>
      <c r="C57" s="1" t="s">
        <v>59</v>
      </c>
      <c r="D57" s="1" t="s">
        <v>888</v>
      </c>
      <c r="E57" s="1" t="s">
        <v>889</v>
      </c>
      <c r="F57" s="1" t="s">
        <v>890</v>
      </c>
      <c r="H57" s="2" t="s">
        <v>63</v>
      </c>
      <c r="I57" s="2" t="s">
        <v>64</v>
      </c>
      <c r="J57" s="2" t="s">
        <v>63</v>
      </c>
      <c r="K57" s="2" t="s">
        <v>63</v>
      </c>
      <c r="L57" s="2" t="s">
        <v>88</v>
      </c>
      <c r="M57" s="1" t="s">
        <v>891</v>
      </c>
      <c r="N57" s="1" t="s">
        <v>892</v>
      </c>
      <c r="O57" s="2" t="s">
        <v>477</v>
      </c>
      <c r="P57" s="1" t="s">
        <v>893</v>
      </c>
      <c r="Q57" s="2" t="s">
        <v>70</v>
      </c>
      <c r="R57" s="2" t="s">
        <v>92</v>
      </c>
      <c r="T57" s="2" t="s">
        <v>72</v>
      </c>
      <c r="U57" s="3">
        <v>4</v>
      </c>
      <c r="V57" s="3">
        <v>4</v>
      </c>
      <c r="W57" s="4" t="s">
        <v>894</v>
      </c>
      <c r="X57" s="4" t="s">
        <v>894</v>
      </c>
      <c r="Y57" s="4" t="s">
        <v>894</v>
      </c>
      <c r="Z57" s="4" t="s">
        <v>894</v>
      </c>
      <c r="AA57" s="3">
        <v>45</v>
      </c>
      <c r="AB57" s="3">
        <v>42</v>
      </c>
      <c r="AC57" s="3">
        <v>180</v>
      </c>
      <c r="AD57" s="3">
        <v>1</v>
      </c>
      <c r="AE57" s="3">
        <v>1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2" t="s">
        <v>63</v>
      </c>
      <c r="AS57" s="2" t="s">
        <v>63</v>
      </c>
      <c r="AU57" s="5" t="str">
        <f>HYPERLINK("https://creighton-primo.hosted.exlibrisgroup.com/primo-explore/search?tab=default_tab&amp;search_scope=EVERYTHING&amp;vid=01CRU&amp;lang=en_US&amp;offset=0&amp;query=any,contains,991000843949702656","Catalog Record")</f>
        <v>Catalog Record</v>
      </c>
      <c r="AV57" s="5" t="str">
        <f>HYPERLINK("http://www.worldcat.org/oclc/13868913","WorldCat Record")</f>
        <v>WorldCat Record</v>
      </c>
      <c r="AW57" s="2" t="s">
        <v>895</v>
      </c>
      <c r="AX57" s="2" t="s">
        <v>896</v>
      </c>
      <c r="AY57" s="2" t="s">
        <v>897</v>
      </c>
      <c r="AZ57" s="2" t="s">
        <v>897</v>
      </c>
      <c r="BA57" s="2" t="s">
        <v>898</v>
      </c>
      <c r="BB57" s="2" t="s">
        <v>81</v>
      </c>
      <c r="BD57" s="2" t="s">
        <v>899</v>
      </c>
      <c r="BE57" s="2" t="s">
        <v>900</v>
      </c>
      <c r="BF57" s="2" t="s">
        <v>901</v>
      </c>
    </row>
    <row r="58" spans="1:58" ht="47.25" customHeight="1">
      <c r="A58" s="1"/>
      <c r="B58" s="1" t="s">
        <v>58</v>
      </c>
      <c r="C58" s="1" t="s">
        <v>59</v>
      </c>
      <c r="D58" s="1" t="s">
        <v>902</v>
      </c>
      <c r="E58" s="1" t="s">
        <v>903</v>
      </c>
      <c r="F58" s="1" t="s">
        <v>904</v>
      </c>
      <c r="H58" s="2" t="s">
        <v>63</v>
      </c>
      <c r="I58" s="2" t="s">
        <v>64</v>
      </c>
      <c r="J58" s="2" t="s">
        <v>63</v>
      </c>
      <c r="K58" s="2" t="s">
        <v>63</v>
      </c>
      <c r="L58" s="2" t="s">
        <v>88</v>
      </c>
      <c r="M58" s="1" t="s">
        <v>905</v>
      </c>
      <c r="N58" s="1" t="s">
        <v>906</v>
      </c>
      <c r="O58" s="2" t="s">
        <v>907</v>
      </c>
      <c r="Q58" s="2" t="s">
        <v>70</v>
      </c>
      <c r="R58" s="2" t="s">
        <v>92</v>
      </c>
      <c r="T58" s="2" t="s">
        <v>72</v>
      </c>
      <c r="U58" s="3">
        <v>1</v>
      </c>
      <c r="V58" s="3">
        <v>1</v>
      </c>
      <c r="W58" s="4" t="s">
        <v>908</v>
      </c>
      <c r="X58" s="4" t="s">
        <v>908</v>
      </c>
      <c r="Y58" s="4" t="s">
        <v>909</v>
      </c>
      <c r="Z58" s="4" t="s">
        <v>909</v>
      </c>
      <c r="AA58" s="3">
        <v>73</v>
      </c>
      <c r="AB58" s="3">
        <v>67</v>
      </c>
      <c r="AC58" s="3">
        <v>87</v>
      </c>
      <c r="AD58" s="3">
        <v>2</v>
      </c>
      <c r="AE58" s="3">
        <v>2</v>
      </c>
      <c r="AF58" s="3">
        <v>1</v>
      </c>
      <c r="AG58" s="3">
        <v>1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1</v>
      </c>
      <c r="AO58" s="3">
        <v>1</v>
      </c>
      <c r="AP58" s="3">
        <v>0</v>
      </c>
      <c r="AQ58" s="3">
        <v>0</v>
      </c>
      <c r="AR58" s="2" t="s">
        <v>65</v>
      </c>
      <c r="AS58" s="2" t="s">
        <v>63</v>
      </c>
      <c r="AT58" s="5" t="str">
        <f>HYPERLINK("http://catalog.hathitrust.org/Record/001581284","HathiTrust Record")</f>
        <v>HathiTrust Record</v>
      </c>
      <c r="AU58" s="5" t="str">
        <f>HYPERLINK("https://creighton-primo.hosted.exlibrisgroup.com/primo-explore/search?tab=default_tab&amp;search_scope=EVERYTHING&amp;vid=01CRU&amp;lang=en_US&amp;offset=0&amp;query=any,contains,991000991179702656","Catalog Record")</f>
        <v>Catalog Record</v>
      </c>
      <c r="AV58" s="5" t="str">
        <f>HYPERLINK("http://www.worldcat.org/oclc/990288","WorldCat Record")</f>
        <v>WorldCat Record</v>
      </c>
      <c r="AW58" s="2" t="s">
        <v>910</v>
      </c>
      <c r="AX58" s="2" t="s">
        <v>911</v>
      </c>
      <c r="AY58" s="2" t="s">
        <v>912</v>
      </c>
      <c r="AZ58" s="2" t="s">
        <v>912</v>
      </c>
      <c r="BA58" s="2" t="s">
        <v>913</v>
      </c>
      <c r="BB58" s="2" t="s">
        <v>81</v>
      </c>
      <c r="BE58" s="2" t="s">
        <v>914</v>
      </c>
      <c r="BF58" s="2" t="s">
        <v>915</v>
      </c>
    </row>
    <row r="59" spans="1:58" ht="47.25" customHeight="1">
      <c r="A59" s="1"/>
      <c r="B59" s="1" t="s">
        <v>58</v>
      </c>
      <c r="C59" s="1" t="s">
        <v>59</v>
      </c>
      <c r="D59" s="1" t="s">
        <v>916</v>
      </c>
      <c r="E59" s="1" t="s">
        <v>917</v>
      </c>
      <c r="F59" s="1" t="s">
        <v>918</v>
      </c>
      <c r="H59" s="2" t="s">
        <v>63</v>
      </c>
      <c r="I59" s="2" t="s">
        <v>64</v>
      </c>
      <c r="J59" s="2" t="s">
        <v>65</v>
      </c>
      <c r="K59" s="2" t="s">
        <v>63</v>
      </c>
      <c r="L59" s="2" t="s">
        <v>88</v>
      </c>
      <c r="N59" s="1" t="s">
        <v>919</v>
      </c>
      <c r="O59" s="2" t="s">
        <v>69</v>
      </c>
      <c r="Q59" s="2" t="s">
        <v>70</v>
      </c>
      <c r="R59" s="2" t="s">
        <v>541</v>
      </c>
      <c r="T59" s="2" t="s">
        <v>72</v>
      </c>
      <c r="U59" s="3">
        <v>3</v>
      </c>
      <c r="V59" s="3">
        <v>4</v>
      </c>
      <c r="W59" s="4" t="s">
        <v>920</v>
      </c>
      <c r="X59" s="4" t="s">
        <v>920</v>
      </c>
      <c r="Y59" s="4" t="s">
        <v>921</v>
      </c>
      <c r="Z59" s="4" t="s">
        <v>921</v>
      </c>
      <c r="AA59" s="3">
        <v>15</v>
      </c>
      <c r="AB59" s="3">
        <v>14</v>
      </c>
      <c r="AC59" s="3">
        <v>14</v>
      </c>
      <c r="AD59" s="3">
        <v>2</v>
      </c>
      <c r="AE59" s="3">
        <v>2</v>
      </c>
      <c r="AF59" s="3">
        <v>1</v>
      </c>
      <c r="AG59" s="3">
        <v>1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1</v>
      </c>
      <c r="AQ59" s="3">
        <v>1</v>
      </c>
      <c r="AR59" s="2" t="s">
        <v>63</v>
      </c>
      <c r="AS59" s="2" t="s">
        <v>63</v>
      </c>
      <c r="AU59" s="5" t="str">
        <f>HYPERLINK("https://creighton-primo.hosted.exlibrisgroup.com/primo-explore/search?tab=default_tab&amp;search_scope=EVERYTHING&amp;vid=01CRU&amp;lang=en_US&amp;offset=0&amp;query=any,contains,991001711819702656","Catalog Record")</f>
        <v>Catalog Record</v>
      </c>
      <c r="AV59" s="5" t="str">
        <f>HYPERLINK("http://www.worldcat.org/oclc/48475462","WorldCat Record")</f>
        <v>WorldCat Record</v>
      </c>
      <c r="AW59" s="2" t="s">
        <v>922</v>
      </c>
      <c r="AX59" s="2" t="s">
        <v>923</v>
      </c>
      <c r="AY59" s="2" t="s">
        <v>924</v>
      </c>
      <c r="AZ59" s="2" t="s">
        <v>924</v>
      </c>
      <c r="BA59" s="2" t="s">
        <v>925</v>
      </c>
      <c r="BB59" s="2" t="s">
        <v>81</v>
      </c>
      <c r="BD59" s="2" t="s">
        <v>926</v>
      </c>
      <c r="BE59" s="2" t="s">
        <v>927</v>
      </c>
      <c r="BF59" s="2" t="s">
        <v>928</v>
      </c>
    </row>
    <row r="60" spans="1:58" ht="47.25" customHeight="1">
      <c r="A60" s="1"/>
      <c r="B60" s="1" t="s">
        <v>58</v>
      </c>
      <c r="C60" s="1" t="s">
        <v>59</v>
      </c>
      <c r="D60" s="1" t="s">
        <v>929</v>
      </c>
      <c r="E60" s="1" t="s">
        <v>930</v>
      </c>
      <c r="F60" s="1" t="s">
        <v>931</v>
      </c>
      <c r="H60" s="2" t="s">
        <v>63</v>
      </c>
      <c r="I60" s="2" t="s">
        <v>64</v>
      </c>
      <c r="J60" s="2" t="s">
        <v>65</v>
      </c>
      <c r="K60" s="2" t="s">
        <v>63</v>
      </c>
      <c r="L60" s="2" t="s">
        <v>88</v>
      </c>
      <c r="M60" s="1" t="s">
        <v>932</v>
      </c>
      <c r="N60" s="1" t="s">
        <v>933</v>
      </c>
      <c r="O60" s="2" t="s">
        <v>192</v>
      </c>
      <c r="P60" s="1" t="s">
        <v>934</v>
      </c>
      <c r="Q60" s="2" t="s">
        <v>70</v>
      </c>
      <c r="R60" s="2" t="s">
        <v>92</v>
      </c>
      <c r="S60" s="1" t="s">
        <v>935</v>
      </c>
      <c r="T60" s="2" t="s">
        <v>72</v>
      </c>
      <c r="U60" s="3">
        <v>2</v>
      </c>
      <c r="V60" s="3">
        <v>10</v>
      </c>
      <c r="X60" s="4" t="s">
        <v>936</v>
      </c>
      <c r="Y60" s="4" t="s">
        <v>937</v>
      </c>
      <c r="Z60" s="4" t="s">
        <v>938</v>
      </c>
      <c r="AA60" s="3">
        <v>199</v>
      </c>
      <c r="AB60" s="3">
        <v>159</v>
      </c>
      <c r="AC60" s="3">
        <v>285</v>
      </c>
      <c r="AD60" s="3">
        <v>4</v>
      </c>
      <c r="AE60" s="3">
        <v>5</v>
      </c>
      <c r="AF60" s="3">
        <v>9</v>
      </c>
      <c r="AG60" s="3">
        <v>14</v>
      </c>
      <c r="AH60" s="3">
        <v>1</v>
      </c>
      <c r="AI60" s="3">
        <v>3</v>
      </c>
      <c r="AJ60" s="3">
        <v>1</v>
      </c>
      <c r="AK60" s="3">
        <v>2</v>
      </c>
      <c r="AL60" s="3">
        <v>4</v>
      </c>
      <c r="AM60" s="3">
        <v>8</v>
      </c>
      <c r="AN60" s="3">
        <v>2</v>
      </c>
      <c r="AO60" s="3">
        <v>3</v>
      </c>
      <c r="AP60" s="3">
        <v>1</v>
      </c>
      <c r="AQ60" s="3">
        <v>1</v>
      </c>
      <c r="AR60" s="2" t="s">
        <v>63</v>
      </c>
      <c r="AS60" s="2" t="s">
        <v>65</v>
      </c>
      <c r="AT60" s="5" t="str">
        <f>HYPERLINK("http://catalog.hathitrust.org/Record/000294210","HathiTrust Record")</f>
        <v>HathiTrust Record</v>
      </c>
      <c r="AU60" s="5" t="str">
        <f>HYPERLINK("https://creighton-primo.hosted.exlibrisgroup.com/primo-explore/search?tab=default_tab&amp;search_scope=EVERYTHING&amp;vid=01CRU&amp;lang=en_US&amp;offset=0&amp;query=any,contains,991001746869702656","Catalog Record")</f>
        <v>Catalog Record</v>
      </c>
      <c r="AV60" s="5" t="str">
        <f>HYPERLINK("http://www.worldcat.org/oclc/3186384","WorldCat Record")</f>
        <v>WorldCat Record</v>
      </c>
      <c r="AW60" s="2" t="s">
        <v>939</v>
      </c>
      <c r="AX60" s="2" t="s">
        <v>940</v>
      </c>
      <c r="AY60" s="2" t="s">
        <v>941</v>
      </c>
      <c r="AZ60" s="2" t="s">
        <v>941</v>
      </c>
      <c r="BA60" s="2" t="s">
        <v>942</v>
      </c>
      <c r="BB60" s="2" t="s">
        <v>81</v>
      </c>
      <c r="BE60" s="2" t="s">
        <v>943</v>
      </c>
      <c r="BF60" s="2" t="s">
        <v>944</v>
      </c>
    </row>
    <row r="61" spans="1:58" ht="47.25" customHeight="1">
      <c r="A61" s="1"/>
      <c r="B61" s="1" t="s">
        <v>58</v>
      </c>
      <c r="C61" s="1" t="s">
        <v>59</v>
      </c>
      <c r="D61" s="1" t="s">
        <v>945</v>
      </c>
      <c r="E61" s="1" t="s">
        <v>946</v>
      </c>
      <c r="F61" s="1" t="s">
        <v>947</v>
      </c>
      <c r="H61" s="2" t="s">
        <v>63</v>
      </c>
      <c r="I61" s="2" t="s">
        <v>64</v>
      </c>
      <c r="J61" s="2" t="s">
        <v>65</v>
      </c>
      <c r="K61" s="2" t="s">
        <v>63</v>
      </c>
      <c r="L61" s="2" t="s">
        <v>88</v>
      </c>
      <c r="N61" s="1" t="s">
        <v>948</v>
      </c>
      <c r="O61" s="2" t="s">
        <v>949</v>
      </c>
      <c r="Q61" s="2" t="s">
        <v>70</v>
      </c>
      <c r="R61" s="2" t="s">
        <v>255</v>
      </c>
      <c r="S61" s="1" t="s">
        <v>400</v>
      </c>
      <c r="T61" s="2" t="s">
        <v>72</v>
      </c>
      <c r="U61" s="3">
        <v>7</v>
      </c>
      <c r="V61" s="3">
        <v>12</v>
      </c>
      <c r="W61" s="4" t="s">
        <v>950</v>
      </c>
      <c r="X61" s="4" t="s">
        <v>950</v>
      </c>
      <c r="Y61" s="4" t="s">
        <v>951</v>
      </c>
      <c r="Z61" s="4" t="s">
        <v>952</v>
      </c>
      <c r="AA61" s="3">
        <v>523</v>
      </c>
      <c r="AB61" s="3">
        <v>479</v>
      </c>
      <c r="AC61" s="3">
        <v>495</v>
      </c>
      <c r="AD61" s="3">
        <v>3</v>
      </c>
      <c r="AE61" s="3">
        <v>3</v>
      </c>
      <c r="AF61" s="3">
        <v>24</v>
      </c>
      <c r="AG61" s="3">
        <v>26</v>
      </c>
      <c r="AH61" s="3">
        <v>7</v>
      </c>
      <c r="AI61" s="3">
        <v>8</v>
      </c>
      <c r="AJ61" s="3">
        <v>4</v>
      </c>
      <c r="AK61" s="3">
        <v>4</v>
      </c>
      <c r="AL61" s="3">
        <v>12</v>
      </c>
      <c r="AM61" s="3">
        <v>13</v>
      </c>
      <c r="AN61" s="3">
        <v>1</v>
      </c>
      <c r="AO61" s="3">
        <v>1</v>
      </c>
      <c r="AP61" s="3">
        <v>6</v>
      </c>
      <c r="AQ61" s="3">
        <v>7</v>
      </c>
      <c r="AR61" s="2" t="s">
        <v>63</v>
      </c>
      <c r="AS61" s="2" t="s">
        <v>65</v>
      </c>
      <c r="AT61" s="5" t="str">
        <f>HYPERLINK("http://catalog.hathitrust.org/Record/001097107","HathiTrust Record")</f>
        <v>HathiTrust Record</v>
      </c>
      <c r="AU61" s="5" t="str">
        <f>HYPERLINK("https://creighton-primo.hosted.exlibrisgroup.com/primo-explore/search?tab=default_tab&amp;search_scope=EVERYTHING&amp;vid=01CRU&amp;lang=en_US&amp;offset=0&amp;query=any,contains,991001785869702656","Catalog Record")</f>
        <v>Catalog Record</v>
      </c>
      <c r="AV61" s="5" t="str">
        <f>HYPERLINK("http://www.worldcat.org/oclc/18917819","WorldCat Record")</f>
        <v>WorldCat Record</v>
      </c>
      <c r="AW61" s="2" t="s">
        <v>953</v>
      </c>
      <c r="AX61" s="2" t="s">
        <v>954</v>
      </c>
      <c r="AY61" s="2" t="s">
        <v>955</v>
      </c>
      <c r="AZ61" s="2" t="s">
        <v>955</v>
      </c>
      <c r="BA61" s="2" t="s">
        <v>956</v>
      </c>
      <c r="BB61" s="2" t="s">
        <v>81</v>
      </c>
      <c r="BE61" s="2" t="s">
        <v>957</v>
      </c>
      <c r="BF61" s="2" t="s">
        <v>958</v>
      </c>
    </row>
    <row r="62" spans="1:58" ht="47.25" customHeight="1">
      <c r="A62" s="1"/>
      <c r="B62" s="1" t="s">
        <v>58</v>
      </c>
      <c r="C62" s="1" t="s">
        <v>59</v>
      </c>
      <c r="D62" s="1" t="s">
        <v>959</v>
      </c>
      <c r="E62" s="1" t="s">
        <v>960</v>
      </c>
      <c r="F62" s="1" t="s">
        <v>961</v>
      </c>
      <c r="H62" s="2" t="s">
        <v>63</v>
      </c>
      <c r="I62" s="2" t="s">
        <v>64</v>
      </c>
      <c r="J62" s="2" t="s">
        <v>65</v>
      </c>
      <c r="K62" s="2" t="s">
        <v>63</v>
      </c>
      <c r="L62" s="2" t="s">
        <v>88</v>
      </c>
      <c r="M62" s="1" t="s">
        <v>962</v>
      </c>
      <c r="N62" s="1" t="s">
        <v>461</v>
      </c>
      <c r="O62" s="2" t="s">
        <v>157</v>
      </c>
      <c r="Q62" s="2" t="s">
        <v>70</v>
      </c>
      <c r="R62" s="2" t="s">
        <v>255</v>
      </c>
      <c r="S62" s="1" t="s">
        <v>963</v>
      </c>
      <c r="T62" s="2" t="s">
        <v>72</v>
      </c>
      <c r="U62" s="3">
        <v>2</v>
      </c>
      <c r="V62" s="3">
        <v>4</v>
      </c>
      <c r="W62" s="4" t="s">
        <v>964</v>
      </c>
      <c r="X62" s="4" t="s">
        <v>965</v>
      </c>
      <c r="Y62" s="4" t="s">
        <v>966</v>
      </c>
      <c r="Z62" s="4" t="s">
        <v>966</v>
      </c>
      <c r="AA62" s="3">
        <v>346</v>
      </c>
      <c r="AB62" s="3">
        <v>318</v>
      </c>
      <c r="AC62" s="3">
        <v>318</v>
      </c>
      <c r="AD62" s="3">
        <v>3</v>
      </c>
      <c r="AE62" s="3">
        <v>3</v>
      </c>
      <c r="AF62" s="3">
        <v>17</v>
      </c>
      <c r="AG62" s="3">
        <v>17</v>
      </c>
      <c r="AH62" s="3">
        <v>5</v>
      </c>
      <c r="AI62" s="3">
        <v>5</v>
      </c>
      <c r="AJ62" s="3">
        <v>4</v>
      </c>
      <c r="AK62" s="3">
        <v>4</v>
      </c>
      <c r="AL62" s="3">
        <v>8</v>
      </c>
      <c r="AM62" s="3">
        <v>8</v>
      </c>
      <c r="AN62" s="3">
        <v>1</v>
      </c>
      <c r="AO62" s="3">
        <v>1</v>
      </c>
      <c r="AP62" s="3">
        <v>4</v>
      </c>
      <c r="AQ62" s="3">
        <v>4</v>
      </c>
      <c r="AR62" s="2" t="s">
        <v>63</v>
      </c>
      <c r="AS62" s="2" t="s">
        <v>63</v>
      </c>
      <c r="AU62" s="5" t="str">
        <f>HYPERLINK("https://creighton-primo.hosted.exlibrisgroup.com/primo-explore/search?tab=default_tab&amp;search_scope=EVERYTHING&amp;vid=01CRU&amp;lang=en_US&amp;offset=0&amp;query=any,contains,991001809539702656","Catalog Record")</f>
        <v>Catalog Record</v>
      </c>
      <c r="AV62" s="5" t="str">
        <f>HYPERLINK("http://www.worldcat.org/oclc/37574013","WorldCat Record")</f>
        <v>WorldCat Record</v>
      </c>
      <c r="AW62" s="2" t="s">
        <v>967</v>
      </c>
      <c r="AX62" s="2" t="s">
        <v>968</v>
      </c>
      <c r="AY62" s="2" t="s">
        <v>969</v>
      </c>
      <c r="AZ62" s="2" t="s">
        <v>969</v>
      </c>
      <c r="BA62" s="2" t="s">
        <v>970</v>
      </c>
      <c r="BB62" s="2" t="s">
        <v>81</v>
      </c>
      <c r="BD62" s="2" t="s">
        <v>971</v>
      </c>
      <c r="BE62" s="2" t="s">
        <v>972</v>
      </c>
      <c r="BF62" s="2" t="s">
        <v>973</v>
      </c>
    </row>
    <row r="63" spans="1:58" ht="47.25" customHeight="1">
      <c r="A63" s="1"/>
      <c r="B63" s="1" t="s">
        <v>58</v>
      </c>
      <c r="C63" s="1" t="s">
        <v>59</v>
      </c>
      <c r="D63" s="1" t="s">
        <v>974</v>
      </c>
      <c r="E63" s="1" t="s">
        <v>975</v>
      </c>
      <c r="F63" s="1" t="s">
        <v>976</v>
      </c>
      <c r="G63" s="2" t="s">
        <v>977</v>
      </c>
      <c r="H63" s="2" t="s">
        <v>65</v>
      </c>
      <c r="I63" s="2" t="s">
        <v>64</v>
      </c>
      <c r="J63" s="2" t="s">
        <v>65</v>
      </c>
      <c r="K63" s="2" t="s">
        <v>63</v>
      </c>
      <c r="L63" s="2" t="s">
        <v>88</v>
      </c>
      <c r="N63" s="1" t="s">
        <v>978</v>
      </c>
      <c r="O63" s="2" t="s">
        <v>157</v>
      </c>
      <c r="Q63" s="2" t="s">
        <v>70</v>
      </c>
      <c r="R63" s="2" t="s">
        <v>255</v>
      </c>
      <c r="T63" s="2" t="s">
        <v>72</v>
      </c>
      <c r="U63" s="3">
        <v>0</v>
      </c>
      <c r="V63" s="3">
        <v>2</v>
      </c>
      <c r="X63" s="4" t="s">
        <v>979</v>
      </c>
      <c r="Y63" s="4" t="s">
        <v>980</v>
      </c>
      <c r="Z63" s="4" t="s">
        <v>980</v>
      </c>
      <c r="AA63" s="3">
        <v>91</v>
      </c>
      <c r="AB63" s="3">
        <v>86</v>
      </c>
      <c r="AC63" s="3">
        <v>102</v>
      </c>
      <c r="AD63" s="3">
        <v>2</v>
      </c>
      <c r="AE63" s="3">
        <v>2</v>
      </c>
      <c r="AF63" s="3">
        <v>5</v>
      </c>
      <c r="AG63" s="3">
        <v>5</v>
      </c>
      <c r="AH63" s="3">
        <v>1</v>
      </c>
      <c r="AI63" s="3">
        <v>1</v>
      </c>
      <c r="AJ63" s="3">
        <v>1</v>
      </c>
      <c r="AK63" s="3">
        <v>1</v>
      </c>
      <c r="AL63" s="3">
        <v>3</v>
      </c>
      <c r="AM63" s="3">
        <v>3</v>
      </c>
      <c r="AN63" s="3">
        <v>1</v>
      </c>
      <c r="AO63" s="3">
        <v>1</v>
      </c>
      <c r="AP63" s="3">
        <v>0</v>
      </c>
      <c r="AQ63" s="3">
        <v>0</v>
      </c>
      <c r="AR63" s="2" t="s">
        <v>63</v>
      </c>
      <c r="AS63" s="2" t="s">
        <v>65</v>
      </c>
      <c r="AT63" s="5" t="str">
        <f>HYPERLINK("http://catalog.hathitrust.org/Record/005125477","HathiTrust Record")</f>
        <v>HathiTrust Record</v>
      </c>
      <c r="AU63" s="5" t="str">
        <f>HYPERLINK("https://creighton-primo.hosted.exlibrisgroup.com/primo-explore/search?tab=default_tab&amp;search_scope=EVERYTHING&amp;vid=01CRU&amp;lang=en_US&amp;offset=0&amp;query=any,contains,991001693399702656","Catalog Record")</f>
        <v>Catalog Record</v>
      </c>
      <c r="AV63" s="5" t="str">
        <f>HYPERLINK("http://www.worldcat.org/oclc/39130327","WorldCat Record")</f>
        <v>WorldCat Record</v>
      </c>
      <c r="AW63" s="2" t="s">
        <v>981</v>
      </c>
      <c r="AX63" s="2" t="s">
        <v>982</v>
      </c>
      <c r="AY63" s="2" t="s">
        <v>983</v>
      </c>
      <c r="AZ63" s="2" t="s">
        <v>983</v>
      </c>
      <c r="BA63" s="2" t="s">
        <v>984</v>
      </c>
      <c r="BB63" s="2" t="s">
        <v>81</v>
      </c>
      <c r="BD63" s="2" t="s">
        <v>985</v>
      </c>
      <c r="BE63" s="2" t="s">
        <v>986</v>
      </c>
      <c r="BF63" s="2" t="s">
        <v>987</v>
      </c>
    </row>
    <row r="64" spans="1:58" ht="47.25" customHeight="1">
      <c r="A64" s="1"/>
      <c r="B64" s="1" t="s">
        <v>58</v>
      </c>
      <c r="C64" s="1" t="s">
        <v>59</v>
      </c>
      <c r="D64" s="1" t="s">
        <v>988</v>
      </c>
      <c r="E64" s="1" t="s">
        <v>989</v>
      </c>
      <c r="F64" s="1" t="s">
        <v>990</v>
      </c>
      <c r="H64" s="2" t="s">
        <v>63</v>
      </c>
      <c r="I64" s="2" t="s">
        <v>64</v>
      </c>
      <c r="J64" s="2" t="s">
        <v>65</v>
      </c>
      <c r="K64" s="2" t="s">
        <v>63</v>
      </c>
      <c r="L64" s="2" t="s">
        <v>88</v>
      </c>
      <c r="M64" s="1" t="s">
        <v>991</v>
      </c>
      <c r="N64" s="1" t="s">
        <v>992</v>
      </c>
      <c r="O64" s="2" t="s">
        <v>993</v>
      </c>
      <c r="Q64" s="2" t="s">
        <v>70</v>
      </c>
      <c r="R64" s="2" t="s">
        <v>994</v>
      </c>
      <c r="S64" s="1" t="s">
        <v>995</v>
      </c>
      <c r="T64" s="2" t="s">
        <v>72</v>
      </c>
      <c r="U64" s="3">
        <v>8</v>
      </c>
      <c r="V64" s="3">
        <v>8</v>
      </c>
      <c r="W64" s="4" t="s">
        <v>996</v>
      </c>
      <c r="X64" s="4" t="s">
        <v>996</v>
      </c>
      <c r="Y64" s="4" t="s">
        <v>997</v>
      </c>
      <c r="Z64" s="4" t="s">
        <v>998</v>
      </c>
      <c r="AA64" s="3">
        <v>467</v>
      </c>
      <c r="AB64" s="3">
        <v>425</v>
      </c>
      <c r="AC64" s="3">
        <v>431</v>
      </c>
      <c r="AD64" s="3">
        <v>3</v>
      </c>
      <c r="AE64" s="3">
        <v>3</v>
      </c>
      <c r="AF64" s="3">
        <v>26</v>
      </c>
      <c r="AG64" s="3">
        <v>26</v>
      </c>
      <c r="AH64" s="3">
        <v>7</v>
      </c>
      <c r="AI64" s="3">
        <v>7</v>
      </c>
      <c r="AJ64" s="3">
        <v>4</v>
      </c>
      <c r="AK64" s="3">
        <v>4</v>
      </c>
      <c r="AL64" s="3">
        <v>8</v>
      </c>
      <c r="AM64" s="3">
        <v>8</v>
      </c>
      <c r="AN64" s="3">
        <v>1</v>
      </c>
      <c r="AO64" s="3">
        <v>1</v>
      </c>
      <c r="AP64" s="3">
        <v>10</v>
      </c>
      <c r="AQ64" s="3">
        <v>10</v>
      </c>
      <c r="AR64" s="2" t="s">
        <v>63</v>
      </c>
      <c r="AS64" s="2" t="s">
        <v>65</v>
      </c>
      <c r="AT64" s="5" t="str">
        <f>HYPERLINK("http://catalog.hathitrust.org/Record/009913757","HathiTrust Record")</f>
        <v>HathiTrust Record</v>
      </c>
      <c r="AU64" s="5" t="str">
        <f>HYPERLINK("https://creighton-primo.hosted.exlibrisgroup.com/primo-explore/search?tab=default_tab&amp;search_scope=EVERYTHING&amp;vid=01CRU&amp;lang=en_US&amp;offset=0&amp;query=any,contains,991001806409702656","Catalog Record")</f>
        <v>Catalog Record</v>
      </c>
      <c r="AV64" s="5" t="str">
        <f>HYPERLINK("http://www.worldcat.org/oclc/6734793","WorldCat Record")</f>
        <v>WorldCat Record</v>
      </c>
      <c r="AW64" s="2" t="s">
        <v>999</v>
      </c>
      <c r="AX64" s="2" t="s">
        <v>1000</v>
      </c>
      <c r="AY64" s="2" t="s">
        <v>1001</v>
      </c>
      <c r="AZ64" s="2" t="s">
        <v>1001</v>
      </c>
      <c r="BA64" s="2" t="s">
        <v>1002</v>
      </c>
      <c r="BB64" s="2" t="s">
        <v>81</v>
      </c>
      <c r="BD64" s="2" t="s">
        <v>1003</v>
      </c>
      <c r="BE64" s="2" t="s">
        <v>1004</v>
      </c>
      <c r="BF64" s="2" t="s">
        <v>1005</v>
      </c>
    </row>
    <row r="65" spans="1:58" ht="47.25" customHeight="1">
      <c r="A65" s="1"/>
      <c r="B65" s="1" t="s">
        <v>58</v>
      </c>
      <c r="C65" s="1" t="s">
        <v>59</v>
      </c>
      <c r="D65" s="1" t="s">
        <v>1006</v>
      </c>
      <c r="E65" s="1" t="s">
        <v>1007</v>
      </c>
      <c r="F65" s="1" t="s">
        <v>1008</v>
      </c>
      <c r="H65" s="2" t="s">
        <v>63</v>
      </c>
      <c r="I65" s="2" t="s">
        <v>64</v>
      </c>
      <c r="J65" s="2" t="s">
        <v>65</v>
      </c>
      <c r="K65" s="2" t="s">
        <v>63</v>
      </c>
      <c r="L65" s="2" t="s">
        <v>88</v>
      </c>
      <c r="N65" s="1" t="s">
        <v>1009</v>
      </c>
      <c r="O65" s="2" t="s">
        <v>477</v>
      </c>
      <c r="Q65" s="2" t="s">
        <v>70</v>
      </c>
      <c r="R65" s="2" t="s">
        <v>1010</v>
      </c>
      <c r="T65" s="2" t="s">
        <v>72</v>
      </c>
      <c r="U65" s="3">
        <v>5</v>
      </c>
      <c r="V65" s="3">
        <v>13</v>
      </c>
      <c r="W65" s="4" t="s">
        <v>1011</v>
      </c>
      <c r="X65" s="4" t="s">
        <v>1012</v>
      </c>
      <c r="Y65" s="4" t="s">
        <v>997</v>
      </c>
      <c r="Z65" s="4" t="s">
        <v>1013</v>
      </c>
      <c r="AA65" s="3">
        <v>258</v>
      </c>
      <c r="AB65" s="3">
        <v>209</v>
      </c>
      <c r="AC65" s="3">
        <v>216</v>
      </c>
      <c r="AD65" s="3">
        <v>3</v>
      </c>
      <c r="AE65" s="3">
        <v>3</v>
      </c>
      <c r="AF65" s="3">
        <v>11</v>
      </c>
      <c r="AG65" s="3">
        <v>11</v>
      </c>
      <c r="AH65" s="3">
        <v>4</v>
      </c>
      <c r="AI65" s="3">
        <v>4</v>
      </c>
      <c r="AJ65" s="3">
        <v>1</v>
      </c>
      <c r="AK65" s="3">
        <v>1</v>
      </c>
      <c r="AL65" s="3">
        <v>6</v>
      </c>
      <c r="AM65" s="3">
        <v>6</v>
      </c>
      <c r="AN65" s="3">
        <v>1</v>
      </c>
      <c r="AO65" s="3">
        <v>1</v>
      </c>
      <c r="AP65" s="3">
        <v>2</v>
      </c>
      <c r="AQ65" s="3">
        <v>2</v>
      </c>
      <c r="AR65" s="2" t="s">
        <v>63</v>
      </c>
      <c r="AS65" s="2" t="s">
        <v>65</v>
      </c>
      <c r="AT65" s="5" t="str">
        <f>HYPERLINK("http://catalog.hathitrust.org/Record/000817893","HathiTrust Record")</f>
        <v>HathiTrust Record</v>
      </c>
      <c r="AU65" s="5" t="str">
        <f>HYPERLINK("https://creighton-primo.hosted.exlibrisgroup.com/primo-explore/search?tab=default_tab&amp;search_scope=EVERYTHING&amp;vid=01CRU&amp;lang=en_US&amp;offset=0&amp;query=any,contains,991001806209702656","Catalog Record")</f>
        <v>Catalog Record</v>
      </c>
      <c r="AV65" s="5" t="str">
        <f>HYPERLINK("http://www.worldcat.org/oclc/12752365","WorldCat Record")</f>
        <v>WorldCat Record</v>
      </c>
      <c r="AW65" s="2" t="s">
        <v>1014</v>
      </c>
      <c r="AX65" s="2" t="s">
        <v>1015</v>
      </c>
      <c r="AY65" s="2" t="s">
        <v>1016</v>
      </c>
      <c r="AZ65" s="2" t="s">
        <v>1016</v>
      </c>
      <c r="BA65" s="2" t="s">
        <v>1017</v>
      </c>
      <c r="BB65" s="2" t="s">
        <v>81</v>
      </c>
      <c r="BD65" s="2" t="s">
        <v>1018</v>
      </c>
      <c r="BE65" s="2" t="s">
        <v>1019</v>
      </c>
      <c r="BF65" s="2" t="s">
        <v>1020</v>
      </c>
    </row>
    <row r="66" spans="1:58" ht="47.25" customHeight="1">
      <c r="A66" s="1"/>
      <c r="B66" s="1" t="s">
        <v>58</v>
      </c>
      <c r="C66" s="1" t="s">
        <v>59</v>
      </c>
      <c r="D66" s="1" t="s">
        <v>1021</v>
      </c>
      <c r="E66" s="1" t="s">
        <v>1022</v>
      </c>
      <c r="F66" s="1" t="s">
        <v>1023</v>
      </c>
      <c r="H66" s="2" t="s">
        <v>63</v>
      </c>
      <c r="I66" s="2" t="s">
        <v>64</v>
      </c>
      <c r="J66" s="2" t="s">
        <v>63</v>
      </c>
      <c r="K66" s="2" t="s">
        <v>63</v>
      </c>
      <c r="L66" s="2" t="s">
        <v>88</v>
      </c>
      <c r="N66" s="1" t="s">
        <v>1024</v>
      </c>
      <c r="O66" s="2" t="s">
        <v>369</v>
      </c>
      <c r="Q66" s="2" t="s">
        <v>70</v>
      </c>
      <c r="R66" s="2" t="s">
        <v>1025</v>
      </c>
      <c r="S66" s="1" t="s">
        <v>1026</v>
      </c>
      <c r="T66" s="2" t="s">
        <v>72</v>
      </c>
      <c r="U66" s="3">
        <v>14</v>
      </c>
      <c r="V66" s="3">
        <v>14</v>
      </c>
      <c r="W66" s="4" t="s">
        <v>1027</v>
      </c>
      <c r="X66" s="4" t="s">
        <v>1027</v>
      </c>
      <c r="Y66" s="4" t="s">
        <v>1027</v>
      </c>
      <c r="Z66" s="4" t="s">
        <v>1027</v>
      </c>
      <c r="AA66" s="3">
        <v>51</v>
      </c>
      <c r="AB66" s="3">
        <v>32</v>
      </c>
      <c r="AC66" s="3">
        <v>32</v>
      </c>
      <c r="AD66" s="3">
        <v>1</v>
      </c>
      <c r="AE66" s="3">
        <v>1</v>
      </c>
      <c r="AF66" s="3">
        <v>1</v>
      </c>
      <c r="AG66" s="3">
        <v>1</v>
      </c>
      <c r="AH66" s="3">
        <v>0</v>
      </c>
      <c r="AI66" s="3">
        <v>0</v>
      </c>
      <c r="AJ66" s="3">
        <v>1</v>
      </c>
      <c r="AK66" s="3">
        <v>1</v>
      </c>
      <c r="AL66" s="3">
        <v>1</v>
      </c>
      <c r="AM66" s="3">
        <v>1</v>
      </c>
      <c r="AN66" s="3">
        <v>0</v>
      </c>
      <c r="AO66" s="3">
        <v>0</v>
      </c>
      <c r="AP66" s="3">
        <v>0</v>
      </c>
      <c r="AQ66" s="3">
        <v>0</v>
      </c>
      <c r="AR66" s="2" t="s">
        <v>63</v>
      </c>
      <c r="AS66" s="2" t="s">
        <v>63</v>
      </c>
      <c r="AU66" s="5" t="str">
        <f>HYPERLINK("https://creighton-primo.hosted.exlibrisgroup.com/primo-explore/search?tab=default_tab&amp;search_scope=EVERYTHING&amp;vid=01CRU&amp;lang=en_US&amp;offset=0&amp;query=any,contains,991001288319702656","Catalog Record")</f>
        <v>Catalog Record</v>
      </c>
      <c r="AV66" s="5" t="str">
        <f>HYPERLINK("http://www.worldcat.org/oclc/18769967","WorldCat Record")</f>
        <v>WorldCat Record</v>
      </c>
      <c r="AW66" s="2" t="s">
        <v>1028</v>
      </c>
      <c r="AX66" s="2" t="s">
        <v>1029</v>
      </c>
      <c r="AY66" s="2" t="s">
        <v>1030</v>
      </c>
      <c r="AZ66" s="2" t="s">
        <v>1030</v>
      </c>
      <c r="BA66" s="2" t="s">
        <v>1031</v>
      </c>
      <c r="BB66" s="2" t="s">
        <v>81</v>
      </c>
      <c r="BD66" s="2" t="s">
        <v>1032</v>
      </c>
      <c r="BE66" s="2" t="s">
        <v>1033</v>
      </c>
      <c r="BF66" s="2" t="s">
        <v>1034</v>
      </c>
    </row>
  </sheetData>
  <sheetProtection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3</xdr:col>
                    <xdr:colOff>114300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3</xdr:col>
                    <xdr:colOff>114300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3</xdr:col>
                    <xdr:colOff>114300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3</xdr:col>
                    <xdr:colOff>114300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3</xdr:col>
                    <xdr:colOff>114300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3</xdr:col>
                    <xdr:colOff>114300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3</xdr:col>
                    <xdr:colOff>114300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3</xdr:col>
                    <xdr:colOff>114300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3</xdr:col>
                    <xdr:colOff>114300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3</xdr:col>
                    <xdr:colOff>114300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3</xdr:col>
                    <xdr:colOff>114300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3</xdr:col>
                    <xdr:colOff>114300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3</xdr:col>
                    <xdr:colOff>114300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3</xdr:col>
                    <xdr:colOff>114300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3</xdr:col>
                    <xdr:colOff>114300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3</xdr:col>
                    <xdr:colOff>114300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3</xdr:col>
                    <xdr:colOff>114300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3</xdr:col>
                    <xdr:colOff>114300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3</xdr:col>
                    <xdr:colOff>114300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3</xdr:col>
                    <xdr:colOff>114300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3</xdr:col>
                    <xdr:colOff>114300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3</xdr:col>
                    <xdr:colOff>114300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3</xdr:col>
                    <xdr:colOff>114300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3</xdr:col>
                    <xdr:colOff>114300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3</xdr:col>
                    <xdr:colOff>114300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3</xdr:col>
                    <xdr:colOff>114300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3</xdr:col>
                    <xdr:colOff>114300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3</xdr:col>
                    <xdr:colOff>114300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3</xdr:col>
                    <xdr:colOff>114300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3</xdr:col>
                    <xdr:colOff>114300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3</xdr:col>
                    <xdr:colOff>114300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3</xdr:col>
                    <xdr:colOff>114300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3</xdr:col>
                    <xdr:colOff>114300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3</xdr:col>
                    <xdr:colOff>114300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3</xdr:col>
                    <xdr:colOff>114300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3</xdr:col>
                    <xdr:colOff>114300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3</xdr:col>
                    <xdr:colOff>114300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3</xdr:col>
                    <xdr:colOff>114300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3</xdr:col>
                    <xdr:colOff>114300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3</xdr:col>
                    <xdr:colOff>114300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3</xdr:col>
                    <xdr:colOff>114300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3</xdr:col>
                    <xdr:colOff>114300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3</xdr:col>
                    <xdr:colOff>114300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3</xdr:col>
                    <xdr:colOff>114300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3</xdr:col>
                    <xdr:colOff>114300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3</xdr:col>
                    <xdr:colOff>114300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3</xdr:col>
                    <xdr:colOff>114300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3</xdr:col>
                    <xdr:colOff>114300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3</xdr:col>
                    <xdr:colOff>114300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3</xdr:col>
                    <xdr:colOff>114300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3</xdr:col>
                    <xdr:colOff>114300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3</xdr:col>
                    <xdr:colOff>114300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3</xdr:col>
                    <xdr:colOff>114300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3</xdr:col>
                    <xdr:colOff>114300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3</xdr:col>
                    <xdr:colOff>114300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3</xdr:col>
                    <xdr:colOff>114300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3</xdr:col>
                    <xdr:colOff>114300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3</xdr:col>
                    <xdr:colOff>114300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3</xdr:col>
                    <xdr:colOff>114300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3</xdr:col>
                    <xdr:colOff>114300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3</xdr:col>
                    <xdr:colOff>114300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3</xdr:col>
                    <xdr:colOff>114300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3</xdr:col>
                    <xdr:colOff>114300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3</xdr:col>
                    <xdr:colOff>114300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3</xdr:col>
                    <xdr:colOff>114300</xdr:colOff>
                    <xdr:row>65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D00C966F-E514-46F7-A4D7-E3B060E16518}"/>
</file>

<file path=customXml/itemProps2.xml><?xml version="1.0" encoding="utf-8"?>
<ds:datastoreItem xmlns:ds="http://schemas.openxmlformats.org/officeDocument/2006/customXml" ds:itemID="{1C06A962-E333-46A1-AE37-B637F01361E0}"/>
</file>

<file path=customXml/itemProps3.xml><?xml version="1.0" encoding="utf-8"?>
<ds:datastoreItem xmlns:ds="http://schemas.openxmlformats.org/officeDocument/2006/customXml" ds:itemID="{3CC16826-6C4E-4CF0-BA72-1D2E531BFE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Kiscaden, Elizabeth J</dc:creator>
  <cp:keywords/>
  <dc:description/>
  <cp:lastModifiedBy>Kiscaden, Elizabeth</cp:lastModifiedBy>
  <cp:revision/>
  <dcterms:created xsi:type="dcterms:W3CDTF">2022-03-02T15:10:01Z</dcterms:created>
  <dcterms:modified xsi:type="dcterms:W3CDTF">2022-03-03T17:27:38Z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291000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