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ightonuniv-my.sharepoint.com/personal/ejk60737_creighton_edu/Documents/Collections/Print Book Deselection/"/>
    </mc:Choice>
  </mc:AlternateContent>
  <xr:revisionPtr revIDLastSave="0" documentId="8_{960CD478-DBA3-4AE5-86A1-F6A872ACB97F}" xr6:coauthVersionLast="47" xr6:coauthVersionMax="47" xr10:uidLastSave="{00000000-0000-0000-0000-000000000000}"/>
  <bookViews>
    <workbookView xWindow="-120" yWindow="-120" windowWidth="29040" windowHeight="15840" xr2:uid="{906DC5BC-722B-4BCE-ADE7-E53C98AC9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70" i="1" l="1"/>
  <c r="AS70" i="1"/>
  <c r="AR70" i="1"/>
  <c r="AT69" i="1"/>
  <c r="AS69" i="1"/>
  <c r="AR69" i="1"/>
  <c r="AT68" i="1"/>
  <c r="AS68" i="1"/>
  <c r="AR68" i="1"/>
  <c r="AT67" i="1"/>
  <c r="AS67" i="1"/>
  <c r="AT66" i="1"/>
  <c r="AS66" i="1"/>
  <c r="AT65" i="1"/>
  <c r="AS65" i="1"/>
  <c r="AR65" i="1"/>
  <c r="AT64" i="1"/>
  <c r="AS64" i="1"/>
  <c r="AT63" i="1"/>
  <c r="AS63" i="1"/>
  <c r="AT62" i="1"/>
  <c r="AS62" i="1"/>
  <c r="AR62" i="1"/>
  <c r="AT61" i="1"/>
  <c r="AS61" i="1"/>
  <c r="AT60" i="1"/>
  <c r="AS60" i="1"/>
  <c r="AR60" i="1"/>
  <c r="AT59" i="1"/>
  <c r="AS59" i="1"/>
  <c r="AT58" i="1"/>
  <c r="AS58" i="1"/>
  <c r="AR58" i="1"/>
  <c r="AT57" i="1"/>
  <c r="AS57" i="1"/>
  <c r="AR57" i="1"/>
  <c r="AT56" i="1"/>
  <c r="AS56" i="1"/>
  <c r="AR56" i="1"/>
  <c r="AT55" i="1"/>
  <c r="AS55" i="1"/>
  <c r="AT54" i="1"/>
  <c r="AS54" i="1"/>
  <c r="AT53" i="1"/>
  <c r="AS53" i="1"/>
  <c r="AR53" i="1"/>
  <c r="AT52" i="1"/>
  <c r="AS52" i="1"/>
  <c r="AT51" i="1"/>
  <c r="AS51" i="1"/>
  <c r="AT50" i="1"/>
  <c r="AS50" i="1"/>
  <c r="AR50" i="1"/>
  <c r="AT49" i="1"/>
  <c r="AS49" i="1"/>
  <c r="AT48" i="1"/>
  <c r="AS48" i="1"/>
  <c r="AR48" i="1"/>
  <c r="AT47" i="1"/>
  <c r="AS47" i="1"/>
  <c r="AR47" i="1"/>
  <c r="AT46" i="1"/>
  <c r="AS46" i="1"/>
  <c r="AR46" i="1"/>
  <c r="AT45" i="1"/>
  <c r="AS45" i="1"/>
  <c r="AR45" i="1"/>
  <c r="AT44" i="1"/>
  <c r="AS44" i="1"/>
  <c r="AR44" i="1"/>
  <c r="AT43" i="1"/>
  <c r="AS43" i="1"/>
  <c r="AT42" i="1"/>
  <c r="AS42" i="1"/>
  <c r="AT41" i="1"/>
  <c r="AS41" i="1"/>
  <c r="AR41" i="1"/>
  <c r="AT40" i="1"/>
  <c r="AS40" i="1"/>
  <c r="AT39" i="1"/>
  <c r="AS39" i="1"/>
  <c r="AR39" i="1"/>
  <c r="AT38" i="1"/>
  <c r="AS38" i="1"/>
  <c r="AT37" i="1"/>
  <c r="AS37" i="1"/>
  <c r="AR37" i="1"/>
  <c r="AT36" i="1"/>
  <c r="AS36" i="1"/>
  <c r="AR36" i="1"/>
  <c r="AT35" i="1"/>
  <c r="AS35" i="1"/>
  <c r="AT34" i="1"/>
  <c r="AS34" i="1"/>
  <c r="AT33" i="1"/>
  <c r="AS33" i="1"/>
  <c r="AT32" i="1"/>
  <c r="AS32" i="1"/>
  <c r="AR32" i="1"/>
  <c r="AT31" i="1"/>
  <c r="AS31" i="1"/>
  <c r="AR31" i="1"/>
  <c r="AT30" i="1"/>
  <c r="AS30" i="1"/>
  <c r="AT29" i="1"/>
  <c r="AS29" i="1"/>
  <c r="AR29" i="1"/>
  <c r="AT28" i="1"/>
  <c r="AS28" i="1"/>
  <c r="AT27" i="1"/>
  <c r="AS27" i="1"/>
  <c r="AR27" i="1"/>
  <c r="AT26" i="1"/>
  <c r="AS26" i="1"/>
  <c r="AR26" i="1"/>
  <c r="AT25" i="1"/>
  <c r="AS25" i="1"/>
  <c r="AT24" i="1"/>
  <c r="AS24" i="1"/>
  <c r="AT23" i="1"/>
  <c r="AS23" i="1"/>
  <c r="AT22" i="1"/>
  <c r="AS22" i="1"/>
  <c r="AR22" i="1"/>
  <c r="AT21" i="1"/>
  <c r="AS21" i="1"/>
  <c r="AT20" i="1"/>
  <c r="AS20" i="1"/>
  <c r="AR20" i="1"/>
  <c r="AT19" i="1"/>
  <c r="AS19" i="1"/>
  <c r="AR19" i="1"/>
  <c r="AT18" i="1"/>
  <c r="AS18" i="1"/>
  <c r="AR18" i="1"/>
  <c r="AT17" i="1"/>
  <c r="AS17" i="1"/>
  <c r="AR17" i="1"/>
  <c r="AT16" i="1"/>
  <c r="AS16" i="1"/>
  <c r="AT15" i="1"/>
  <c r="AS15" i="1"/>
  <c r="AR15" i="1"/>
  <c r="AT14" i="1"/>
  <c r="AS14" i="1"/>
  <c r="AR14" i="1"/>
  <c r="AT13" i="1"/>
  <c r="AS13" i="1"/>
  <c r="AR13" i="1"/>
  <c r="AT12" i="1"/>
  <c r="AS12" i="1"/>
  <c r="AT11" i="1"/>
  <c r="AS11" i="1"/>
  <c r="AR11" i="1"/>
  <c r="AT10" i="1"/>
  <c r="AS10" i="1"/>
  <c r="AR10" i="1"/>
  <c r="AT9" i="1"/>
  <c r="AS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T3" i="1"/>
  <c r="AS3" i="1"/>
  <c r="AT2" i="1"/>
  <c r="AS2" i="1"/>
  <c r="AR2" i="1"/>
</calcChain>
</file>

<file path=xl/sharedStrings.xml><?xml version="1.0" encoding="utf-8"?>
<sst xmlns="http://schemas.openxmlformats.org/spreadsheetml/2006/main" count="2139" uniqueCount="1051">
  <si>
    <t>Display Call Number</t>
  </si>
  <si>
    <t>Display Call Number Normalized</t>
  </si>
  <si>
    <t>Title</t>
  </si>
  <si>
    <t>Enumeration</t>
  </si>
  <si>
    <t>Possible Multi-Volume Set</t>
  </si>
  <si>
    <t>Copy Number</t>
  </si>
  <si>
    <t>Possible Duplicate</t>
  </si>
  <si>
    <t>Multi-Edition Title</t>
  </si>
  <si>
    <t>Number of Related Ebooks</t>
  </si>
  <si>
    <t>Author</t>
  </si>
  <si>
    <t>Publisher</t>
  </si>
  <si>
    <t>Publication Year</t>
  </si>
  <si>
    <t>Edition</t>
  </si>
  <si>
    <t>Primary Language</t>
  </si>
  <si>
    <t>Place of Publication</t>
  </si>
  <si>
    <t>Series</t>
  </si>
  <si>
    <t>LC Subclass</t>
  </si>
  <si>
    <t>Recorded Uses - Item</t>
  </si>
  <si>
    <t>Recorded Uses - Title</t>
  </si>
  <si>
    <t>Last Charge Date - Item</t>
  </si>
  <si>
    <t>Last Charge Date - Title</t>
  </si>
  <si>
    <t>Last Add Date - Item</t>
  </si>
  <si>
    <t>Last Add Date - Title</t>
  </si>
  <si>
    <t>Global Holdings - Same Edition</t>
  </si>
  <si>
    <t>US Holdings - Same Edition</t>
  </si>
  <si>
    <t>US Holdings</t>
  </si>
  <si>
    <t>Nebraska Holdings - Same Edition</t>
  </si>
  <si>
    <t>Nebraska Holdings</t>
  </si>
  <si>
    <t>All Comparator Library Holdings - Same Edition</t>
  </si>
  <si>
    <t xml:space="preserve">All Comparator Library Holdings </t>
  </si>
  <si>
    <t>Affinity Libraries - Same Edition</t>
  </si>
  <si>
    <t>Affinity Libraries - Any Edition</t>
  </si>
  <si>
    <t>Big East - Same Edition</t>
  </si>
  <si>
    <t>Big East - Any Edition</t>
  </si>
  <si>
    <t>AJCU - Same Edition</t>
  </si>
  <si>
    <t>AJCU - Any Edition</t>
  </si>
  <si>
    <t>Nebraska Colleges &amp; Universities - Same Edition</t>
  </si>
  <si>
    <t>Nebraska Colleges &amp; Universities - Any Edition</t>
  </si>
  <si>
    <t>MALLCO - Same Edition</t>
  </si>
  <si>
    <t>MALLCO - Any Edition</t>
  </si>
  <si>
    <t>HathiTrust Public Domain</t>
  </si>
  <si>
    <t>HathiTrust In Copyright</t>
  </si>
  <si>
    <t>HathiTrust URL</t>
  </si>
  <si>
    <t>OPAC URL</t>
  </si>
  <si>
    <t>WorldCat URL</t>
  </si>
  <si>
    <t>OCLC Work ID</t>
  </si>
  <si>
    <t>WorldCat OCLC Number</t>
  </si>
  <si>
    <t>Bib Record Number</t>
  </si>
  <si>
    <t>Bib Control Number</t>
  </si>
  <si>
    <t>Item Control Number</t>
  </si>
  <si>
    <t>Item Type Code</t>
  </si>
  <si>
    <t>Item Status Code</t>
  </si>
  <si>
    <t>ISBN</t>
  </si>
  <si>
    <t>Barcode</t>
  </si>
  <si>
    <t>SCS Item ID</t>
  </si>
  <si>
    <t>RD119 .D3848 2003</t>
  </si>
  <si>
    <t>0                      RD 0119000D  3848        2003</t>
  </si>
  <si>
    <t>Dubious equalities and embodied differences : cultural studies on cosmetic surgery / Kathy Davis.</t>
  </si>
  <si>
    <t>No</t>
  </si>
  <si>
    <t>1</t>
  </si>
  <si>
    <t>0</t>
  </si>
  <si>
    <t>Davis, Kathy, 1949-</t>
  </si>
  <si>
    <t>Lanham : Rowman &amp; Littlefield, c2003.</t>
  </si>
  <si>
    <t>2003</t>
  </si>
  <si>
    <t>eng</t>
  </si>
  <si>
    <t>mdu</t>
  </si>
  <si>
    <t>Explorations in bioethics and the medical humanities</t>
  </si>
  <si>
    <t xml:space="preserve">RD </t>
  </si>
  <si>
    <t>2007-04-05</t>
  </si>
  <si>
    <t>2005-01-19</t>
  </si>
  <si>
    <t>Yes</t>
  </si>
  <si>
    <t>1039052:eng</t>
  </si>
  <si>
    <t>51163598</t>
  </si>
  <si>
    <t>991004409369702656</t>
  </si>
  <si>
    <t>2268287210002656</t>
  </si>
  <si>
    <t>BOOK</t>
  </si>
  <si>
    <t>9780742514201</t>
  </si>
  <si>
    <t>32285005021950</t>
  </si>
  <si>
    <t>893235464</t>
  </si>
  <si>
    <t>RD119 .D385 1995</t>
  </si>
  <si>
    <t>0                      RD 0119000D  385         1995</t>
  </si>
  <si>
    <t>Reshaping the female body : the dilemma of cosmetic surgery / Kathy Davis.</t>
  </si>
  <si>
    <t>Davis, Kathy.</t>
  </si>
  <si>
    <t>New York : Routledge, 1995.</t>
  </si>
  <si>
    <t>1995</t>
  </si>
  <si>
    <t>nyu</t>
  </si>
  <si>
    <t>1995-03-02</t>
  </si>
  <si>
    <t>1995-01-27</t>
  </si>
  <si>
    <t>311441007:eng</t>
  </si>
  <si>
    <t>30546391</t>
  </si>
  <si>
    <t>991002346619702656</t>
  </si>
  <si>
    <t>2261929170002656</t>
  </si>
  <si>
    <t>9780415906319</t>
  </si>
  <si>
    <t>32285001995207</t>
  </si>
  <si>
    <t>893245056</t>
  </si>
  <si>
    <t>RD120.7 .C34</t>
  </si>
  <si>
    <t>0                      RD 0120700C  34</t>
  </si>
  <si>
    <t>A gift of life : observations on organ transplantation / [by] Roy Calne.</t>
  </si>
  <si>
    <t>Calne, Roy Yorke.</t>
  </si>
  <si>
    <t>New York : Basic Books, [1970]</t>
  </si>
  <si>
    <t>1970</t>
  </si>
  <si>
    <t>2000-11-27</t>
  </si>
  <si>
    <t>1992-03-13</t>
  </si>
  <si>
    <t>1177629:eng</t>
  </si>
  <si>
    <t>103129</t>
  </si>
  <si>
    <t>991005265699702656</t>
  </si>
  <si>
    <t>2260145480002656</t>
  </si>
  <si>
    <t>9780465026753</t>
  </si>
  <si>
    <t>32285000998889</t>
  </si>
  <si>
    <t>893628653</t>
  </si>
  <si>
    <t>RD120.7 .M55 1971</t>
  </si>
  <si>
    <t>0                      RD 0120700M  55          1971</t>
  </si>
  <si>
    <t>Moral and ethical implications of human organ transplants / by George W. Miller. With a foreword by Dwight E. Harken.</t>
  </si>
  <si>
    <t>Miller, G. William (George William), 1925-2006.</t>
  </si>
  <si>
    <t>Springfield, Ill. : Thomas, [1971]</t>
  </si>
  <si>
    <t>1971</t>
  </si>
  <si>
    <t>ilu</t>
  </si>
  <si>
    <t>2007-11-05</t>
  </si>
  <si>
    <t>1990-04-12</t>
  </si>
  <si>
    <t>44615913:eng</t>
  </si>
  <si>
    <t>163474</t>
  </si>
  <si>
    <t>991000926359702656</t>
  </si>
  <si>
    <t>2272176270002656</t>
  </si>
  <si>
    <t>32285000115237</t>
  </si>
  <si>
    <t>893608396</t>
  </si>
  <si>
    <t>RD156 .B7</t>
  </si>
  <si>
    <t>0                      RD 0156000B  7</t>
  </si>
  <si>
    <t>No place to hide.</t>
  </si>
  <si>
    <t>Bradley, David, 1915-2008.</t>
  </si>
  <si>
    <t>Boston, Little Brown, 1948.</t>
  </si>
  <si>
    <t>1948</t>
  </si>
  <si>
    <t>[1st ed.]</t>
  </si>
  <si>
    <t>mau</t>
  </si>
  <si>
    <t>2000-10-17</t>
  </si>
  <si>
    <t>1997-08-12</t>
  </si>
  <si>
    <t>46789459:eng</t>
  </si>
  <si>
    <t>512584</t>
  </si>
  <si>
    <t>991002893149702656</t>
  </si>
  <si>
    <t>2263317150002656</t>
  </si>
  <si>
    <t>32285003093001</t>
  </si>
  <si>
    <t>893511322</t>
  </si>
  <si>
    <t>RD27.3.F8 G44 1980</t>
  </si>
  <si>
    <t>0                      RD 0027300F  8                  G  44          1980</t>
  </si>
  <si>
    <t>Professionalizing modern medicine : Paris surgeons and medical science and institutions in the 18th century / Toby Gelfand.</t>
  </si>
  <si>
    <t>Gelfand, Toby, 1942-</t>
  </si>
  <si>
    <t>Westport, Conn. : Greenwood Press, 1980.</t>
  </si>
  <si>
    <t>1980</t>
  </si>
  <si>
    <t>ctu</t>
  </si>
  <si>
    <t>Contributions in medical history, 0147-1058 ; no. 6</t>
  </si>
  <si>
    <t>2006-11-21</t>
  </si>
  <si>
    <t>1992-03-16</t>
  </si>
  <si>
    <t>795207792:eng</t>
  </si>
  <si>
    <t>5750519</t>
  </si>
  <si>
    <t>991004869419702656</t>
  </si>
  <si>
    <t>2270758340002656</t>
  </si>
  <si>
    <t>9780313214882</t>
  </si>
  <si>
    <t>32285001021202</t>
  </si>
  <si>
    <t>893807566</t>
  </si>
  <si>
    <t>RD27.35.G5 A3 1992</t>
  </si>
  <si>
    <t>0                      RD 0027350G  5                  A  3           1992</t>
  </si>
  <si>
    <t>Besieged : a doctor's story of life and death in Beirut / Chris Giannou.</t>
  </si>
  <si>
    <t>Giannou, Christopher.</t>
  </si>
  <si>
    <t>New York : Olive Branch Press, 1992.</t>
  </si>
  <si>
    <t>1992</t>
  </si>
  <si>
    <t>1st American ed.</t>
  </si>
  <si>
    <t>2003-04-24</t>
  </si>
  <si>
    <t>992851:eng</t>
  </si>
  <si>
    <t>23140408</t>
  </si>
  <si>
    <t>991003981949702656</t>
  </si>
  <si>
    <t>2266757700002656</t>
  </si>
  <si>
    <t>9780940793750</t>
  </si>
  <si>
    <t>32285004743604</t>
  </si>
  <si>
    <t>893429507</t>
  </si>
  <si>
    <t>RD31.3 .C64 1993</t>
  </si>
  <si>
    <t>0                      RD 0031300C  64          1993</t>
  </si>
  <si>
    <t>O.R. : the true story of 24 hours in a hospital operating room / by B.D. Colen.</t>
  </si>
  <si>
    <t>Colen, B. D.</t>
  </si>
  <si>
    <t>New York, NY : Dutton, c1993.</t>
  </si>
  <si>
    <t>1993</t>
  </si>
  <si>
    <t>1993-10-14</t>
  </si>
  <si>
    <t>1993-05-13</t>
  </si>
  <si>
    <t>24139781:eng</t>
  </si>
  <si>
    <t>26503415</t>
  </si>
  <si>
    <t>991002068929702656</t>
  </si>
  <si>
    <t>2255718080002656</t>
  </si>
  <si>
    <t>9780525935186</t>
  </si>
  <si>
    <t>32285001581379</t>
  </si>
  <si>
    <t>893427170</t>
  </si>
  <si>
    <t>RD31.7 .P78 1987</t>
  </si>
  <si>
    <t>0                      RD 0031700P  78          1987</t>
  </si>
  <si>
    <t>The Psychological experience of surgery / edited by Richard S. Blacher.</t>
  </si>
  <si>
    <t>New York : Wiley, c1987.</t>
  </si>
  <si>
    <t>1987</t>
  </si>
  <si>
    <t>Wiley series in general and clinical psychiatry</t>
  </si>
  <si>
    <t>1993-09-05</t>
  </si>
  <si>
    <t>1993-03-25</t>
  </si>
  <si>
    <t>54818892:eng</t>
  </si>
  <si>
    <t>13580693</t>
  </si>
  <si>
    <t>991000848659702656</t>
  </si>
  <si>
    <t>2257550420002656</t>
  </si>
  <si>
    <t>9780471818311</t>
  </si>
  <si>
    <t>32285001608958</t>
  </si>
  <si>
    <t>893897275</t>
  </si>
  <si>
    <t>RD521 .A83 1991</t>
  </si>
  <si>
    <t>0                      RD 0521000A  83          1991</t>
  </si>
  <si>
    <t>Athletic injuries to the head, neck, and face / [edited by] Joseph S. Torg.</t>
  </si>
  <si>
    <t>St. Louis : Mosby Year Book, c1991.</t>
  </si>
  <si>
    <t>1991</t>
  </si>
  <si>
    <t>2nd ed.</t>
  </si>
  <si>
    <t>mou</t>
  </si>
  <si>
    <t>1999-03-30</t>
  </si>
  <si>
    <t>1993-12-28</t>
  </si>
  <si>
    <t>54446808:eng</t>
  </si>
  <si>
    <t>22813555</t>
  </si>
  <si>
    <t>991001816459702656</t>
  </si>
  <si>
    <t>2263756640002656</t>
  </si>
  <si>
    <t>9780815188469</t>
  </si>
  <si>
    <t>32285001818326</t>
  </si>
  <si>
    <t>893250528</t>
  </si>
  <si>
    <t>RD521 .H56 1999</t>
  </si>
  <si>
    <t>0                      RD 0521000H  56          1999</t>
  </si>
  <si>
    <t>On head wounds / Hippocrates ; edition, translation, and commentary by Maury Hanson.</t>
  </si>
  <si>
    <t>Hippocrates.</t>
  </si>
  <si>
    <t>Berlin : Akademie, c1999.</t>
  </si>
  <si>
    <t>1999</t>
  </si>
  <si>
    <t xml:space="preserve">gw </t>
  </si>
  <si>
    <t>Corpus medicorum Graecorum, 0070-0347 ; I, 4, 1</t>
  </si>
  <si>
    <t>2001-05-15</t>
  </si>
  <si>
    <t>7971916:eng</t>
  </si>
  <si>
    <t>61512292</t>
  </si>
  <si>
    <t>991003494539702656</t>
  </si>
  <si>
    <t>2256791530002656</t>
  </si>
  <si>
    <t>9783050033396</t>
  </si>
  <si>
    <t>32285004297353</t>
  </si>
  <si>
    <t>893874810</t>
  </si>
  <si>
    <t>RD525 .C57</t>
  </si>
  <si>
    <t>0                      RD 0525000C  57</t>
  </si>
  <si>
    <t>A Cleft palate team addresses the speech clinician. Edited by Mervyn L. Falk.</t>
  </si>
  <si>
    <t>Springfield, Ill., Thomas [1971]</t>
  </si>
  <si>
    <t>2007-10-07</t>
  </si>
  <si>
    <t>1992-10-14</t>
  </si>
  <si>
    <t>471123:eng</t>
  </si>
  <si>
    <t>159664</t>
  </si>
  <si>
    <t>991000910649702656</t>
  </si>
  <si>
    <t>2258975220002656</t>
  </si>
  <si>
    <t>32285001369940</t>
  </si>
  <si>
    <t>893620910</t>
  </si>
  <si>
    <t>RD525 .M37</t>
  </si>
  <si>
    <t>0                      RD 0525000M  37</t>
  </si>
  <si>
    <t>Cleft palate and associated speech characteristics / by Raymond Massengill, Jr., and Phyllis P. Phillips.</t>
  </si>
  <si>
    <t>Massengill, Raymond.</t>
  </si>
  <si>
    <t>Lincoln, Neb. : Cliffs Notes, [1975]</t>
  </si>
  <si>
    <t>1975</t>
  </si>
  <si>
    <t>nbu</t>
  </si>
  <si>
    <t>Cliffs speech and hearing series</t>
  </si>
  <si>
    <t>1992-11-02</t>
  </si>
  <si>
    <t>2434914:eng</t>
  </si>
  <si>
    <t>1499682</t>
  </si>
  <si>
    <t>991003784109702656</t>
  </si>
  <si>
    <t>2270780750002656</t>
  </si>
  <si>
    <t>9780822018018</t>
  </si>
  <si>
    <t>32285001379337</t>
  </si>
  <si>
    <t>893531590</t>
  </si>
  <si>
    <t>RD525 .W4</t>
  </si>
  <si>
    <t>0                      RD 0525000W  4</t>
  </si>
  <si>
    <t>Cleft palate / [by] Harold Westlake [and] David Rutherford.</t>
  </si>
  <si>
    <t>Westlake, Harold, 1906-</t>
  </si>
  <si>
    <t>Englewood Cliffs, N.J. : Prentice-Hall, [1966]</t>
  </si>
  <si>
    <t>1966</t>
  </si>
  <si>
    <t>nju</t>
  </si>
  <si>
    <t>Prentice-Hall foundations of speech pathology series</t>
  </si>
  <si>
    <t>1607950:eng</t>
  </si>
  <si>
    <t>602985</t>
  </si>
  <si>
    <t>991005264679702656</t>
  </si>
  <si>
    <t>2260177640002656</t>
  </si>
  <si>
    <t>32285001379329</t>
  </si>
  <si>
    <t>893695030</t>
  </si>
  <si>
    <t>RD546.H325 R69 2002</t>
  </si>
  <si>
    <t>0                      RD 0546000H  325                R  69          2002</t>
  </si>
  <si>
    <t>The book of Jesse : a story of youth, illness, and medicine / Michael Rowe.</t>
  </si>
  <si>
    <t>Rowe, Michael, 1947-</t>
  </si>
  <si>
    <t>Washington, D.C. : Francis Press, c2002.</t>
  </si>
  <si>
    <t>2002</t>
  </si>
  <si>
    <t>1st ed.</t>
  </si>
  <si>
    <t>dcu</t>
  </si>
  <si>
    <t>2004-12-15</t>
  </si>
  <si>
    <t>6281361:eng</t>
  </si>
  <si>
    <t>50124805</t>
  </si>
  <si>
    <t>991004428449702656</t>
  </si>
  <si>
    <t>2266744620002656</t>
  </si>
  <si>
    <t>9780966505160</t>
  </si>
  <si>
    <t>32285005017479</t>
  </si>
  <si>
    <t>893319213</t>
  </si>
  <si>
    <t>RD557 .U67 1990</t>
  </si>
  <si>
    <t>0                      RD 0557000U  67          1990</t>
  </si>
  <si>
    <t>The Upper extremity in sports medicine / edited by James A. Nicholas, Elliott B. Hershman ; with Martin A. Posner.</t>
  </si>
  <si>
    <t>St. Louis : C.V. Mosby, 1990.</t>
  </si>
  <si>
    <t>1990</t>
  </si>
  <si>
    <t>2001-04-19</t>
  </si>
  <si>
    <t>1993-02-22</t>
  </si>
  <si>
    <t>2999401048:eng</t>
  </si>
  <si>
    <t>20692664</t>
  </si>
  <si>
    <t>991001742069702656</t>
  </si>
  <si>
    <t>2254865870002656</t>
  </si>
  <si>
    <t>9780801639432</t>
  </si>
  <si>
    <t>32285001496156</t>
  </si>
  <si>
    <t>893596696</t>
  </si>
  <si>
    <t>RD557 .U674 1995</t>
  </si>
  <si>
    <t>0                      RD 0557000U  674         1995</t>
  </si>
  <si>
    <t>Upper extremity injuries in the athlete / edited by Arthur M. Pappas, in association with Janet Walzer.</t>
  </si>
  <si>
    <t>New York : Churchill Livingstone, c1995.</t>
  </si>
  <si>
    <t>2002-04-08</t>
  </si>
  <si>
    <t>1995-03-28</t>
  </si>
  <si>
    <t>350203724:eng</t>
  </si>
  <si>
    <t>31044873</t>
  </si>
  <si>
    <t>991002388789702656</t>
  </si>
  <si>
    <t>2262170100002656</t>
  </si>
  <si>
    <t>9780443088360</t>
  </si>
  <si>
    <t>32285002004769</t>
  </si>
  <si>
    <t>893898698</t>
  </si>
  <si>
    <t>RD557.5 .A83 1994</t>
  </si>
  <si>
    <t>0                      RD 0557500A  83          1994</t>
  </si>
  <si>
    <t>The Athlete's shoulder / edited by James R. Andrews, Kevin E. Wilk.</t>
  </si>
  <si>
    <t>New York : Churchill Livingstone, 1994.</t>
  </si>
  <si>
    <t>1994</t>
  </si>
  <si>
    <t>2003-03-17</t>
  </si>
  <si>
    <t>1995-05-01</t>
  </si>
  <si>
    <t>364671802:eng</t>
  </si>
  <si>
    <t>28334281</t>
  </si>
  <si>
    <t>991002202339702656</t>
  </si>
  <si>
    <t>2259972680002656</t>
  </si>
  <si>
    <t>9780443088476</t>
  </si>
  <si>
    <t>32285002037058</t>
  </si>
  <si>
    <t>893497827</t>
  </si>
  <si>
    <t>RD561 .C78 1994</t>
  </si>
  <si>
    <t>0                      RD 0561000C  78          1994</t>
  </si>
  <si>
    <t>The Crucial ligaments : diagnosis and treatment of ligamentous injuries about the knee / edited by John A. Feagin, Jr. ; Lottie B. Applewhite, author's editor ; with illustrations by Marsha J. Dohrmann.</t>
  </si>
  <si>
    <t>2008-10-07</t>
  </si>
  <si>
    <t>1995-04-17</t>
  </si>
  <si>
    <t>1995-07-07</t>
  </si>
  <si>
    <t>836895718:eng</t>
  </si>
  <si>
    <t>28748961</t>
  </si>
  <si>
    <t>991001798689702656</t>
  </si>
  <si>
    <t>2268923920002656</t>
  </si>
  <si>
    <t>9780443089312</t>
  </si>
  <si>
    <t>32285002018546</t>
  </si>
  <si>
    <t>893684662</t>
  </si>
  <si>
    <t>RD561 .K54 1985</t>
  </si>
  <si>
    <t>0                      RD 0561000K  54          1985</t>
  </si>
  <si>
    <t>The knee in sports : conditioning, injury prevention, rehabilitation and studies related to the knee / Karl K. Klein, [Fred L. Allman, Jr.]</t>
  </si>
  <si>
    <t>Klein, Karl K.</t>
  </si>
  <si>
    <t>Del Mar, CA : Academic Press, c1985.</t>
  </si>
  <si>
    <t>1985</t>
  </si>
  <si>
    <t>cau</t>
  </si>
  <si>
    <t>Science in sports series</t>
  </si>
  <si>
    <t>2007-12-19</t>
  </si>
  <si>
    <t>1343202:eng</t>
  </si>
  <si>
    <t>12006731</t>
  </si>
  <si>
    <t>991000624859702656</t>
  </si>
  <si>
    <t>2259212250002656</t>
  </si>
  <si>
    <t>32285001609055</t>
  </si>
  <si>
    <t>893890866</t>
  </si>
  <si>
    <t>RD575 .S55</t>
  </si>
  <si>
    <t>0                      RD 0575000S  55</t>
  </si>
  <si>
    <t>Gift of life : the social and psychological impact of organ transplantation / Roberta G. Simmons, Susan D. Klein, Richard L. Simmons.</t>
  </si>
  <si>
    <t>Simmons, Roberta G.</t>
  </si>
  <si>
    <t>New York : Wiley, c1977.</t>
  </si>
  <si>
    <t>1977</t>
  </si>
  <si>
    <t>Health, medicine, and society</t>
  </si>
  <si>
    <t>1999-11-21</t>
  </si>
  <si>
    <t>1991-10-28</t>
  </si>
  <si>
    <t>3855690519:eng</t>
  </si>
  <si>
    <t>3072635</t>
  </si>
  <si>
    <t>991004335549702656</t>
  </si>
  <si>
    <t>2265253770002656</t>
  </si>
  <si>
    <t>9780471791973</t>
  </si>
  <si>
    <t>32285000802099</t>
  </si>
  <si>
    <t>893718782</t>
  </si>
  <si>
    <t>RD594 .K39 1985</t>
  </si>
  <si>
    <t>0                      RD 0594000K  39          1985</t>
  </si>
  <si>
    <t>Ethical issues in psychosurgery / John Kleinig.</t>
  </si>
  <si>
    <t>Kleinig, John, 1942-</t>
  </si>
  <si>
    <t>London ; Boston : Allen &amp; Unwin, 1985.</t>
  </si>
  <si>
    <t>enk</t>
  </si>
  <si>
    <t>Studies in applied philosophy ; 1</t>
  </si>
  <si>
    <t>2003-10-15</t>
  </si>
  <si>
    <t>1991-12-06</t>
  </si>
  <si>
    <t>3925897:eng</t>
  </si>
  <si>
    <t>11468399</t>
  </si>
  <si>
    <t>991000538209702656</t>
  </si>
  <si>
    <t>2264737320002656</t>
  </si>
  <si>
    <t>9780041700336</t>
  </si>
  <si>
    <t>32285000885151</t>
  </si>
  <si>
    <t>893890780</t>
  </si>
  <si>
    <t>RD661.G74 A3 1994</t>
  </si>
  <si>
    <t>0                      RD 0661000G  74                 A  3           1994</t>
  </si>
  <si>
    <t>Autobiography of a face / Lucy Grealy.</t>
  </si>
  <si>
    <t>Grealy, Lucy.</t>
  </si>
  <si>
    <t>Boston : Houghton Mifflin, 1994.</t>
  </si>
  <si>
    <t>2009-05-15</t>
  </si>
  <si>
    <t>1994-10-31</t>
  </si>
  <si>
    <t>650319:eng</t>
  </si>
  <si>
    <t>30156226</t>
  </si>
  <si>
    <t>991002325149702656</t>
  </si>
  <si>
    <t>2265938190002656</t>
  </si>
  <si>
    <t>9780395657805</t>
  </si>
  <si>
    <t>32285001955946</t>
  </si>
  <si>
    <t>893786005</t>
  </si>
  <si>
    <t>RD680 .W47 1998</t>
  </si>
  <si>
    <t>0                      RD 0680000W  47          1998</t>
  </si>
  <si>
    <t>Biomechanics of musculoskeletal injury / William C. Whiting, Ronald F. Zernicke.</t>
  </si>
  <si>
    <t>Whiting, William Charles.</t>
  </si>
  <si>
    <t>Champaign, IL : Human Kinetics, c1998.</t>
  </si>
  <si>
    <t>1998</t>
  </si>
  <si>
    <t>2001-04-03</t>
  </si>
  <si>
    <t>1998-07-21</t>
  </si>
  <si>
    <t>1998-12-18</t>
  </si>
  <si>
    <t>640624:eng</t>
  </si>
  <si>
    <t>37806113</t>
  </si>
  <si>
    <t>991001809349702656</t>
  </si>
  <si>
    <t>2259242480002656</t>
  </si>
  <si>
    <t>9780873227797</t>
  </si>
  <si>
    <t>32285003434163</t>
  </si>
  <si>
    <t>893703349</t>
  </si>
  <si>
    <t>RD688 .K7313</t>
  </si>
  <si>
    <t>0                      RD 0688000K  7313</t>
  </si>
  <si>
    <t>Muscle and tendon injuries in athletes : diagnosis, treatment, muscle training, rehabilitation / Vladimir Krejci and Peter Koch ; translated by David Le Vay.</t>
  </si>
  <si>
    <t>Krejčí, Vladimír, PhDr.</t>
  </si>
  <si>
    <t>Chicago : Year Book Medical Publishers ; Stuttgart : G. Thieme, 1979.</t>
  </si>
  <si>
    <t>1979</t>
  </si>
  <si>
    <t>Thieme</t>
  </si>
  <si>
    <t>1997-02-26</t>
  </si>
  <si>
    <t>477051:eng</t>
  </si>
  <si>
    <t>5798323</t>
  </si>
  <si>
    <t>991004925659702656</t>
  </si>
  <si>
    <t>2260935600002656</t>
  </si>
  <si>
    <t>9780815151951</t>
  </si>
  <si>
    <t>32285001609097</t>
  </si>
  <si>
    <t>893713226</t>
  </si>
  <si>
    <t>RD71 .B5 1988</t>
  </si>
  <si>
    <t>0                      RD 0071000B  5           1988</t>
  </si>
  <si>
    <t>Roman surgical instruments and minor objects in the University of Mississippi / by Lawrence J. Bliquez.</t>
  </si>
  <si>
    <t>Bliquez, Lawrence J.</t>
  </si>
  <si>
    <t>Goteborg : P. Astrom, 1988.</t>
  </si>
  <si>
    <t>1988</t>
  </si>
  <si>
    <t xml:space="preserve">sw </t>
  </si>
  <si>
    <t>Studies in Mediterranean archaeology and literature. Pocket-book, 0283-8494 ; 58</t>
  </si>
  <si>
    <t>1993-04-25</t>
  </si>
  <si>
    <t>1992-03-17</t>
  </si>
  <si>
    <t>17776004:eng</t>
  </si>
  <si>
    <t>18431539</t>
  </si>
  <si>
    <t>991001349399702656</t>
  </si>
  <si>
    <t>2265370700002656</t>
  </si>
  <si>
    <t>32285000939677</t>
  </si>
  <si>
    <t>893414178</t>
  </si>
  <si>
    <t>RD732 .E74 1987</t>
  </si>
  <si>
    <t>0                      RD 0732000E  74          1987</t>
  </si>
  <si>
    <t>Ergonomic interventions to prevent musculoskeletal injuries in industry.</t>
  </si>
  <si>
    <t>[Cincinnati, Ohio] : American Conference of Governmental Industrial Hygienists ; Chelsea, Mich. : Lewis Publishers, c1987.</t>
  </si>
  <si>
    <t>ohu</t>
  </si>
  <si>
    <t>Industrial hygiene science series</t>
  </si>
  <si>
    <t>1994-09-01</t>
  </si>
  <si>
    <t>1993-09-02</t>
  </si>
  <si>
    <t>10158572:eng</t>
  </si>
  <si>
    <t>15415731</t>
  </si>
  <si>
    <t>991001023079702656</t>
  </si>
  <si>
    <t>2265322120002656</t>
  </si>
  <si>
    <t>9780873711036</t>
  </si>
  <si>
    <t>32285001729705</t>
  </si>
  <si>
    <t>893243792</t>
  </si>
  <si>
    <t>RD734 .H66</t>
  </si>
  <si>
    <t>0                      RD 0734000H  66</t>
  </si>
  <si>
    <t>Physical examination of the spine and extremities / Stanley Hoppenfeld, in collaboration with Richard Hutton ; medical ill. by Hugh Thomas.</t>
  </si>
  <si>
    <t>Hoppenfeld, Stanley, 1934-</t>
  </si>
  <si>
    <t>New York : Appleton-Century-Crofts, c1976.</t>
  </si>
  <si>
    <t>1976</t>
  </si>
  <si>
    <t>2007-12-12</t>
  </si>
  <si>
    <t>581463:eng</t>
  </si>
  <si>
    <t>2005997</t>
  </si>
  <si>
    <t>991001760119702656</t>
  </si>
  <si>
    <t>2261934220002656</t>
  </si>
  <si>
    <t>9780838578537</t>
  </si>
  <si>
    <t>32285001609147</t>
  </si>
  <si>
    <t>893703307</t>
  </si>
  <si>
    <t>RD734 .N67 2003</t>
  </si>
  <si>
    <t>0                      RD 0734000N  67          2003</t>
  </si>
  <si>
    <t>Measurement of joint motion : a guide to goniometry / Cynthia C. Norkin, D. Joyce White ; photographs by Jocelyn Greene Molleur and Lucia Grochowska Littlefield ; illustrations by Timothy Wayne Malone ; additional illustrations provided by Jennifer Daniell and Meredith Taylor Stelling.</t>
  </si>
  <si>
    <t>Norkin, Cynthia C.</t>
  </si>
  <si>
    <t>Philadelphia : F.A. Davis, c2003.</t>
  </si>
  <si>
    <t>3rd ed.</t>
  </si>
  <si>
    <t>pau</t>
  </si>
  <si>
    <t>2005-05-25</t>
  </si>
  <si>
    <t>2006-09-03</t>
  </si>
  <si>
    <t>2006-08-25</t>
  </si>
  <si>
    <t>796292904:eng</t>
  </si>
  <si>
    <t>51937005</t>
  </si>
  <si>
    <t>991001732779702656</t>
  </si>
  <si>
    <t>2268638960002656</t>
  </si>
  <si>
    <t>9780803609723</t>
  </si>
  <si>
    <t>32285005090351</t>
  </si>
  <si>
    <t>893615341</t>
  </si>
  <si>
    <t>RD734.5.P58 K66 2002</t>
  </si>
  <si>
    <t>0                      RD 0734500P  58                 K  66          2002</t>
  </si>
  <si>
    <t>Special tests for orthopedic examination / Jeff G. Konin ... [et al.].</t>
  </si>
  <si>
    <t>Thorofare, NJ : SLACK Inc., c2002.</t>
  </si>
  <si>
    <t>2003-03-03</t>
  </si>
  <si>
    <t>56816052:eng</t>
  </si>
  <si>
    <t>49761223</t>
  </si>
  <si>
    <t>991003988399702656</t>
  </si>
  <si>
    <t>2255400070002656</t>
  </si>
  <si>
    <t>9781556425912</t>
  </si>
  <si>
    <t>32285004681911</t>
  </si>
  <si>
    <t>893593134</t>
  </si>
  <si>
    <t>RD736.P47 O78 1990</t>
  </si>
  <si>
    <t>0                      RD 0736000P  47                 O  78          1990</t>
  </si>
  <si>
    <t>Orthopaedic and sports physical therapy / edited by James A. Gould III.</t>
  </si>
  <si>
    <t>St. Louis, Mo. : Mosby, 1990.</t>
  </si>
  <si>
    <t>Mosby's physical therapy series</t>
  </si>
  <si>
    <t>1999-09-23</t>
  </si>
  <si>
    <t>1991-05-13</t>
  </si>
  <si>
    <t>1993-09-10</t>
  </si>
  <si>
    <t>429285363:eng</t>
  </si>
  <si>
    <t>20167562</t>
  </si>
  <si>
    <t>991001806459702656</t>
  </si>
  <si>
    <t>2270005690002656</t>
  </si>
  <si>
    <t>9780801629082</t>
  </si>
  <si>
    <t>32285000572098</t>
  </si>
  <si>
    <t>893885569</t>
  </si>
  <si>
    <t>RD768 .M43 1982</t>
  </si>
  <si>
    <t>0                      RD 0768000M  43          1982</t>
  </si>
  <si>
    <t>The Y's way to a healthy back / Alexander Melleby ; with a foreword by Hans Kraus.</t>
  </si>
  <si>
    <t>Melleby, Alexander.</t>
  </si>
  <si>
    <t>Piscataway, N.J. : New Century Publishers, c1982.</t>
  </si>
  <si>
    <t>1982</t>
  </si>
  <si>
    <t>2005-07-19</t>
  </si>
  <si>
    <t>1992-11-24</t>
  </si>
  <si>
    <t>496283:eng</t>
  </si>
  <si>
    <t>8805307</t>
  </si>
  <si>
    <t>991000074789702656</t>
  </si>
  <si>
    <t>2270409960002656</t>
  </si>
  <si>
    <t>9780832901478</t>
  </si>
  <si>
    <t>32285001409126</t>
  </si>
  <si>
    <t>893521368</t>
  </si>
  <si>
    <t>RD771.B217 S255 1994</t>
  </si>
  <si>
    <t>0                      RD 0771000B  217                S  255         1994</t>
  </si>
  <si>
    <t>YMCA healthy back book / YMCA of the USA ; with Patricia Sammann.</t>
  </si>
  <si>
    <t>Champaign, IL : Human Kinetics, c1994.</t>
  </si>
  <si>
    <t>2000-02-28</t>
  </si>
  <si>
    <t>375525971:eng</t>
  </si>
  <si>
    <t>28708691</t>
  </si>
  <si>
    <t>991002227709702656</t>
  </si>
  <si>
    <t>2256792870002656</t>
  </si>
  <si>
    <t>9780873226295</t>
  </si>
  <si>
    <t>32285003665105</t>
  </si>
  <si>
    <t>893779563</t>
  </si>
  <si>
    <t>RD771.B217 V53 1991</t>
  </si>
  <si>
    <t>0                      RD 0771000B  217                V  53          1991</t>
  </si>
  <si>
    <t>Chronic low back pain : assessment and treatment from a behavioral rehabilitation perspective / Johan W.S. Vlaeyen.</t>
  </si>
  <si>
    <t>Vlaeyen, Johan W. S. (Johan Wolfgang Silvain), 1957-</t>
  </si>
  <si>
    <t>Amsterdam ; Rockland, MA : Swets &amp; Zeitlinger, c1991.</t>
  </si>
  <si>
    <t xml:space="preserve">ne </t>
  </si>
  <si>
    <t>IRV series in rehabilitation research, 0925-8396 ; v. 1</t>
  </si>
  <si>
    <t>1994-07-06</t>
  </si>
  <si>
    <t>882491:eng</t>
  </si>
  <si>
    <t>23178915</t>
  </si>
  <si>
    <t>991001846229702656</t>
  </si>
  <si>
    <t>2262489610002656</t>
  </si>
  <si>
    <t>9789026511721</t>
  </si>
  <si>
    <t>32285001931004</t>
  </si>
  <si>
    <t>893684698</t>
  </si>
  <si>
    <t>RD778 .T45</t>
  </si>
  <si>
    <t>0                      RD 0778000T  45</t>
  </si>
  <si>
    <t>The genetics of hand malformations / Samia A. Temtamy and Victor A. McKusick ; editor, Daniel Bergsma, associate editors, Jeanne R. Mudge, Natalie W. Paul, Sue Conde Greene.</t>
  </si>
  <si>
    <t>Temtamy, Samia A.</t>
  </si>
  <si>
    <t>New York : A. R. Liss, c1978.</t>
  </si>
  <si>
    <t>1978</t>
  </si>
  <si>
    <t>Birth defects original article series ; v. 14, no. 3</t>
  </si>
  <si>
    <t>2010-07-30</t>
  </si>
  <si>
    <t>10571388:eng</t>
  </si>
  <si>
    <t>3558735</t>
  </si>
  <si>
    <t>991004463859702656</t>
  </si>
  <si>
    <t>2262143710002656</t>
  </si>
  <si>
    <t>9780845110171</t>
  </si>
  <si>
    <t>32285001609154</t>
  </si>
  <si>
    <t>893319250</t>
  </si>
  <si>
    <t>RD798 .D4</t>
  </si>
  <si>
    <t>0                      RD 0798000D  4</t>
  </si>
  <si>
    <t>Adjustment to severe physical disability : a metamorphosis / Charlene DeLoach, Bobby G. Greer.</t>
  </si>
  <si>
    <t>DeLoach, Charlene.</t>
  </si>
  <si>
    <t>New York : McGraw-Hill, c1981.</t>
  </si>
  <si>
    <t>1981</t>
  </si>
  <si>
    <t>McGraw-Hill series in special education</t>
  </si>
  <si>
    <t>1996-03-17</t>
  </si>
  <si>
    <t>22607668:eng</t>
  </si>
  <si>
    <t>6446709</t>
  </si>
  <si>
    <t>991004984389702656</t>
  </si>
  <si>
    <t>2255934070002656</t>
  </si>
  <si>
    <t>9780070162815</t>
  </si>
  <si>
    <t>32285001609170</t>
  </si>
  <si>
    <t>893810778</t>
  </si>
  <si>
    <t>RD80.3 .F46 2001</t>
  </si>
  <si>
    <t>0                      RD 0080300F  46          2001</t>
  </si>
  <si>
    <t>Ether day : the strange tale of America's greatest medical discovery and the haunted men who made it / Julie M. Fenster.</t>
  </si>
  <si>
    <t>Fenster, J. M. (Julie M.)</t>
  </si>
  <si>
    <t>New York, NY : HarperCollins Publishers, c2001.</t>
  </si>
  <si>
    <t>2001</t>
  </si>
  <si>
    <t>2004-03-08</t>
  </si>
  <si>
    <t>6905985:eng</t>
  </si>
  <si>
    <t>45486917</t>
  </si>
  <si>
    <t>991004242829702656</t>
  </si>
  <si>
    <t>2271157740002656</t>
  </si>
  <si>
    <t>9780060195236</t>
  </si>
  <si>
    <t>32285004892369</t>
  </si>
  <si>
    <t>893411283</t>
  </si>
  <si>
    <t>RD80.62.H46 M55 1993</t>
  </si>
  <si>
    <t>0                      RD 0080620H  46                 M  55          1993</t>
  </si>
  <si>
    <t>The work of human hands : Hardy Hendren and surgical wonder at Children's Hospital / G. Wayne Miller.</t>
  </si>
  <si>
    <t>Miller, G. Wayne.</t>
  </si>
  <si>
    <t>New York : Random House, c1993.</t>
  </si>
  <si>
    <t>2000-01-06</t>
  </si>
  <si>
    <t>1993-05-06</t>
  </si>
  <si>
    <t>1863758785:eng</t>
  </si>
  <si>
    <t>26098364</t>
  </si>
  <si>
    <t>991002045459702656</t>
  </si>
  <si>
    <t>2268325530002656</t>
  </si>
  <si>
    <t>9780679402640</t>
  </si>
  <si>
    <t>32285001581098</t>
  </si>
  <si>
    <t>893439706</t>
  </si>
  <si>
    <t>RD93 .B68 1994</t>
  </si>
  <si>
    <t>0                      RD 0093000B  68          1994</t>
  </si>
  <si>
    <t>Brain control of responses to trauma / edited by Nancy J. Rothwell, Frank Berkenbosch.</t>
  </si>
  <si>
    <t>Cambridge ; New York : Cambridge University Press, 1994.</t>
  </si>
  <si>
    <t>1997-04-09</t>
  </si>
  <si>
    <t>1996-01-02</t>
  </si>
  <si>
    <t>350551257:eng</t>
  </si>
  <si>
    <t>29669035</t>
  </si>
  <si>
    <t>991002288659702656</t>
  </si>
  <si>
    <t>2269644850002656</t>
  </si>
  <si>
    <t>9780521419390</t>
  </si>
  <si>
    <t>32285002113610</t>
  </si>
  <si>
    <t>893779641</t>
  </si>
  <si>
    <t>RD96.4.C69 D38 1989</t>
  </si>
  <si>
    <t>0                      RD 0096400C  69                 D  38          1989</t>
  </si>
  <si>
    <t>Dax's case : essays in medical ethics and human meaning / edited by Lonnie D. Kliever.</t>
  </si>
  <si>
    <t>Dallas, Tex. : Southern Methodist University Press, 1989.</t>
  </si>
  <si>
    <t>1989</t>
  </si>
  <si>
    <t>txu</t>
  </si>
  <si>
    <t>2007-10-24</t>
  </si>
  <si>
    <t>1995-11-03</t>
  </si>
  <si>
    <t>819789740:eng</t>
  </si>
  <si>
    <t>17877612</t>
  </si>
  <si>
    <t>991001797599702656</t>
  </si>
  <si>
    <t>2266896130002656</t>
  </si>
  <si>
    <t>9780870742774</t>
  </si>
  <si>
    <t>32285002100674</t>
  </si>
  <si>
    <t>893803911</t>
  </si>
  <si>
    <t>RD96.4.M3 M36 2002</t>
  </si>
  <si>
    <t>0                      RD 0096400M  3                  M  36          2002</t>
  </si>
  <si>
    <t>Love, Greg &amp; Lauren / Greg Manning.</t>
  </si>
  <si>
    <t>Manning, Greg.</t>
  </si>
  <si>
    <t>New York : Bantam Books, 2002.</t>
  </si>
  <si>
    <t>2002-09-23</t>
  </si>
  <si>
    <t>2002-04-15</t>
  </si>
  <si>
    <t>1030637:eng</t>
  </si>
  <si>
    <t>49216021</t>
  </si>
  <si>
    <t>991003769419702656</t>
  </si>
  <si>
    <t>2268352580002656</t>
  </si>
  <si>
    <t>9780553802979</t>
  </si>
  <si>
    <t>32285004477658</t>
  </si>
  <si>
    <t>893881517</t>
  </si>
  <si>
    <t>RD96.4.W335 A3 1994</t>
  </si>
  <si>
    <t>0                      RD 0096400W  335                A  3           1994</t>
  </si>
  <si>
    <t>The burning within / RaNelle Wallace with Curtis Taylor.</t>
  </si>
  <si>
    <t>Wallace, RaNelle, 1960-</t>
  </si>
  <si>
    <t>Carson City, NV : Gold Leaf Press, c1994.</t>
  </si>
  <si>
    <t>nvu</t>
  </si>
  <si>
    <t>1998-03-27</t>
  </si>
  <si>
    <t>1995-02-01</t>
  </si>
  <si>
    <t>23461748:eng</t>
  </si>
  <si>
    <t>29848209</t>
  </si>
  <si>
    <t>991002301299702656</t>
  </si>
  <si>
    <t>2263839640002656</t>
  </si>
  <si>
    <t>9781882723058</t>
  </si>
  <si>
    <t>32285001996213</t>
  </si>
  <si>
    <t>893347339</t>
  </si>
  <si>
    <t>RD96.5 .E37 1994</t>
  </si>
  <si>
    <t>0                      RD 0096500E  37          1994</t>
  </si>
  <si>
    <t>A match to the heart / Gretel Ehrlich.</t>
  </si>
  <si>
    <t>Ehrlich, Gretel.</t>
  </si>
  <si>
    <t>New York Pantheon Books, c1994.</t>
  </si>
  <si>
    <t>2003-06-18</t>
  </si>
  <si>
    <t>1994-07-25</t>
  </si>
  <si>
    <t>13368000:eng</t>
  </si>
  <si>
    <t>29185145</t>
  </si>
  <si>
    <t>991002342039702656</t>
  </si>
  <si>
    <t>2255939910002656</t>
  </si>
  <si>
    <t>9780679425502</t>
  </si>
  <si>
    <t>32285001933133</t>
  </si>
  <si>
    <t>893322816</t>
  </si>
  <si>
    <t>RD97 .A53 2000</t>
  </si>
  <si>
    <t>0                      RD 0097000A  53          2000</t>
  </si>
  <si>
    <t>Sports injury management / Marcia K. Anderson, Susan J. Hall, Malissa Martin.</t>
  </si>
  <si>
    <t>Anderson, Marcia K.</t>
  </si>
  <si>
    <t>Philadelphia : Lippincott Williams &amp; Wilkins, c2000.</t>
  </si>
  <si>
    <t>2000</t>
  </si>
  <si>
    <t>2002-05-28</t>
  </si>
  <si>
    <t>2002-05-22</t>
  </si>
  <si>
    <t>16917012:eng</t>
  </si>
  <si>
    <t>43483722</t>
  </si>
  <si>
    <t>991003780979702656</t>
  </si>
  <si>
    <t>2260230360002656</t>
  </si>
  <si>
    <t>9780683306026</t>
  </si>
  <si>
    <t>32285004489869</t>
  </si>
  <si>
    <t>893336938</t>
  </si>
  <si>
    <t>RD97 .A76 1991</t>
  </si>
  <si>
    <t>0                      RD 0097000A  76          1991</t>
  </si>
  <si>
    <t>Essentials of athletic training.</t>
  </si>
  <si>
    <t>Arnheim, Daniel D.</t>
  </si>
  <si>
    <t>St. Louis, Mo. : Mosby-Year Book, c1991.</t>
  </si>
  <si>
    <t>2nd ed. / Daniel D. Arnheim with the assistance of Marcia K. Anderson ; illustrated by Helene Arnheim.</t>
  </si>
  <si>
    <t>1991-12-16</t>
  </si>
  <si>
    <t>8102840:eng</t>
  </si>
  <si>
    <t>22488710</t>
  </si>
  <si>
    <t>991001782769702656</t>
  </si>
  <si>
    <t>2267492850002656</t>
  </si>
  <si>
    <t>9780801661327</t>
  </si>
  <si>
    <t>32285000860758</t>
  </si>
  <si>
    <t>893797829</t>
  </si>
  <si>
    <t>RD97 .B65 1989</t>
  </si>
  <si>
    <t>0                      RD 0097000B  65          1989</t>
  </si>
  <si>
    <t>Athletic injury assessment / James M. Booher, Gary A. Thibodeau.</t>
  </si>
  <si>
    <t>Booher, James M.</t>
  </si>
  <si>
    <t>St. Louis : Times Mirror/Mosby College Pub., 1989.</t>
  </si>
  <si>
    <t>1991-06-20</t>
  </si>
  <si>
    <t>3470959:eng</t>
  </si>
  <si>
    <t>18559839</t>
  </si>
  <si>
    <t>991001367909702656</t>
  </si>
  <si>
    <t>2260871400002656</t>
  </si>
  <si>
    <t>9780801625619</t>
  </si>
  <si>
    <t>32285000657774</t>
  </si>
  <si>
    <t>893602547</t>
  </si>
  <si>
    <t>RD97 .B65 2000</t>
  </si>
  <si>
    <t>0                      RD 0097000B  65          2000</t>
  </si>
  <si>
    <t>Boston : McGraw-Hill, c2000.</t>
  </si>
  <si>
    <t>4th ed.</t>
  </si>
  <si>
    <t>2004-10-03</t>
  </si>
  <si>
    <t>2002-06-18</t>
  </si>
  <si>
    <t>41096123</t>
  </si>
  <si>
    <t>991003780879702656</t>
  </si>
  <si>
    <t>2265402540002656</t>
  </si>
  <si>
    <t>9780072393644</t>
  </si>
  <si>
    <t>32285004495130</t>
  </si>
  <si>
    <t>893330793</t>
  </si>
  <si>
    <t>RD97 .B83 1995</t>
  </si>
  <si>
    <t>0                      RD 0097000B  83          1995</t>
  </si>
  <si>
    <t>Nutrition applied to injury rehabilitation and sports medicine / Luke R. Bucci.</t>
  </si>
  <si>
    <t>Bucci, Luke.</t>
  </si>
  <si>
    <t>Boca Raton : CRC Press, c1995.</t>
  </si>
  <si>
    <t>flu</t>
  </si>
  <si>
    <t>Nutrition in exercise and sport</t>
  </si>
  <si>
    <t>2004-10-21</t>
  </si>
  <si>
    <t>1995-11-27</t>
  </si>
  <si>
    <t>31946975:eng</t>
  </si>
  <si>
    <t>30155161</t>
  </si>
  <si>
    <t>991002324539702656</t>
  </si>
  <si>
    <t>2262946850002656</t>
  </si>
  <si>
    <t>9780849379130</t>
  </si>
  <si>
    <t>32285002106317</t>
  </si>
  <si>
    <t>893341308</t>
  </si>
  <si>
    <t>RD97 .C37 1987</t>
  </si>
  <si>
    <t>0                      RD 0097000C  37          1987</t>
  </si>
  <si>
    <t>Catastrophic injuries in sports : avoidance strategies / edited by Samuel H. Adams, Marlene J. Adrian, Mary Ann Bayless.</t>
  </si>
  <si>
    <t>Indianapolis : Benchmark Press, c1987.</t>
  </si>
  <si>
    <t>inu</t>
  </si>
  <si>
    <t>2001-09-23</t>
  </si>
  <si>
    <t>474436433:eng</t>
  </si>
  <si>
    <t>15339438</t>
  </si>
  <si>
    <t>991001017869702656</t>
  </si>
  <si>
    <t>2257980460002656</t>
  </si>
  <si>
    <t>9780936157153</t>
  </si>
  <si>
    <t>32285001608990</t>
  </si>
  <si>
    <t>893803270</t>
  </si>
  <si>
    <t>RD97 .D65</t>
  </si>
  <si>
    <t>0                      RD 0097000D  65</t>
  </si>
  <si>
    <t>The complete book of sports medicine : an orthopedist tells how to prevent, evaluate, and treat common injuries / Richard H. Dominguez ; ill. by Julia Bancroft and Timothy Botts.</t>
  </si>
  <si>
    <t>Dominguez, Richard H.</t>
  </si>
  <si>
    <t>New York : Scribner, c1979.</t>
  </si>
  <si>
    <t>6904612:eng</t>
  </si>
  <si>
    <t>5101096</t>
  </si>
  <si>
    <t>991004775519702656</t>
  </si>
  <si>
    <t>2259187700002656</t>
  </si>
  <si>
    <t>9780684163840</t>
  </si>
  <si>
    <t>32285001609006</t>
  </si>
  <si>
    <t>893870104</t>
  </si>
  <si>
    <t>RD97 .F86 1998</t>
  </si>
  <si>
    <t>0                      RD 0097000F  86          1998</t>
  </si>
  <si>
    <t>Functional rehabilitation of sports and musculoskeletal injuries / [edited by] W. Ben Kibler, Stanley A. Herring, Joel M. Press ; with Patricia A. Lee.</t>
  </si>
  <si>
    <t>Gaithersburg, Md. : Aspen, 1998.</t>
  </si>
  <si>
    <t>The Rehabilitation Institute of Chicago publication series</t>
  </si>
  <si>
    <t>2008-03-24</t>
  </si>
  <si>
    <t>1998-08-04</t>
  </si>
  <si>
    <t>1998-12-17</t>
  </si>
  <si>
    <t>364025183:eng</t>
  </si>
  <si>
    <t>37732064</t>
  </si>
  <si>
    <t>991001756729702656</t>
  </si>
  <si>
    <t>2270333300002656</t>
  </si>
  <si>
    <t>9780834206120</t>
  </si>
  <si>
    <t>32285003448932</t>
  </si>
  <si>
    <t>893803867</t>
  </si>
  <si>
    <t>RD97 .G75 1986</t>
  </si>
  <si>
    <t>0                      RD 0097000G  75          1986</t>
  </si>
  <si>
    <t>Complete guide to sports injuries : how to treat fractures, bruises, sprains, strains, dislocations, head injuries / by H. Winter Griffith ; illustrations by Mark Pederson.</t>
  </si>
  <si>
    <t>Griffith, H. Winter (Henry Winter), 1926-1993.</t>
  </si>
  <si>
    <t>Tucson, AZ : Body Press, c1986.</t>
  </si>
  <si>
    <t>1986</t>
  </si>
  <si>
    <t>azu</t>
  </si>
  <si>
    <t>1993-04-26</t>
  </si>
  <si>
    <t>1990-05-17</t>
  </si>
  <si>
    <t>255055645:eng</t>
  </si>
  <si>
    <t>13645579</t>
  </si>
  <si>
    <t>991000855979702656</t>
  </si>
  <si>
    <t>2270729630002656</t>
  </si>
  <si>
    <t>9780895863799</t>
  </si>
  <si>
    <t>32285000136498</t>
  </si>
  <si>
    <t>893438652</t>
  </si>
  <si>
    <t>RD97 .H45 1993</t>
  </si>
  <si>
    <t>0                      RD 0097000H  45          1993</t>
  </si>
  <si>
    <t>Psychology of sport injury / John Heil.</t>
  </si>
  <si>
    <t>Heil, John.</t>
  </si>
  <si>
    <t>Champaign, IL : Human Kinetics Publishers, c1993.</t>
  </si>
  <si>
    <t>2008-11-11</t>
  </si>
  <si>
    <t>311541640:eng</t>
  </si>
  <si>
    <t>26934984</t>
  </si>
  <si>
    <t>991002099769702656</t>
  </si>
  <si>
    <t>2260838010002656</t>
  </si>
  <si>
    <t>9780873224635</t>
  </si>
  <si>
    <t>32285001955995</t>
  </si>
  <si>
    <t>893684957</t>
  </si>
  <si>
    <t>RD97 .H6843 2010</t>
  </si>
  <si>
    <t>0                      RD 0097000H  6843        2010</t>
  </si>
  <si>
    <t>Therapeutic exercise for musculoskeletal injuries / Peggy A. Houglum.</t>
  </si>
  <si>
    <t>Houglum, Peggy A., 1948-</t>
  </si>
  <si>
    <t>Champaign, IL : Human Kinetics, c2010.</t>
  </si>
  <si>
    <t>2010</t>
  </si>
  <si>
    <t>Athletic training education series</t>
  </si>
  <si>
    <t>2010-08-26</t>
  </si>
  <si>
    <t>2010-03-17</t>
  </si>
  <si>
    <t>1990252:eng</t>
  </si>
  <si>
    <t>403361901</t>
  </si>
  <si>
    <t>991005367699702656</t>
  </si>
  <si>
    <t>2268291830002656</t>
  </si>
  <si>
    <t>9780736075954</t>
  </si>
  <si>
    <t>32285005578785</t>
  </si>
  <si>
    <t>893722943</t>
  </si>
  <si>
    <t>RD97 .I55 1988</t>
  </si>
  <si>
    <t>0                      RD 0097000I  55          1988</t>
  </si>
  <si>
    <t>The Injured athlete / [edited by] Daniel N. Kulund ; illustrated by Ronald J. Ervin ; with 7 additional contributors.</t>
  </si>
  <si>
    <t>Philadelphia : Lippindott, 1988.</t>
  </si>
  <si>
    <t>xxu</t>
  </si>
  <si>
    <t>1997-10-30</t>
  </si>
  <si>
    <t>2004-08-30</t>
  </si>
  <si>
    <t>1992-02-20</t>
  </si>
  <si>
    <t>54480373:eng</t>
  </si>
  <si>
    <t>16523404</t>
  </si>
  <si>
    <t>991001799139702656</t>
  </si>
  <si>
    <t>2263866850002656</t>
  </si>
  <si>
    <t>9780397507658</t>
  </si>
  <si>
    <t>32285000971902</t>
  </si>
  <si>
    <t>893785403</t>
  </si>
  <si>
    <t>RD97 .J47</t>
  </si>
  <si>
    <t>0                      RD 0097000J  47</t>
  </si>
  <si>
    <t>Hidden causes of injury, prevention and correction, for running athletes and joggers / John Jesse. --</t>
  </si>
  <si>
    <t>Jesse, John, 1915-</t>
  </si>
  <si>
    <t>Pasadena, Calif. : Athletic Press, c1977.</t>
  </si>
  <si>
    <t>2004-11-12</t>
  </si>
  <si>
    <t>1990-03-19</t>
  </si>
  <si>
    <t>516494:eng</t>
  </si>
  <si>
    <t>3240586</t>
  </si>
  <si>
    <t>991004385359702656</t>
  </si>
  <si>
    <t>2269941500002656</t>
  </si>
  <si>
    <t>9780870950650</t>
  </si>
  <si>
    <t>32285000086768</t>
  </si>
  <si>
    <t>893423727</t>
  </si>
  <si>
    <t>RD97 .K72</t>
  </si>
  <si>
    <t>0                      RD 0097000K  72</t>
  </si>
  <si>
    <t>The causes, prevention and treatment of sports injuries / Hans Kraus.</t>
  </si>
  <si>
    <t>Kraus, Hans, 1905-1996.</t>
  </si>
  <si>
    <t>[New York] : Playboy Press, c1981.</t>
  </si>
  <si>
    <t>1999-11-15</t>
  </si>
  <si>
    <t>1990-03-20</t>
  </si>
  <si>
    <t>26181982:eng</t>
  </si>
  <si>
    <t>7277187</t>
  </si>
  <si>
    <t>991005098049702656</t>
  </si>
  <si>
    <t>2263830450002656</t>
  </si>
  <si>
    <t>9780872236745</t>
  </si>
  <si>
    <t>32285000088608</t>
  </si>
  <si>
    <t>893870505</t>
  </si>
  <si>
    <t>RD97 .L48 1993</t>
  </si>
  <si>
    <t>0                      RD 0097000L  48          1993</t>
  </si>
  <si>
    <t>Sports injury handbook : professional advice for amateur athletes / Allan M. Levy, Mark L. Fuerst ; [with a foreword by Bill Parcells].</t>
  </si>
  <si>
    <t>Levy, Allan M.</t>
  </si>
  <si>
    <t>New York : John Wiley, c1993.</t>
  </si>
  <si>
    <t>1993-09-28</t>
  </si>
  <si>
    <t>836751507:eng</t>
  </si>
  <si>
    <t>26504724</t>
  </si>
  <si>
    <t>991002069799702656</t>
  </si>
  <si>
    <t>2254891860002656</t>
  </si>
  <si>
    <t>9780471547372</t>
  </si>
  <si>
    <t>32285001768893</t>
  </si>
  <si>
    <t>893322515</t>
  </si>
  <si>
    <t>RD97 .O36 1984</t>
  </si>
  <si>
    <t>0                      RD 0097000O  36          1984</t>
  </si>
  <si>
    <t>Treatment of injuries to athletes / Don H. O'Donoghue ; contributors, Fred L. Allman, Jr. ... [et al.].</t>
  </si>
  <si>
    <t>O'Donoghue, Don H.</t>
  </si>
  <si>
    <t>Philadelphia : Saunders, 1984.</t>
  </si>
  <si>
    <t>1984</t>
  </si>
  <si>
    <t>1992-04-27</t>
  </si>
  <si>
    <t>1311250:eng</t>
  </si>
  <si>
    <t>9413058</t>
  </si>
  <si>
    <t>991005253169702656</t>
  </si>
  <si>
    <t>2263891390002656</t>
  </si>
  <si>
    <t>9780721669281</t>
  </si>
  <si>
    <t>32285001088177</t>
  </si>
  <si>
    <t>893418621</t>
  </si>
  <si>
    <t>RD97 .P74 1986</t>
  </si>
  <si>
    <t>0                      RD 0097000P  74          1986</t>
  </si>
  <si>
    <t>Therapeutic modalities in sports medicine / William E. Prentice.</t>
  </si>
  <si>
    <t>Prentice, William E.</t>
  </si>
  <si>
    <t>St. Louis : Times Mirror/Mosby College Pub., 1986.</t>
  </si>
  <si>
    <t>2009-02-25</t>
  </si>
  <si>
    <t>55221641:eng</t>
  </si>
  <si>
    <t>12285689</t>
  </si>
  <si>
    <t>991000666619702656</t>
  </si>
  <si>
    <t>2257178530002656</t>
  </si>
  <si>
    <t>9780801640254</t>
  </si>
  <si>
    <t>32285001609022</t>
  </si>
  <si>
    <t>893608162</t>
  </si>
  <si>
    <t>RD97 .R44 1990</t>
  </si>
  <si>
    <t>0                      RD 0097000R  44          1990</t>
  </si>
  <si>
    <t>Rehabilitation techniques in sports medicine / [edited by] William E. Prentice.</t>
  </si>
  <si>
    <t>St. Louis : Times Mirror/Mosby College Pub., 1990.</t>
  </si>
  <si>
    <t>1990-10-26</t>
  </si>
  <si>
    <t>1993-08-12</t>
  </si>
  <si>
    <t>55279860:eng</t>
  </si>
  <si>
    <t>20724769</t>
  </si>
  <si>
    <t>991001804119702656</t>
  </si>
  <si>
    <t>2271574550002656</t>
  </si>
  <si>
    <t>9780801661471</t>
  </si>
  <si>
    <t>32285000311745</t>
  </si>
  <si>
    <t>893809192</t>
  </si>
  <si>
    <t>RD97 .R57 1987</t>
  </si>
  <si>
    <t>0                      RD 0097000R  57          1987</t>
  </si>
  <si>
    <t>Your injury : a common sense guide to sports injuries / Merrill A. Ritter, Marjorie J. Albohm.</t>
  </si>
  <si>
    <t>Ritter, Merrill A.</t>
  </si>
  <si>
    <t>1993-02-17</t>
  </si>
  <si>
    <t>871813828:eng</t>
  </si>
  <si>
    <t>15560322</t>
  </si>
  <si>
    <t>991001039079702656</t>
  </si>
  <si>
    <t>2257000870002656</t>
  </si>
  <si>
    <t>9780936157016</t>
  </si>
  <si>
    <t>32285001502482</t>
  </si>
  <si>
    <t>893432546</t>
  </si>
  <si>
    <t>RD97 .S5383 2010</t>
  </si>
  <si>
    <t>0                      RD 0097000S  5383        2010</t>
  </si>
  <si>
    <t>Examination of musculoskeletal injuries / Sandra J. Shultz, Peggy A. Houglum, David H. Perrin.</t>
  </si>
  <si>
    <t>Shultz, Sandra J., 1961-</t>
  </si>
  <si>
    <t>2010-03-03</t>
  </si>
  <si>
    <t>1037917:eng</t>
  </si>
  <si>
    <t>403361862</t>
  </si>
  <si>
    <t>991005367669702656</t>
  </si>
  <si>
    <t>2268241220002656</t>
  </si>
  <si>
    <t>9780736076227</t>
  </si>
  <si>
    <t>32285005576060</t>
  </si>
  <si>
    <t>893501878</t>
  </si>
  <si>
    <t>RD97 .S6884 2003</t>
  </si>
  <si>
    <t>0                      RD 0097000S  6884        2003</t>
  </si>
  <si>
    <t>Sports injuries and emergencies : a quick-response manual / editor Aaron Rubin.</t>
  </si>
  <si>
    <t>New York : McGraw-Hill, Medical Publishing Division, c2003.</t>
  </si>
  <si>
    <t>2005-05-26</t>
  </si>
  <si>
    <t>2004-09-08</t>
  </si>
  <si>
    <t>890454326:eng</t>
  </si>
  <si>
    <t>50639276</t>
  </si>
  <si>
    <t>991004344179702656</t>
  </si>
  <si>
    <t>2263498750002656</t>
  </si>
  <si>
    <t>9780071396103</t>
  </si>
  <si>
    <t>32285004985833</t>
  </si>
  <si>
    <t>893519533</t>
  </si>
  <si>
    <t>RD97 .S736 1998</t>
  </si>
  <si>
    <t>0                      RD 0097000S  736         1998</t>
  </si>
  <si>
    <t>Sports injuries and illnesses : their prevention and treatment / Bob OC̓onnor ... [et al.]</t>
  </si>
  <si>
    <t>Marlborough, Wiltshire [England] : Crowood Press, 1998.</t>
  </si>
  <si>
    <t>2001-10-15</t>
  </si>
  <si>
    <t>9592886368:eng</t>
  </si>
  <si>
    <t>48966806</t>
  </si>
  <si>
    <t>991003625149702656</t>
  </si>
  <si>
    <t>2257489350002656</t>
  </si>
  <si>
    <t>9781861261076</t>
  </si>
  <si>
    <t>32285004396791</t>
  </si>
  <si>
    <t>893535549</t>
  </si>
  <si>
    <t>RD97 .T48 1989</t>
  </si>
  <si>
    <t>0                      RD 0097000T  48          1989</t>
  </si>
  <si>
    <t>Therapeutic modalities for sports injuries / American Orthopaedic Society for Sports Medicine, Education Committee ; editor and moderator, David Drez, Jr.</t>
  </si>
  <si>
    <t>Chicago : Year Book Medical Publishers, c1989.</t>
  </si>
  <si>
    <t>1991-12-03</t>
  </si>
  <si>
    <t>352059937:eng</t>
  </si>
  <si>
    <t>19669071</t>
  </si>
  <si>
    <t>991001486279702656</t>
  </si>
  <si>
    <t>2262423010002656</t>
  </si>
  <si>
    <t>9780815129714</t>
  </si>
  <si>
    <t>32285000818616</t>
  </si>
  <si>
    <t>893414267</t>
  </si>
  <si>
    <t>RD97 .T484 1990</t>
  </si>
  <si>
    <t>0                      RD 0097000T  484         1990</t>
  </si>
  <si>
    <t>Therapeutic modalities in sports medicine / [edited by] William E. Prentice.</t>
  </si>
  <si>
    <t>1992-03-31</t>
  </si>
  <si>
    <t>1991-08-06</t>
  </si>
  <si>
    <t>19815223</t>
  </si>
  <si>
    <t>991005340189702656</t>
  </si>
  <si>
    <t>2265406410002656</t>
  </si>
  <si>
    <t>9780801633584</t>
  </si>
  <si>
    <t>32285000664010</t>
  </si>
  <si>
    <t>893607224</t>
  </si>
  <si>
    <t>RD97 .T67 1987</t>
  </si>
  <si>
    <t>0                      RD 0097000T  67          1987</t>
  </si>
  <si>
    <t>Rehabilitation of athletic injuries : an atlas of therapeutic exercise / Joseph S. Torg, Joseph J. Vegso, Elisabeth Torg.</t>
  </si>
  <si>
    <t>Torg, Joseph S.</t>
  </si>
  <si>
    <t>Chicago : Year Bk. Medical Publishers, c1987.</t>
  </si>
  <si>
    <t>2002-02-27</t>
  </si>
  <si>
    <t>2004-06-28</t>
  </si>
  <si>
    <t>1993-09-22</t>
  </si>
  <si>
    <t>836678928:eng</t>
  </si>
  <si>
    <t>14519375</t>
  </si>
  <si>
    <t>991001803269702656</t>
  </si>
  <si>
    <t>2254997340002656</t>
  </si>
  <si>
    <t>9780815188209</t>
  </si>
  <si>
    <t>32285000971894</t>
  </si>
  <si>
    <t>893891854</t>
  </si>
  <si>
    <t>RD97.5 .W67 1988</t>
  </si>
  <si>
    <t>0                      RD 0097500W  67          1988</t>
  </si>
  <si>
    <t>Work injury : management and prevention / [edited by] Susan J. Isernhagen.</t>
  </si>
  <si>
    <t>Rockville, Md. : Aspen Publishers, 1988.</t>
  </si>
  <si>
    <t>1992-01-17</t>
  </si>
  <si>
    <t>1989-11-06</t>
  </si>
  <si>
    <t>16905789:eng</t>
  </si>
  <si>
    <t>18134221</t>
  </si>
  <si>
    <t>991001307959702656</t>
  </si>
  <si>
    <t>2260098060002656</t>
  </si>
  <si>
    <t>9780871897886</t>
  </si>
  <si>
    <t>32285000011741</t>
  </si>
  <si>
    <t>893346411</t>
  </si>
  <si>
    <t>Keep in Collection?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</si>
</sst>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94E1-D091-47F4-9958-1BC1F0E288F0}">
  <dimension ref="A1:BD7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43.5" customHeight="1" x14ac:dyDescent="0.25"/>
  <cols>
    <col min="1" max="1" width="13.140625" customWidth="1"/>
    <col min="2" max="2" width="16.28515625" customWidth="1"/>
    <col min="3" max="3" width="0" hidden="1" customWidth="1"/>
    <col min="4" max="4" width="59" customWidth="1"/>
    <col min="6" max="10" width="0" hidden="1" customWidth="1"/>
    <col min="11" max="11" width="16.7109375" customWidth="1"/>
    <col min="12" max="12" width="16.28515625" customWidth="1"/>
    <col min="14" max="17" width="0" hidden="1" customWidth="1"/>
    <col min="20" max="26" width="0" hidden="1" customWidth="1"/>
    <col min="28" max="28" width="0" hidden="1" customWidth="1"/>
    <col min="30" max="30" width="0" hidden="1" customWidth="1"/>
    <col min="31" max="31" width="16.42578125" customWidth="1"/>
    <col min="32" max="41" width="0" hidden="1" customWidth="1"/>
    <col min="42" max="44" width="10.5703125" customWidth="1"/>
    <col min="47" max="56" width="0" hidden="1" customWidth="1"/>
  </cols>
  <sheetData>
    <row r="1" spans="1:56" ht="51" customHeight="1" x14ac:dyDescent="0.25">
      <c r="A1" s="8" t="s">
        <v>1050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43.5" customHeight="1" x14ac:dyDescent="0.25">
      <c r="A2" s="7" t="s">
        <v>58</v>
      </c>
      <c r="B2" s="2" t="s">
        <v>55</v>
      </c>
      <c r="C2" s="2" t="s">
        <v>56</v>
      </c>
      <c r="D2" s="2" t="s">
        <v>57</v>
      </c>
      <c r="F2" s="3" t="s">
        <v>58</v>
      </c>
      <c r="G2" s="3" t="s">
        <v>59</v>
      </c>
      <c r="H2" s="3" t="s">
        <v>58</v>
      </c>
      <c r="I2" s="3" t="s">
        <v>58</v>
      </c>
      <c r="J2" s="3" t="s">
        <v>60</v>
      </c>
      <c r="K2" s="2" t="s">
        <v>61</v>
      </c>
      <c r="L2" s="2" t="s">
        <v>62</v>
      </c>
      <c r="M2" s="3" t="s">
        <v>63</v>
      </c>
      <c r="O2" s="3" t="s">
        <v>64</v>
      </c>
      <c r="P2" s="3" t="s">
        <v>65</v>
      </c>
      <c r="Q2" s="2" t="s">
        <v>66</v>
      </c>
      <c r="R2" s="3" t="s">
        <v>67</v>
      </c>
      <c r="S2" s="4">
        <v>5</v>
      </c>
      <c r="T2" s="4">
        <v>5</v>
      </c>
      <c r="U2" s="5" t="s">
        <v>68</v>
      </c>
      <c r="V2" s="5" t="s">
        <v>68</v>
      </c>
      <c r="W2" s="5" t="s">
        <v>69</v>
      </c>
      <c r="X2" s="5" t="s">
        <v>69</v>
      </c>
      <c r="Y2" s="4">
        <v>259</v>
      </c>
      <c r="Z2" s="4">
        <v>169</v>
      </c>
      <c r="AA2" s="4">
        <v>210</v>
      </c>
      <c r="AB2" s="4">
        <v>4</v>
      </c>
      <c r="AC2" s="4">
        <v>4</v>
      </c>
      <c r="AD2" s="4">
        <v>14</v>
      </c>
      <c r="AE2" s="4">
        <v>14</v>
      </c>
      <c r="AF2" s="4">
        <v>7</v>
      </c>
      <c r="AG2" s="4">
        <v>7</v>
      </c>
      <c r="AH2" s="4">
        <v>2</v>
      </c>
      <c r="AI2" s="4">
        <v>2</v>
      </c>
      <c r="AJ2" s="4">
        <v>7</v>
      </c>
      <c r="AK2" s="4">
        <v>7</v>
      </c>
      <c r="AL2" s="4">
        <v>3</v>
      </c>
      <c r="AM2" s="4">
        <v>3</v>
      </c>
      <c r="AN2" s="4">
        <v>0</v>
      </c>
      <c r="AO2" s="4">
        <v>0</v>
      </c>
      <c r="AP2" s="3" t="s">
        <v>58</v>
      </c>
      <c r="AQ2" s="3" t="s">
        <v>70</v>
      </c>
      <c r="AR2" s="6" t="str">
        <f>HYPERLINK("http://catalog.hathitrust.org/Record/004333305","HathiTrust Record")</f>
        <v>HathiTrust Record</v>
      </c>
      <c r="AS2" s="6" t="str">
        <f>HYPERLINK("https://creighton-primo.hosted.exlibrisgroup.com/primo-explore/search?tab=default_tab&amp;search_scope=EVERYTHING&amp;vid=01CRU&amp;lang=en_US&amp;offset=0&amp;query=any,contains,991004409369702656","Catalog Record")</f>
        <v>Catalog Record</v>
      </c>
      <c r="AT2" s="6" t="str">
        <f>HYPERLINK("http://www.worldcat.org/oclc/51163598","WorldCat Record")</f>
        <v>WorldCat Record</v>
      </c>
      <c r="AU2" s="3" t="s">
        <v>71</v>
      </c>
      <c r="AV2" s="3" t="s">
        <v>72</v>
      </c>
      <c r="AW2" s="3" t="s">
        <v>73</v>
      </c>
      <c r="AX2" s="3" t="s">
        <v>73</v>
      </c>
      <c r="AY2" s="3" t="s">
        <v>74</v>
      </c>
      <c r="AZ2" s="3" t="s">
        <v>75</v>
      </c>
      <c r="BB2" s="3" t="s">
        <v>76</v>
      </c>
      <c r="BC2" s="3" t="s">
        <v>77</v>
      </c>
      <c r="BD2" s="3" t="s">
        <v>78</v>
      </c>
    </row>
    <row r="3" spans="1:56" ht="43.5" customHeight="1" x14ac:dyDescent="0.25">
      <c r="A3" s="7" t="s">
        <v>58</v>
      </c>
      <c r="B3" s="2" t="s">
        <v>79</v>
      </c>
      <c r="C3" s="2" t="s">
        <v>80</v>
      </c>
      <c r="D3" s="2" t="s">
        <v>81</v>
      </c>
      <c r="F3" s="3" t="s">
        <v>58</v>
      </c>
      <c r="G3" s="3" t="s">
        <v>59</v>
      </c>
      <c r="H3" s="3" t="s">
        <v>58</v>
      </c>
      <c r="I3" s="3" t="s">
        <v>58</v>
      </c>
      <c r="J3" s="3" t="s">
        <v>60</v>
      </c>
      <c r="K3" s="2" t="s">
        <v>82</v>
      </c>
      <c r="L3" s="2" t="s">
        <v>83</v>
      </c>
      <c r="M3" s="3" t="s">
        <v>84</v>
      </c>
      <c r="O3" s="3" t="s">
        <v>64</v>
      </c>
      <c r="P3" s="3" t="s">
        <v>85</v>
      </c>
      <c r="R3" s="3" t="s">
        <v>67</v>
      </c>
      <c r="S3" s="4">
        <v>3</v>
      </c>
      <c r="T3" s="4">
        <v>3</v>
      </c>
      <c r="U3" s="5" t="s">
        <v>86</v>
      </c>
      <c r="V3" s="5" t="s">
        <v>86</v>
      </c>
      <c r="W3" s="5" t="s">
        <v>87</v>
      </c>
      <c r="X3" s="5" t="s">
        <v>87</v>
      </c>
      <c r="Y3" s="4">
        <v>553</v>
      </c>
      <c r="Z3" s="4">
        <v>376</v>
      </c>
      <c r="AA3" s="4">
        <v>406</v>
      </c>
      <c r="AB3" s="4">
        <v>3</v>
      </c>
      <c r="AC3" s="4">
        <v>3</v>
      </c>
      <c r="AD3" s="4">
        <v>20</v>
      </c>
      <c r="AE3" s="4">
        <v>21</v>
      </c>
      <c r="AF3" s="4">
        <v>11</v>
      </c>
      <c r="AG3" s="4">
        <v>11</v>
      </c>
      <c r="AH3" s="4">
        <v>4</v>
      </c>
      <c r="AI3" s="4">
        <v>5</v>
      </c>
      <c r="AJ3" s="4">
        <v>9</v>
      </c>
      <c r="AK3" s="4">
        <v>9</v>
      </c>
      <c r="AL3" s="4">
        <v>1</v>
      </c>
      <c r="AM3" s="4">
        <v>1</v>
      </c>
      <c r="AN3" s="4">
        <v>0</v>
      </c>
      <c r="AO3" s="4">
        <v>0</v>
      </c>
      <c r="AP3" s="3" t="s">
        <v>58</v>
      </c>
      <c r="AQ3" s="3" t="s">
        <v>58</v>
      </c>
      <c r="AS3" s="6" t="str">
        <f>HYPERLINK("https://creighton-primo.hosted.exlibrisgroup.com/primo-explore/search?tab=default_tab&amp;search_scope=EVERYTHING&amp;vid=01CRU&amp;lang=en_US&amp;offset=0&amp;query=any,contains,991002346619702656","Catalog Record")</f>
        <v>Catalog Record</v>
      </c>
      <c r="AT3" s="6" t="str">
        <f>HYPERLINK("http://www.worldcat.org/oclc/30546391","WorldCat Record")</f>
        <v>WorldCat Record</v>
      </c>
      <c r="AU3" s="3" t="s">
        <v>88</v>
      </c>
      <c r="AV3" s="3" t="s">
        <v>89</v>
      </c>
      <c r="AW3" s="3" t="s">
        <v>90</v>
      </c>
      <c r="AX3" s="3" t="s">
        <v>90</v>
      </c>
      <c r="AY3" s="3" t="s">
        <v>91</v>
      </c>
      <c r="AZ3" s="3" t="s">
        <v>75</v>
      </c>
      <c r="BB3" s="3" t="s">
        <v>92</v>
      </c>
      <c r="BC3" s="3" t="s">
        <v>93</v>
      </c>
      <c r="BD3" s="3" t="s">
        <v>94</v>
      </c>
    </row>
    <row r="4" spans="1:56" ht="43.5" customHeight="1" x14ac:dyDescent="0.25">
      <c r="A4" s="7" t="s">
        <v>58</v>
      </c>
      <c r="B4" s="2" t="s">
        <v>95</v>
      </c>
      <c r="C4" s="2" t="s">
        <v>96</v>
      </c>
      <c r="D4" s="2" t="s">
        <v>97</v>
      </c>
      <c r="F4" s="3" t="s">
        <v>58</v>
      </c>
      <c r="G4" s="3" t="s">
        <v>59</v>
      </c>
      <c r="H4" s="3" t="s">
        <v>58</v>
      </c>
      <c r="I4" s="3" t="s">
        <v>58</v>
      </c>
      <c r="J4" s="3" t="s">
        <v>60</v>
      </c>
      <c r="K4" s="2" t="s">
        <v>98</v>
      </c>
      <c r="L4" s="2" t="s">
        <v>99</v>
      </c>
      <c r="M4" s="3" t="s">
        <v>100</v>
      </c>
      <c r="O4" s="3" t="s">
        <v>64</v>
      </c>
      <c r="P4" s="3" t="s">
        <v>85</v>
      </c>
      <c r="R4" s="3" t="s">
        <v>67</v>
      </c>
      <c r="S4" s="4">
        <v>37</v>
      </c>
      <c r="T4" s="4">
        <v>37</v>
      </c>
      <c r="U4" s="5" t="s">
        <v>101</v>
      </c>
      <c r="V4" s="5" t="s">
        <v>101</v>
      </c>
      <c r="W4" s="5" t="s">
        <v>102</v>
      </c>
      <c r="X4" s="5" t="s">
        <v>102</v>
      </c>
      <c r="Y4" s="4">
        <v>401</v>
      </c>
      <c r="Z4" s="4">
        <v>377</v>
      </c>
      <c r="AA4" s="4">
        <v>429</v>
      </c>
      <c r="AB4" s="4">
        <v>4</v>
      </c>
      <c r="AC4" s="4">
        <v>4</v>
      </c>
      <c r="AD4" s="4">
        <v>12</v>
      </c>
      <c r="AE4" s="4">
        <v>13</v>
      </c>
      <c r="AF4" s="4">
        <v>4</v>
      </c>
      <c r="AG4" s="4">
        <v>4</v>
      </c>
      <c r="AH4" s="4">
        <v>3</v>
      </c>
      <c r="AI4" s="4">
        <v>3</v>
      </c>
      <c r="AJ4" s="4">
        <v>6</v>
      </c>
      <c r="AK4" s="4">
        <v>7</v>
      </c>
      <c r="AL4" s="4">
        <v>2</v>
      </c>
      <c r="AM4" s="4">
        <v>2</v>
      </c>
      <c r="AN4" s="4">
        <v>1</v>
      </c>
      <c r="AO4" s="4">
        <v>1</v>
      </c>
      <c r="AP4" s="3" t="s">
        <v>58</v>
      </c>
      <c r="AQ4" s="3" t="s">
        <v>58</v>
      </c>
      <c r="AS4" s="6" t="str">
        <f>HYPERLINK("https://creighton-primo.hosted.exlibrisgroup.com/primo-explore/search?tab=default_tab&amp;search_scope=EVERYTHING&amp;vid=01CRU&amp;lang=en_US&amp;offset=0&amp;query=any,contains,991005265699702656","Catalog Record")</f>
        <v>Catalog Record</v>
      </c>
      <c r="AT4" s="6" t="str">
        <f>HYPERLINK("http://www.worldcat.org/oclc/103129","WorldCat Record")</f>
        <v>WorldCat Record</v>
      </c>
      <c r="AU4" s="3" t="s">
        <v>103</v>
      </c>
      <c r="AV4" s="3" t="s">
        <v>104</v>
      </c>
      <c r="AW4" s="3" t="s">
        <v>105</v>
      </c>
      <c r="AX4" s="3" t="s">
        <v>105</v>
      </c>
      <c r="AY4" s="3" t="s">
        <v>106</v>
      </c>
      <c r="AZ4" s="3" t="s">
        <v>75</v>
      </c>
      <c r="BB4" s="3" t="s">
        <v>107</v>
      </c>
      <c r="BC4" s="3" t="s">
        <v>108</v>
      </c>
      <c r="BD4" s="3" t="s">
        <v>109</v>
      </c>
    </row>
    <row r="5" spans="1:56" ht="43.5" customHeight="1" x14ac:dyDescent="0.25">
      <c r="A5" s="7" t="s">
        <v>58</v>
      </c>
      <c r="B5" s="2" t="s">
        <v>110</v>
      </c>
      <c r="C5" s="2" t="s">
        <v>111</v>
      </c>
      <c r="D5" s="2" t="s">
        <v>112</v>
      </c>
      <c r="F5" s="3" t="s">
        <v>58</v>
      </c>
      <c r="G5" s="3" t="s">
        <v>59</v>
      </c>
      <c r="H5" s="3" t="s">
        <v>58</v>
      </c>
      <c r="I5" s="3" t="s">
        <v>58</v>
      </c>
      <c r="J5" s="3" t="s">
        <v>60</v>
      </c>
      <c r="K5" s="2" t="s">
        <v>113</v>
      </c>
      <c r="L5" s="2" t="s">
        <v>114</v>
      </c>
      <c r="M5" s="3" t="s">
        <v>115</v>
      </c>
      <c r="O5" s="3" t="s">
        <v>64</v>
      </c>
      <c r="P5" s="3" t="s">
        <v>116</v>
      </c>
      <c r="R5" s="3" t="s">
        <v>67</v>
      </c>
      <c r="S5" s="4">
        <v>42</v>
      </c>
      <c r="T5" s="4">
        <v>42</v>
      </c>
      <c r="U5" s="5" t="s">
        <v>117</v>
      </c>
      <c r="V5" s="5" t="s">
        <v>117</v>
      </c>
      <c r="W5" s="5" t="s">
        <v>118</v>
      </c>
      <c r="X5" s="5" t="s">
        <v>118</v>
      </c>
      <c r="Y5" s="4">
        <v>419</v>
      </c>
      <c r="Z5" s="4">
        <v>370</v>
      </c>
      <c r="AA5" s="4">
        <v>379</v>
      </c>
      <c r="AB5" s="4">
        <v>1</v>
      </c>
      <c r="AC5" s="4">
        <v>1</v>
      </c>
      <c r="AD5" s="4">
        <v>19</v>
      </c>
      <c r="AE5" s="4">
        <v>19</v>
      </c>
      <c r="AF5" s="4">
        <v>6</v>
      </c>
      <c r="AG5" s="4">
        <v>6</v>
      </c>
      <c r="AH5" s="4">
        <v>3</v>
      </c>
      <c r="AI5" s="4">
        <v>3</v>
      </c>
      <c r="AJ5" s="4">
        <v>10</v>
      </c>
      <c r="AK5" s="4">
        <v>10</v>
      </c>
      <c r="AL5" s="4">
        <v>0</v>
      </c>
      <c r="AM5" s="4">
        <v>0</v>
      </c>
      <c r="AN5" s="4">
        <v>4</v>
      </c>
      <c r="AO5" s="4">
        <v>4</v>
      </c>
      <c r="AP5" s="3" t="s">
        <v>58</v>
      </c>
      <c r="AQ5" s="3" t="s">
        <v>70</v>
      </c>
      <c r="AR5" s="6" t="str">
        <f>HYPERLINK("http://catalog.hathitrust.org/Record/001568060","HathiTrust Record")</f>
        <v>HathiTrust Record</v>
      </c>
      <c r="AS5" s="6" t="str">
        <f>HYPERLINK("https://creighton-primo.hosted.exlibrisgroup.com/primo-explore/search?tab=default_tab&amp;search_scope=EVERYTHING&amp;vid=01CRU&amp;lang=en_US&amp;offset=0&amp;query=any,contains,991000926359702656","Catalog Record")</f>
        <v>Catalog Record</v>
      </c>
      <c r="AT5" s="6" t="str">
        <f>HYPERLINK("http://www.worldcat.org/oclc/163474","WorldCat Record")</f>
        <v>WorldCat Record</v>
      </c>
      <c r="AU5" s="3" t="s">
        <v>119</v>
      </c>
      <c r="AV5" s="3" t="s">
        <v>120</v>
      </c>
      <c r="AW5" s="3" t="s">
        <v>121</v>
      </c>
      <c r="AX5" s="3" t="s">
        <v>121</v>
      </c>
      <c r="AY5" s="3" t="s">
        <v>122</v>
      </c>
      <c r="AZ5" s="3" t="s">
        <v>75</v>
      </c>
      <c r="BC5" s="3" t="s">
        <v>123</v>
      </c>
      <c r="BD5" s="3" t="s">
        <v>124</v>
      </c>
    </row>
    <row r="6" spans="1:56" ht="43.5" customHeight="1" x14ac:dyDescent="0.25">
      <c r="A6" s="7" t="s">
        <v>58</v>
      </c>
      <c r="B6" s="2" t="s">
        <v>125</v>
      </c>
      <c r="C6" s="2" t="s">
        <v>126</v>
      </c>
      <c r="D6" s="2" t="s">
        <v>127</v>
      </c>
      <c r="F6" s="3" t="s">
        <v>58</v>
      </c>
      <c r="G6" s="3" t="s">
        <v>59</v>
      </c>
      <c r="H6" s="3" t="s">
        <v>58</v>
      </c>
      <c r="I6" s="3" t="s">
        <v>58</v>
      </c>
      <c r="J6" s="3" t="s">
        <v>60</v>
      </c>
      <c r="K6" s="2" t="s">
        <v>128</v>
      </c>
      <c r="L6" s="2" t="s">
        <v>129</v>
      </c>
      <c r="M6" s="3" t="s">
        <v>130</v>
      </c>
      <c r="N6" s="2" t="s">
        <v>131</v>
      </c>
      <c r="O6" s="3" t="s">
        <v>64</v>
      </c>
      <c r="P6" s="3" t="s">
        <v>132</v>
      </c>
      <c r="R6" s="3" t="s">
        <v>67</v>
      </c>
      <c r="S6" s="4">
        <v>3</v>
      </c>
      <c r="T6" s="4">
        <v>3</v>
      </c>
      <c r="U6" s="5" t="s">
        <v>133</v>
      </c>
      <c r="V6" s="5" t="s">
        <v>133</v>
      </c>
      <c r="W6" s="5" t="s">
        <v>134</v>
      </c>
      <c r="X6" s="5" t="s">
        <v>134</v>
      </c>
      <c r="Y6" s="4">
        <v>854</v>
      </c>
      <c r="Z6" s="4">
        <v>782</v>
      </c>
      <c r="AA6" s="4">
        <v>824</v>
      </c>
      <c r="AB6" s="4">
        <v>7</v>
      </c>
      <c r="AC6" s="4">
        <v>7</v>
      </c>
      <c r="AD6" s="4">
        <v>24</v>
      </c>
      <c r="AE6" s="4">
        <v>26</v>
      </c>
      <c r="AF6" s="4">
        <v>6</v>
      </c>
      <c r="AG6" s="4">
        <v>7</v>
      </c>
      <c r="AH6" s="4">
        <v>5</v>
      </c>
      <c r="AI6" s="4">
        <v>6</v>
      </c>
      <c r="AJ6" s="4">
        <v>11</v>
      </c>
      <c r="AK6" s="4">
        <v>11</v>
      </c>
      <c r="AL6" s="4">
        <v>6</v>
      </c>
      <c r="AM6" s="4">
        <v>6</v>
      </c>
      <c r="AN6" s="4">
        <v>0</v>
      </c>
      <c r="AO6" s="4">
        <v>0</v>
      </c>
      <c r="AP6" s="3" t="s">
        <v>58</v>
      </c>
      <c r="AQ6" s="3" t="s">
        <v>70</v>
      </c>
      <c r="AR6" s="6" t="str">
        <f>HYPERLINK("http://catalog.hathitrust.org/Record/001116229","HathiTrust Record")</f>
        <v>HathiTrust Record</v>
      </c>
      <c r="AS6" s="6" t="str">
        <f>HYPERLINK("https://creighton-primo.hosted.exlibrisgroup.com/primo-explore/search?tab=default_tab&amp;search_scope=EVERYTHING&amp;vid=01CRU&amp;lang=en_US&amp;offset=0&amp;query=any,contains,991002893149702656","Catalog Record")</f>
        <v>Catalog Record</v>
      </c>
      <c r="AT6" s="6" t="str">
        <f>HYPERLINK("http://www.worldcat.org/oclc/512584","WorldCat Record")</f>
        <v>WorldCat Record</v>
      </c>
      <c r="AU6" s="3" t="s">
        <v>135</v>
      </c>
      <c r="AV6" s="3" t="s">
        <v>136</v>
      </c>
      <c r="AW6" s="3" t="s">
        <v>137</v>
      </c>
      <c r="AX6" s="3" t="s">
        <v>137</v>
      </c>
      <c r="AY6" s="3" t="s">
        <v>138</v>
      </c>
      <c r="AZ6" s="3" t="s">
        <v>75</v>
      </c>
      <c r="BC6" s="3" t="s">
        <v>139</v>
      </c>
      <c r="BD6" s="3" t="s">
        <v>140</v>
      </c>
    </row>
    <row r="7" spans="1:56" ht="43.5" customHeight="1" x14ac:dyDescent="0.25">
      <c r="A7" s="7" t="s">
        <v>58</v>
      </c>
      <c r="B7" s="2" t="s">
        <v>141</v>
      </c>
      <c r="C7" s="2" t="s">
        <v>142</v>
      </c>
      <c r="D7" s="2" t="s">
        <v>143</v>
      </c>
      <c r="F7" s="3" t="s">
        <v>58</v>
      </c>
      <c r="G7" s="3" t="s">
        <v>59</v>
      </c>
      <c r="H7" s="3" t="s">
        <v>58</v>
      </c>
      <c r="I7" s="3" t="s">
        <v>58</v>
      </c>
      <c r="J7" s="3" t="s">
        <v>60</v>
      </c>
      <c r="K7" s="2" t="s">
        <v>144</v>
      </c>
      <c r="L7" s="2" t="s">
        <v>145</v>
      </c>
      <c r="M7" s="3" t="s">
        <v>146</v>
      </c>
      <c r="O7" s="3" t="s">
        <v>64</v>
      </c>
      <c r="P7" s="3" t="s">
        <v>147</v>
      </c>
      <c r="Q7" s="2" t="s">
        <v>148</v>
      </c>
      <c r="R7" s="3" t="s">
        <v>67</v>
      </c>
      <c r="S7" s="4">
        <v>3</v>
      </c>
      <c r="T7" s="4">
        <v>3</v>
      </c>
      <c r="U7" s="5" t="s">
        <v>149</v>
      </c>
      <c r="V7" s="5" t="s">
        <v>149</v>
      </c>
      <c r="W7" s="5" t="s">
        <v>150</v>
      </c>
      <c r="X7" s="5" t="s">
        <v>150</v>
      </c>
      <c r="Y7" s="4">
        <v>259</v>
      </c>
      <c r="Z7" s="4">
        <v>174</v>
      </c>
      <c r="AA7" s="4">
        <v>176</v>
      </c>
      <c r="AB7" s="4">
        <v>2</v>
      </c>
      <c r="AC7" s="4">
        <v>2</v>
      </c>
      <c r="AD7" s="4">
        <v>2</v>
      </c>
      <c r="AE7" s="4">
        <v>2</v>
      </c>
      <c r="AF7" s="4">
        <v>1</v>
      </c>
      <c r="AG7" s="4">
        <v>1</v>
      </c>
      <c r="AH7" s="4">
        <v>0</v>
      </c>
      <c r="AI7" s="4">
        <v>0</v>
      </c>
      <c r="AJ7" s="4">
        <v>1</v>
      </c>
      <c r="AK7" s="4">
        <v>1</v>
      </c>
      <c r="AL7" s="4">
        <v>1</v>
      </c>
      <c r="AM7" s="4">
        <v>1</v>
      </c>
      <c r="AN7" s="4">
        <v>0</v>
      </c>
      <c r="AO7" s="4">
        <v>0</v>
      </c>
      <c r="AP7" s="3" t="s">
        <v>58</v>
      </c>
      <c r="AQ7" s="3" t="s">
        <v>70</v>
      </c>
      <c r="AR7" s="6" t="str">
        <f>HYPERLINK("http://catalog.hathitrust.org/Record/003105521","HathiTrust Record")</f>
        <v>HathiTrust Record</v>
      </c>
      <c r="AS7" s="6" t="str">
        <f>HYPERLINK("https://creighton-primo.hosted.exlibrisgroup.com/primo-explore/search?tab=default_tab&amp;search_scope=EVERYTHING&amp;vid=01CRU&amp;lang=en_US&amp;offset=0&amp;query=any,contains,991004869419702656","Catalog Record")</f>
        <v>Catalog Record</v>
      </c>
      <c r="AT7" s="6" t="str">
        <f>HYPERLINK("http://www.worldcat.org/oclc/5750519","WorldCat Record")</f>
        <v>WorldCat Record</v>
      </c>
      <c r="AU7" s="3" t="s">
        <v>151</v>
      </c>
      <c r="AV7" s="3" t="s">
        <v>152</v>
      </c>
      <c r="AW7" s="3" t="s">
        <v>153</v>
      </c>
      <c r="AX7" s="3" t="s">
        <v>153</v>
      </c>
      <c r="AY7" s="3" t="s">
        <v>154</v>
      </c>
      <c r="AZ7" s="3" t="s">
        <v>75</v>
      </c>
      <c r="BB7" s="3" t="s">
        <v>155</v>
      </c>
      <c r="BC7" s="3" t="s">
        <v>156</v>
      </c>
      <c r="BD7" s="3" t="s">
        <v>157</v>
      </c>
    </row>
    <row r="8" spans="1:56" ht="43.5" customHeight="1" x14ac:dyDescent="0.25">
      <c r="A8" s="7" t="s">
        <v>58</v>
      </c>
      <c r="B8" s="2" t="s">
        <v>158</v>
      </c>
      <c r="C8" s="2" t="s">
        <v>159</v>
      </c>
      <c r="D8" s="2" t="s">
        <v>160</v>
      </c>
      <c r="F8" s="3" t="s">
        <v>58</v>
      </c>
      <c r="G8" s="3" t="s">
        <v>59</v>
      </c>
      <c r="H8" s="3" t="s">
        <v>58</v>
      </c>
      <c r="I8" s="3" t="s">
        <v>58</v>
      </c>
      <c r="J8" s="3" t="s">
        <v>60</v>
      </c>
      <c r="K8" s="2" t="s">
        <v>161</v>
      </c>
      <c r="L8" s="2" t="s">
        <v>162</v>
      </c>
      <c r="M8" s="3" t="s">
        <v>163</v>
      </c>
      <c r="N8" s="2" t="s">
        <v>164</v>
      </c>
      <c r="O8" s="3" t="s">
        <v>64</v>
      </c>
      <c r="P8" s="3" t="s">
        <v>85</v>
      </c>
      <c r="R8" s="3" t="s">
        <v>67</v>
      </c>
      <c r="S8" s="4">
        <v>1</v>
      </c>
      <c r="T8" s="4">
        <v>1</v>
      </c>
      <c r="U8" s="5" t="s">
        <v>165</v>
      </c>
      <c r="V8" s="5" t="s">
        <v>165</v>
      </c>
      <c r="W8" s="5" t="s">
        <v>165</v>
      </c>
      <c r="X8" s="5" t="s">
        <v>165</v>
      </c>
      <c r="Y8" s="4">
        <v>130</v>
      </c>
      <c r="Z8" s="4">
        <v>122</v>
      </c>
      <c r="AA8" s="4">
        <v>140</v>
      </c>
      <c r="AB8" s="4">
        <v>1</v>
      </c>
      <c r="AC8" s="4">
        <v>1</v>
      </c>
      <c r="AD8" s="4">
        <v>4</v>
      </c>
      <c r="AE8" s="4">
        <v>5</v>
      </c>
      <c r="AF8" s="4">
        <v>1</v>
      </c>
      <c r="AG8" s="4">
        <v>1</v>
      </c>
      <c r="AH8" s="4">
        <v>3</v>
      </c>
      <c r="AI8" s="4">
        <v>3</v>
      </c>
      <c r="AJ8" s="4">
        <v>2</v>
      </c>
      <c r="AK8" s="4">
        <v>3</v>
      </c>
      <c r="AL8" s="4">
        <v>0</v>
      </c>
      <c r="AM8" s="4">
        <v>0</v>
      </c>
      <c r="AN8" s="4">
        <v>0</v>
      </c>
      <c r="AO8" s="4">
        <v>0</v>
      </c>
      <c r="AP8" s="3" t="s">
        <v>58</v>
      </c>
      <c r="AQ8" s="3" t="s">
        <v>70</v>
      </c>
      <c r="AR8" s="6" t="str">
        <f>HYPERLINK("http://catalog.hathitrust.org/Record/007993878","HathiTrust Record")</f>
        <v>HathiTrust Record</v>
      </c>
      <c r="AS8" s="6" t="str">
        <f>HYPERLINK("https://creighton-primo.hosted.exlibrisgroup.com/primo-explore/search?tab=default_tab&amp;search_scope=EVERYTHING&amp;vid=01CRU&amp;lang=en_US&amp;offset=0&amp;query=any,contains,991003981949702656","Catalog Record")</f>
        <v>Catalog Record</v>
      </c>
      <c r="AT8" s="6" t="str">
        <f>HYPERLINK("http://www.worldcat.org/oclc/23140408","WorldCat Record")</f>
        <v>WorldCat Record</v>
      </c>
      <c r="AU8" s="3" t="s">
        <v>166</v>
      </c>
      <c r="AV8" s="3" t="s">
        <v>167</v>
      </c>
      <c r="AW8" s="3" t="s">
        <v>168</v>
      </c>
      <c r="AX8" s="3" t="s">
        <v>168</v>
      </c>
      <c r="AY8" s="3" t="s">
        <v>169</v>
      </c>
      <c r="AZ8" s="3" t="s">
        <v>75</v>
      </c>
      <c r="BB8" s="3" t="s">
        <v>170</v>
      </c>
      <c r="BC8" s="3" t="s">
        <v>171</v>
      </c>
      <c r="BD8" s="3" t="s">
        <v>172</v>
      </c>
    </row>
    <row r="9" spans="1:56" ht="43.5" customHeight="1" x14ac:dyDescent="0.25">
      <c r="A9" s="7" t="s">
        <v>58</v>
      </c>
      <c r="B9" s="2" t="s">
        <v>173</v>
      </c>
      <c r="C9" s="2" t="s">
        <v>174</v>
      </c>
      <c r="D9" s="2" t="s">
        <v>175</v>
      </c>
      <c r="F9" s="3" t="s">
        <v>58</v>
      </c>
      <c r="G9" s="3" t="s">
        <v>59</v>
      </c>
      <c r="H9" s="3" t="s">
        <v>58</v>
      </c>
      <c r="I9" s="3" t="s">
        <v>58</v>
      </c>
      <c r="J9" s="3" t="s">
        <v>60</v>
      </c>
      <c r="K9" s="2" t="s">
        <v>176</v>
      </c>
      <c r="L9" s="2" t="s">
        <v>177</v>
      </c>
      <c r="M9" s="3" t="s">
        <v>178</v>
      </c>
      <c r="O9" s="3" t="s">
        <v>64</v>
      </c>
      <c r="P9" s="3" t="s">
        <v>85</v>
      </c>
      <c r="R9" s="3" t="s">
        <v>67</v>
      </c>
      <c r="S9" s="4">
        <v>3</v>
      </c>
      <c r="T9" s="4">
        <v>3</v>
      </c>
      <c r="U9" s="5" t="s">
        <v>179</v>
      </c>
      <c r="V9" s="5" t="s">
        <v>179</v>
      </c>
      <c r="W9" s="5" t="s">
        <v>180</v>
      </c>
      <c r="X9" s="5" t="s">
        <v>180</v>
      </c>
      <c r="Y9" s="4">
        <v>341</v>
      </c>
      <c r="Z9" s="4">
        <v>323</v>
      </c>
      <c r="AA9" s="4">
        <v>340</v>
      </c>
      <c r="AB9" s="4">
        <v>2</v>
      </c>
      <c r="AC9" s="4">
        <v>2</v>
      </c>
      <c r="AD9" s="4">
        <v>4</v>
      </c>
      <c r="AE9" s="4">
        <v>4</v>
      </c>
      <c r="AF9" s="4">
        <v>2</v>
      </c>
      <c r="AG9" s="4">
        <v>2</v>
      </c>
      <c r="AH9" s="4">
        <v>1</v>
      </c>
      <c r="AI9" s="4">
        <v>1</v>
      </c>
      <c r="AJ9" s="4">
        <v>2</v>
      </c>
      <c r="AK9" s="4">
        <v>2</v>
      </c>
      <c r="AL9" s="4">
        <v>0</v>
      </c>
      <c r="AM9" s="4">
        <v>0</v>
      </c>
      <c r="AN9" s="4">
        <v>0</v>
      </c>
      <c r="AO9" s="4">
        <v>0</v>
      </c>
      <c r="AP9" s="3" t="s">
        <v>58</v>
      </c>
      <c r="AQ9" s="3" t="s">
        <v>58</v>
      </c>
      <c r="AS9" s="6" t="str">
        <f>HYPERLINK("https://creighton-primo.hosted.exlibrisgroup.com/primo-explore/search?tab=default_tab&amp;search_scope=EVERYTHING&amp;vid=01CRU&amp;lang=en_US&amp;offset=0&amp;query=any,contains,991002068929702656","Catalog Record")</f>
        <v>Catalog Record</v>
      </c>
      <c r="AT9" s="6" t="str">
        <f>HYPERLINK("http://www.worldcat.org/oclc/26503415","WorldCat Record")</f>
        <v>WorldCat Record</v>
      </c>
      <c r="AU9" s="3" t="s">
        <v>181</v>
      </c>
      <c r="AV9" s="3" t="s">
        <v>182</v>
      </c>
      <c r="AW9" s="3" t="s">
        <v>183</v>
      </c>
      <c r="AX9" s="3" t="s">
        <v>183</v>
      </c>
      <c r="AY9" s="3" t="s">
        <v>184</v>
      </c>
      <c r="AZ9" s="3" t="s">
        <v>75</v>
      </c>
      <c r="BB9" s="3" t="s">
        <v>185</v>
      </c>
      <c r="BC9" s="3" t="s">
        <v>186</v>
      </c>
      <c r="BD9" s="3" t="s">
        <v>187</v>
      </c>
    </row>
    <row r="10" spans="1:56" ht="43.5" customHeight="1" x14ac:dyDescent="0.25">
      <c r="A10" s="7" t="s">
        <v>58</v>
      </c>
      <c r="B10" s="2" t="s">
        <v>188</v>
      </c>
      <c r="C10" s="2" t="s">
        <v>189</v>
      </c>
      <c r="D10" s="2" t="s">
        <v>190</v>
      </c>
      <c r="F10" s="3" t="s">
        <v>58</v>
      </c>
      <c r="G10" s="3" t="s">
        <v>59</v>
      </c>
      <c r="H10" s="3" t="s">
        <v>58</v>
      </c>
      <c r="I10" s="3" t="s">
        <v>58</v>
      </c>
      <c r="J10" s="3" t="s">
        <v>60</v>
      </c>
      <c r="L10" s="2" t="s">
        <v>191</v>
      </c>
      <c r="M10" s="3" t="s">
        <v>192</v>
      </c>
      <c r="O10" s="3" t="s">
        <v>64</v>
      </c>
      <c r="P10" s="3" t="s">
        <v>85</v>
      </c>
      <c r="Q10" s="2" t="s">
        <v>193</v>
      </c>
      <c r="R10" s="3" t="s">
        <v>67</v>
      </c>
      <c r="S10" s="4">
        <v>2</v>
      </c>
      <c r="T10" s="4">
        <v>2</v>
      </c>
      <c r="U10" s="5" t="s">
        <v>194</v>
      </c>
      <c r="V10" s="5" t="s">
        <v>194</v>
      </c>
      <c r="W10" s="5" t="s">
        <v>195</v>
      </c>
      <c r="X10" s="5" t="s">
        <v>195</v>
      </c>
      <c r="Y10" s="4">
        <v>378</v>
      </c>
      <c r="Z10" s="4">
        <v>311</v>
      </c>
      <c r="AA10" s="4">
        <v>318</v>
      </c>
      <c r="AB10" s="4">
        <v>2</v>
      </c>
      <c r="AC10" s="4">
        <v>2</v>
      </c>
      <c r="AD10" s="4">
        <v>13</v>
      </c>
      <c r="AE10" s="4">
        <v>13</v>
      </c>
      <c r="AF10" s="4">
        <v>7</v>
      </c>
      <c r="AG10" s="4">
        <v>7</v>
      </c>
      <c r="AH10" s="4">
        <v>1</v>
      </c>
      <c r="AI10" s="4">
        <v>1</v>
      </c>
      <c r="AJ10" s="4">
        <v>6</v>
      </c>
      <c r="AK10" s="4">
        <v>6</v>
      </c>
      <c r="AL10" s="4">
        <v>1</v>
      </c>
      <c r="AM10" s="4">
        <v>1</v>
      </c>
      <c r="AN10" s="4">
        <v>0</v>
      </c>
      <c r="AO10" s="4">
        <v>0</v>
      </c>
      <c r="AP10" s="3" t="s">
        <v>58</v>
      </c>
      <c r="AQ10" s="3" t="s">
        <v>70</v>
      </c>
      <c r="AR10" s="6" t="str">
        <f>HYPERLINK("http://catalog.hathitrust.org/Record/000493724","HathiTrust Record")</f>
        <v>HathiTrust Record</v>
      </c>
      <c r="AS10" s="6" t="str">
        <f>HYPERLINK("https://creighton-primo.hosted.exlibrisgroup.com/primo-explore/search?tab=default_tab&amp;search_scope=EVERYTHING&amp;vid=01CRU&amp;lang=en_US&amp;offset=0&amp;query=any,contains,991000848659702656","Catalog Record")</f>
        <v>Catalog Record</v>
      </c>
      <c r="AT10" s="6" t="str">
        <f>HYPERLINK("http://www.worldcat.org/oclc/13580693","WorldCat Record")</f>
        <v>WorldCat Record</v>
      </c>
      <c r="AU10" s="3" t="s">
        <v>196</v>
      </c>
      <c r="AV10" s="3" t="s">
        <v>197</v>
      </c>
      <c r="AW10" s="3" t="s">
        <v>198</v>
      </c>
      <c r="AX10" s="3" t="s">
        <v>198</v>
      </c>
      <c r="AY10" s="3" t="s">
        <v>199</v>
      </c>
      <c r="AZ10" s="3" t="s">
        <v>75</v>
      </c>
      <c r="BB10" s="3" t="s">
        <v>200</v>
      </c>
      <c r="BC10" s="3" t="s">
        <v>201</v>
      </c>
      <c r="BD10" s="3" t="s">
        <v>202</v>
      </c>
    </row>
    <row r="11" spans="1:56" ht="43.5" customHeight="1" x14ac:dyDescent="0.25">
      <c r="A11" s="7" t="s">
        <v>58</v>
      </c>
      <c r="B11" s="2" t="s">
        <v>203</v>
      </c>
      <c r="C11" s="2" t="s">
        <v>204</v>
      </c>
      <c r="D11" s="2" t="s">
        <v>205</v>
      </c>
      <c r="F11" s="3" t="s">
        <v>58</v>
      </c>
      <c r="G11" s="3" t="s">
        <v>59</v>
      </c>
      <c r="H11" s="3" t="s">
        <v>58</v>
      </c>
      <c r="I11" s="3" t="s">
        <v>70</v>
      </c>
      <c r="J11" s="3" t="s">
        <v>60</v>
      </c>
      <c r="L11" s="2" t="s">
        <v>206</v>
      </c>
      <c r="M11" s="3" t="s">
        <v>207</v>
      </c>
      <c r="N11" s="2" t="s">
        <v>208</v>
      </c>
      <c r="O11" s="3" t="s">
        <v>64</v>
      </c>
      <c r="P11" s="3" t="s">
        <v>209</v>
      </c>
      <c r="R11" s="3" t="s">
        <v>67</v>
      </c>
      <c r="S11" s="4">
        <v>6</v>
      </c>
      <c r="T11" s="4">
        <v>6</v>
      </c>
      <c r="U11" s="5" t="s">
        <v>210</v>
      </c>
      <c r="V11" s="5" t="s">
        <v>210</v>
      </c>
      <c r="W11" s="5" t="s">
        <v>211</v>
      </c>
      <c r="X11" s="5" t="s">
        <v>211</v>
      </c>
      <c r="Y11" s="4">
        <v>283</v>
      </c>
      <c r="Z11" s="4">
        <v>240</v>
      </c>
      <c r="AA11" s="4">
        <v>419</v>
      </c>
      <c r="AB11" s="4">
        <v>2</v>
      </c>
      <c r="AC11" s="4">
        <v>4</v>
      </c>
      <c r="AD11" s="4">
        <v>7</v>
      </c>
      <c r="AE11" s="4">
        <v>12</v>
      </c>
      <c r="AF11" s="4">
        <v>3</v>
      </c>
      <c r="AG11" s="4">
        <v>6</v>
      </c>
      <c r="AH11" s="4">
        <v>3</v>
      </c>
      <c r="AI11" s="4">
        <v>3</v>
      </c>
      <c r="AJ11" s="4">
        <v>4</v>
      </c>
      <c r="AK11" s="4">
        <v>6</v>
      </c>
      <c r="AL11" s="4">
        <v>1</v>
      </c>
      <c r="AM11" s="4">
        <v>2</v>
      </c>
      <c r="AN11" s="4">
        <v>0</v>
      </c>
      <c r="AO11" s="4">
        <v>0</v>
      </c>
      <c r="AP11" s="3" t="s">
        <v>58</v>
      </c>
      <c r="AQ11" s="3" t="s">
        <v>70</v>
      </c>
      <c r="AR11" s="6" t="str">
        <f>HYPERLINK("http://catalog.hathitrust.org/Record/002443444","HathiTrust Record")</f>
        <v>HathiTrust Record</v>
      </c>
      <c r="AS11" s="6" t="str">
        <f>HYPERLINK("https://creighton-primo.hosted.exlibrisgroup.com/primo-explore/search?tab=default_tab&amp;search_scope=EVERYTHING&amp;vid=01CRU&amp;lang=en_US&amp;offset=0&amp;query=any,contains,991001816459702656","Catalog Record")</f>
        <v>Catalog Record</v>
      </c>
      <c r="AT11" s="6" t="str">
        <f>HYPERLINK("http://www.worldcat.org/oclc/22813555","WorldCat Record")</f>
        <v>WorldCat Record</v>
      </c>
      <c r="AU11" s="3" t="s">
        <v>212</v>
      </c>
      <c r="AV11" s="3" t="s">
        <v>213</v>
      </c>
      <c r="AW11" s="3" t="s">
        <v>214</v>
      </c>
      <c r="AX11" s="3" t="s">
        <v>214</v>
      </c>
      <c r="AY11" s="3" t="s">
        <v>215</v>
      </c>
      <c r="AZ11" s="3" t="s">
        <v>75</v>
      </c>
      <c r="BB11" s="3" t="s">
        <v>216</v>
      </c>
      <c r="BC11" s="3" t="s">
        <v>217</v>
      </c>
      <c r="BD11" s="3" t="s">
        <v>218</v>
      </c>
    </row>
    <row r="12" spans="1:56" ht="43.5" customHeight="1" x14ac:dyDescent="0.25">
      <c r="A12" s="7" t="s">
        <v>58</v>
      </c>
      <c r="B12" s="2" t="s">
        <v>219</v>
      </c>
      <c r="C12" s="2" t="s">
        <v>220</v>
      </c>
      <c r="D12" s="2" t="s">
        <v>221</v>
      </c>
      <c r="F12" s="3" t="s">
        <v>58</v>
      </c>
      <c r="G12" s="3" t="s">
        <v>59</v>
      </c>
      <c r="H12" s="3" t="s">
        <v>58</v>
      </c>
      <c r="I12" s="3" t="s">
        <v>58</v>
      </c>
      <c r="J12" s="3" t="s">
        <v>60</v>
      </c>
      <c r="K12" s="2" t="s">
        <v>222</v>
      </c>
      <c r="L12" s="2" t="s">
        <v>223</v>
      </c>
      <c r="M12" s="3" t="s">
        <v>224</v>
      </c>
      <c r="O12" s="3" t="s">
        <v>64</v>
      </c>
      <c r="P12" s="3" t="s">
        <v>225</v>
      </c>
      <c r="Q12" s="2" t="s">
        <v>226</v>
      </c>
      <c r="R12" s="3" t="s">
        <v>67</v>
      </c>
      <c r="S12" s="4">
        <v>1</v>
      </c>
      <c r="T12" s="4">
        <v>1</v>
      </c>
      <c r="U12" s="5" t="s">
        <v>227</v>
      </c>
      <c r="V12" s="5" t="s">
        <v>227</v>
      </c>
      <c r="W12" s="5" t="s">
        <v>227</v>
      </c>
      <c r="X12" s="5" t="s">
        <v>227</v>
      </c>
      <c r="Y12" s="4">
        <v>100</v>
      </c>
      <c r="Z12" s="4">
        <v>57</v>
      </c>
      <c r="AA12" s="4">
        <v>68</v>
      </c>
      <c r="AB12" s="4">
        <v>1</v>
      </c>
      <c r="AC12" s="4">
        <v>1</v>
      </c>
      <c r="AD12" s="4">
        <v>6</v>
      </c>
      <c r="AE12" s="4">
        <v>6</v>
      </c>
      <c r="AF12" s="4">
        <v>0</v>
      </c>
      <c r="AG12" s="4">
        <v>0</v>
      </c>
      <c r="AH12" s="4">
        <v>1</v>
      </c>
      <c r="AI12" s="4">
        <v>1</v>
      </c>
      <c r="AJ12" s="4">
        <v>6</v>
      </c>
      <c r="AK12" s="4">
        <v>6</v>
      </c>
      <c r="AL12" s="4">
        <v>0</v>
      </c>
      <c r="AM12" s="4">
        <v>0</v>
      </c>
      <c r="AN12" s="4">
        <v>0</v>
      </c>
      <c r="AO12" s="4">
        <v>0</v>
      </c>
      <c r="AP12" s="3" t="s">
        <v>58</v>
      </c>
      <c r="AQ12" s="3" t="s">
        <v>58</v>
      </c>
      <c r="AS12" s="6" t="str">
        <f>HYPERLINK("https://creighton-primo.hosted.exlibrisgroup.com/primo-explore/search?tab=default_tab&amp;search_scope=EVERYTHING&amp;vid=01CRU&amp;lang=en_US&amp;offset=0&amp;query=any,contains,991003494539702656","Catalog Record")</f>
        <v>Catalog Record</v>
      </c>
      <c r="AT12" s="6" t="str">
        <f>HYPERLINK("http://www.worldcat.org/oclc/61512292","WorldCat Record")</f>
        <v>WorldCat Record</v>
      </c>
      <c r="AU12" s="3" t="s">
        <v>228</v>
      </c>
      <c r="AV12" s="3" t="s">
        <v>229</v>
      </c>
      <c r="AW12" s="3" t="s">
        <v>230</v>
      </c>
      <c r="AX12" s="3" t="s">
        <v>230</v>
      </c>
      <c r="AY12" s="3" t="s">
        <v>231</v>
      </c>
      <c r="AZ12" s="3" t="s">
        <v>75</v>
      </c>
      <c r="BB12" s="3" t="s">
        <v>232</v>
      </c>
      <c r="BC12" s="3" t="s">
        <v>233</v>
      </c>
      <c r="BD12" s="3" t="s">
        <v>234</v>
      </c>
    </row>
    <row r="13" spans="1:56" ht="43.5" customHeight="1" x14ac:dyDescent="0.25">
      <c r="A13" s="7" t="s">
        <v>58</v>
      </c>
      <c r="B13" s="2" t="s">
        <v>235</v>
      </c>
      <c r="C13" s="2" t="s">
        <v>236</v>
      </c>
      <c r="D13" s="2" t="s">
        <v>237</v>
      </c>
      <c r="F13" s="3" t="s">
        <v>58</v>
      </c>
      <c r="G13" s="3" t="s">
        <v>59</v>
      </c>
      <c r="H13" s="3" t="s">
        <v>58</v>
      </c>
      <c r="I13" s="3" t="s">
        <v>58</v>
      </c>
      <c r="J13" s="3" t="s">
        <v>60</v>
      </c>
      <c r="L13" s="2" t="s">
        <v>238</v>
      </c>
      <c r="M13" s="3" t="s">
        <v>115</v>
      </c>
      <c r="O13" s="3" t="s">
        <v>64</v>
      </c>
      <c r="P13" s="3" t="s">
        <v>116</v>
      </c>
      <c r="R13" s="3" t="s">
        <v>67</v>
      </c>
      <c r="S13" s="4">
        <v>1</v>
      </c>
      <c r="T13" s="4">
        <v>1</v>
      </c>
      <c r="U13" s="5" t="s">
        <v>239</v>
      </c>
      <c r="V13" s="5" t="s">
        <v>239</v>
      </c>
      <c r="W13" s="5" t="s">
        <v>240</v>
      </c>
      <c r="X13" s="5" t="s">
        <v>240</v>
      </c>
      <c r="Y13" s="4">
        <v>198</v>
      </c>
      <c r="Z13" s="4">
        <v>177</v>
      </c>
      <c r="AA13" s="4">
        <v>180</v>
      </c>
      <c r="AB13" s="4">
        <v>3</v>
      </c>
      <c r="AC13" s="4">
        <v>3</v>
      </c>
      <c r="AD13" s="4">
        <v>8</v>
      </c>
      <c r="AE13" s="4">
        <v>8</v>
      </c>
      <c r="AF13" s="4">
        <v>1</v>
      </c>
      <c r="AG13" s="4">
        <v>1</v>
      </c>
      <c r="AH13" s="4">
        <v>3</v>
      </c>
      <c r="AI13" s="4">
        <v>3</v>
      </c>
      <c r="AJ13" s="4">
        <v>4</v>
      </c>
      <c r="AK13" s="4">
        <v>4</v>
      </c>
      <c r="AL13" s="4">
        <v>2</v>
      </c>
      <c r="AM13" s="4">
        <v>2</v>
      </c>
      <c r="AN13" s="4">
        <v>0</v>
      </c>
      <c r="AO13" s="4">
        <v>0</v>
      </c>
      <c r="AP13" s="3" t="s">
        <v>58</v>
      </c>
      <c r="AQ13" s="3" t="s">
        <v>70</v>
      </c>
      <c r="AR13" s="6" t="str">
        <f>HYPERLINK("http://catalog.hathitrust.org/Record/001568257","HathiTrust Record")</f>
        <v>HathiTrust Record</v>
      </c>
      <c r="AS13" s="6" t="str">
        <f>HYPERLINK("https://creighton-primo.hosted.exlibrisgroup.com/primo-explore/search?tab=default_tab&amp;search_scope=EVERYTHING&amp;vid=01CRU&amp;lang=en_US&amp;offset=0&amp;query=any,contains,991000910649702656","Catalog Record")</f>
        <v>Catalog Record</v>
      </c>
      <c r="AT13" s="6" t="str">
        <f>HYPERLINK("http://www.worldcat.org/oclc/159664","WorldCat Record")</f>
        <v>WorldCat Record</v>
      </c>
      <c r="AU13" s="3" t="s">
        <v>241</v>
      </c>
      <c r="AV13" s="3" t="s">
        <v>242</v>
      </c>
      <c r="AW13" s="3" t="s">
        <v>243</v>
      </c>
      <c r="AX13" s="3" t="s">
        <v>243</v>
      </c>
      <c r="AY13" s="3" t="s">
        <v>244</v>
      </c>
      <c r="AZ13" s="3" t="s">
        <v>75</v>
      </c>
      <c r="BC13" s="3" t="s">
        <v>245</v>
      </c>
      <c r="BD13" s="3" t="s">
        <v>246</v>
      </c>
    </row>
    <row r="14" spans="1:56" ht="43.5" customHeight="1" x14ac:dyDescent="0.25">
      <c r="A14" s="7" t="s">
        <v>58</v>
      </c>
      <c r="B14" s="2" t="s">
        <v>247</v>
      </c>
      <c r="C14" s="2" t="s">
        <v>248</v>
      </c>
      <c r="D14" s="2" t="s">
        <v>249</v>
      </c>
      <c r="F14" s="3" t="s">
        <v>58</v>
      </c>
      <c r="G14" s="3" t="s">
        <v>59</v>
      </c>
      <c r="H14" s="3" t="s">
        <v>58</v>
      </c>
      <c r="I14" s="3" t="s">
        <v>58</v>
      </c>
      <c r="J14" s="3" t="s">
        <v>60</v>
      </c>
      <c r="K14" s="2" t="s">
        <v>250</v>
      </c>
      <c r="L14" s="2" t="s">
        <v>251</v>
      </c>
      <c r="M14" s="3" t="s">
        <v>252</v>
      </c>
      <c r="O14" s="3" t="s">
        <v>64</v>
      </c>
      <c r="P14" s="3" t="s">
        <v>253</v>
      </c>
      <c r="Q14" s="2" t="s">
        <v>254</v>
      </c>
      <c r="R14" s="3" t="s">
        <v>67</v>
      </c>
      <c r="S14" s="4">
        <v>2</v>
      </c>
      <c r="T14" s="4">
        <v>2</v>
      </c>
      <c r="U14" s="5" t="s">
        <v>239</v>
      </c>
      <c r="V14" s="5" t="s">
        <v>239</v>
      </c>
      <c r="W14" s="5" t="s">
        <v>255</v>
      </c>
      <c r="X14" s="5" t="s">
        <v>255</v>
      </c>
      <c r="Y14" s="4">
        <v>193</v>
      </c>
      <c r="Z14" s="4">
        <v>181</v>
      </c>
      <c r="AA14" s="4">
        <v>183</v>
      </c>
      <c r="AB14" s="4">
        <v>2</v>
      </c>
      <c r="AC14" s="4">
        <v>2</v>
      </c>
      <c r="AD14" s="4">
        <v>8</v>
      </c>
      <c r="AE14" s="4">
        <v>8</v>
      </c>
      <c r="AF14" s="4">
        <v>4</v>
      </c>
      <c r="AG14" s="4">
        <v>4</v>
      </c>
      <c r="AH14" s="4">
        <v>1</v>
      </c>
      <c r="AI14" s="4">
        <v>1</v>
      </c>
      <c r="AJ14" s="4">
        <v>5</v>
      </c>
      <c r="AK14" s="4">
        <v>5</v>
      </c>
      <c r="AL14" s="4">
        <v>0</v>
      </c>
      <c r="AM14" s="4">
        <v>0</v>
      </c>
      <c r="AN14" s="4">
        <v>0</v>
      </c>
      <c r="AO14" s="4">
        <v>0</v>
      </c>
      <c r="AP14" s="3" t="s">
        <v>58</v>
      </c>
      <c r="AQ14" s="3" t="s">
        <v>70</v>
      </c>
      <c r="AR14" s="6" t="str">
        <f>HYPERLINK("http://catalog.hathitrust.org/Record/000033735","HathiTrust Record")</f>
        <v>HathiTrust Record</v>
      </c>
      <c r="AS14" s="6" t="str">
        <f>HYPERLINK("https://creighton-primo.hosted.exlibrisgroup.com/primo-explore/search?tab=default_tab&amp;search_scope=EVERYTHING&amp;vid=01CRU&amp;lang=en_US&amp;offset=0&amp;query=any,contains,991003784109702656","Catalog Record")</f>
        <v>Catalog Record</v>
      </c>
      <c r="AT14" s="6" t="str">
        <f>HYPERLINK("http://www.worldcat.org/oclc/1499682","WorldCat Record")</f>
        <v>WorldCat Record</v>
      </c>
      <c r="AU14" s="3" t="s">
        <v>256</v>
      </c>
      <c r="AV14" s="3" t="s">
        <v>257</v>
      </c>
      <c r="AW14" s="3" t="s">
        <v>258</v>
      </c>
      <c r="AX14" s="3" t="s">
        <v>258</v>
      </c>
      <c r="AY14" s="3" t="s">
        <v>259</v>
      </c>
      <c r="AZ14" s="3" t="s">
        <v>75</v>
      </c>
      <c r="BB14" s="3" t="s">
        <v>260</v>
      </c>
      <c r="BC14" s="3" t="s">
        <v>261</v>
      </c>
      <c r="BD14" s="3" t="s">
        <v>262</v>
      </c>
    </row>
    <row r="15" spans="1:56" ht="43.5" customHeight="1" x14ac:dyDescent="0.25">
      <c r="A15" s="7" t="s">
        <v>58</v>
      </c>
      <c r="B15" s="2" t="s">
        <v>263</v>
      </c>
      <c r="C15" s="2" t="s">
        <v>264</v>
      </c>
      <c r="D15" s="2" t="s">
        <v>265</v>
      </c>
      <c r="F15" s="3" t="s">
        <v>58</v>
      </c>
      <c r="G15" s="3" t="s">
        <v>59</v>
      </c>
      <c r="H15" s="3" t="s">
        <v>58</v>
      </c>
      <c r="I15" s="3" t="s">
        <v>58</v>
      </c>
      <c r="J15" s="3" t="s">
        <v>60</v>
      </c>
      <c r="K15" s="2" t="s">
        <v>266</v>
      </c>
      <c r="L15" s="2" t="s">
        <v>267</v>
      </c>
      <c r="M15" s="3" t="s">
        <v>268</v>
      </c>
      <c r="O15" s="3" t="s">
        <v>64</v>
      </c>
      <c r="P15" s="3" t="s">
        <v>269</v>
      </c>
      <c r="Q15" s="2" t="s">
        <v>270</v>
      </c>
      <c r="R15" s="3" t="s">
        <v>67</v>
      </c>
      <c r="S15" s="4">
        <v>2</v>
      </c>
      <c r="T15" s="4">
        <v>2</v>
      </c>
      <c r="U15" s="5" t="s">
        <v>239</v>
      </c>
      <c r="V15" s="5" t="s">
        <v>239</v>
      </c>
      <c r="W15" s="5" t="s">
        <v>255</v>
      </c>
      <c r="X15" s="5" t="s">
        <v>255</v>
      </c>
      <c r="Y15" s="4">
        <v>489</v>
      </c>
      <c r="Z15" s="4">
        <v>440</v>
      </c>
      <c r="AA15" s="4">
        <v>442</v>
      </c>
      <c r="AB15" s="4">
        <v>3</v>
      </c>
      <c r="AC15" s="4">
        <v>3</v>
      </c>
      <c r="AD15" s="4">
        <v>16</v>
      </c>
      <c r="AE15" s="4">
        <v>16</v>
      </c>
      <c r="AF15" s="4">
        <v>8</v>
      </c>
      <c r="AG15" s="4">
        <v>8</v>
      </c>
      <c r="AH15" s="4">
        <v>4</v>
      </c>
      <c r="AI15" s="4">
        <v>4</v>
      </c>
      <c r="AJ15" s="4">
        <v>7</v>
      </c>
      <c r="AK15" s="4">
        <v>7</v>
      </c>
      <c r="AL15" s="4">
        <v>0</v>
      </c>
      <c r="AM15" s="4">
        <v>0</v>
      </c>
      <c r="AN15" s="4">
        <v>0</v>
      </c>
      <c r="AO15" s="4">
        <v>0</v>
      </c>
      <c r="AP15" s="3" t="s">
        <v>58</v>
      </c>
      <c r="AQ15" s="3" t="s">
        <v>70</v>
      </c>
      <c r="AR15" s="6" t="str">
        <f>HYPERLINK("http://catalog.hathitrust.org/Record/001568273","HathiTrust Record")</f>
        <v>HathiTrust Record</v>
      </c>
      <c r="AS15" s="6" t="str">
        <f>HYPERLINK("https://creighton-primo.hosted.exlibrisgroup.com/primo-explore/search?tab=default_tab&amp;search_scope=EVERYTHING&amp;vid=01CRU&amp;lang=en_US&amp;offset=0&amp;query=any,contains,991005264679702656","Catalog Record")</f>
        <v>Catalog Record</v>
      </c>
      <c r="AT15" s="6" t="str">
        <f>HYPERLINK("http://www.worldcat.org/oclc/602985","WorldCat Record")</f>
        <v>WorldCat Record</v>
      </c>
      <c r="AU15" s="3" t="s">
        <v>271</v>
      </c>
      <c r="AV15" s="3" t="s">
        <v>272</v>
      </c>
      <c r="AW15" s="3" t="s">
        <v>273</v>
      </c>
      <c r="AX15" s="3" t="s">
        <v>273</v>
      </c>
      <c r="AY15" s="3" t="s">
        <v>274</v>
      </c>
      <c r="AZ15" s="3" t="s">
        <v>75</v>
      </c>
      <c r="BC15" s="3" t="s">
        <v>275</v>
      </c>
      <c r="BD15" s="3" t="s">
        <v>276</v>
      </c>
    </row>
    <row r="16" spans="1:56" ht="43.5" customHeight="1" x14ac:dyDescent="0.25">
      <c r="A16" s="7" t="s">
        <v>58</v>
      </c>
      <c r="B16" s="2" t="s">
        <v>277</v>
      </c>
      <c r="C16" s="2" t="s">
        <v>278</v>
      </c>
      <c r="D16" s="2" t="s">
        <v>279</v>
      </c>
      <c r="F16" s="3" t="s">
        <v>58</v>
      </c>
      <c r="G16" s="3" t="s">
        <v>59</v>
      </c>
      <c r="H16" s="3" t="s">
        <v>58</v>
      </c>
      <c r="I16" s="3" t="s">
        <v>58</v>
      </c>
      <c r="J16" s="3" t="s">
        <v>60</v>
      </c>
      <c r="K16" s="2" t="s">
        <v>280</v>
      </c>
      <c r="L16" s="2" t="s">
        <v>281</v>
      </c>
      <c r="M16" s="3" t="s">
        <v>282</v>
      </c>
      <c r="N16" s="2" t="s">
        <v>283</v>
      </c>
      <c r="O16" s="3" t="s">
        <v>64</v>
      </c>
      <c r="P16" s="3" t="s">
        <v>284</v>
      </c>
      <c r="R16" s="3" t="s">
        <v>67</v>
      </c>
      <c r="S16" s="4">
        <v>1</v>
      </c>
      <c r="T16" s="4">
        <v>1</v>
      </c>
      <c r="U16" s="5" t="s">
        <v>285</v>
      </c>
      <c r="V16" s="5" t="s">
        <v>285</v>
      </c>
      <c r="W16" s="5" t="s">
        <v>285</v>
      </c>
      <c r="X16" s="5" t="s">
        <v>285</v>
      </c>
      <c r="Y16" s="4">
        <v>55</v>
      </c>
      <c r="Z16" s="4">
        <v>53</v>
      </c>
      <c r="AA16" s="4">
        <v>53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1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3" t="s">
        <v>58</v>
      </c>
      <c r="AQ16" s="3" t="s">
        <v>58</v>
      </c>
      <c r="AS16" s="6" t="str">
        <f>HYPERLINK("https://creighton-primo.hosted.exlibrisgroup.com/primo-explore/search?tab=default_tab&amp;search_scope=EVERYTHING&amp;vid=01CRU&amp;lang=en_US&amp;offset=0&amp;query=any,contains,991004428449702656","Catalog Record")</f>
        <v>Catalog Record</v>
      </c>
      <c r="AT16" s="6" t="str">
        <f>HYPERLINK("http://www.worldcat.org/oclc/50124805","WorldCat Record")</f>
        <v>WorldCat Record</v>
      </c>
      <c r="AU16" s="3" t="s">
        <v>286</v>
      </c>
      <c r="AV16" s="3" t="s">
        <v>287</v>
      </c>
      <c r="AW16" s="3" t="s">
        <v>288</v>
      </c>
      <c r="AX16" s="3" t="s">
        <v>288</v>
      </c>
      <c r="AY16" s="3" t="s">
        <v>289</v>
      </c>
      <c r="AZ16" s="3" t="s">
        <v>75</v>
      </c>
      <c r="BB16" s="3" t="s">
        <v>290</v>
      </c>
      <c r="BC16" s="3" t="s">
        <v>291</v>
      </c>
      <c r="BD16" s="3" t="s">
        <v>292</v>
      </c>
    </row>
    <row r="17" spans="1:56" ht="43.5" customHeight="1" x14ac:dyDescent="0.25">
      <c r="A17" s="7" t="s">
        <v>58</v>
      </c>
      <c r="B17" s="2" t="s">
        <v>293</v>
      </c>
      <c r="C17" s="2" t="s">
        <v>294</v>
      </c>
      <c r="D17" s="2" t="s">
        <v>295</v>
      </c>
      <c r="F17" s="3" t="s">
        <v>58</v>
      </c>
      <c r="G17" s="3" t="s">
        <v>59</v>
      </c>
      <c r="H17" s="3" t="s">
        <v>70</v>
      </c>
      <c r="I17" s="3" t="s">
        <v>70</v>
      </c>
      <c r="J17" s="3" t="s">
        <v>60</v>
      </c>
      <c r="L17" s="2" t="s">
        <v>296</v>
      </c>
      <c r="M17" s="3" t="s">
        <v>297</v>
      </c>
      <c r="O17" s="3" t="s">
        <v>64</v>
      </c>
      <c r="P17" s="3" t="s">
        <v>209</v>
      </c>
      <c r="R17" s="3" t="s">
        <v>67</v>
      </c>
      <c r="S17" s="4">
        <v>9</v>
      </c>
      <c r="T17" s="4">
        <v>53</v>
      </c>
      <c r="U17" s="5" t="s">
        <v>298</v>
      </c>
      <c r="V17" s="5" t="s">
        <v>298</v>
      </c>
      <c r="W17" s="5" t="s">
        <v>299</v>
      </c>
      <c r="X17" s="5" t="s">
        <v>299</v>
      </c>
      <c r="Y17" s="4">
        <v>266</v>
      </c>
      <c r="Z17" s="4">
        <v>205</v>
      </c>
      <c r="AA17" s="4">
        <v>340</v>
      </c>
      <c r="AB17" s="4">
        <v>3</v>
      </c>
      <c r="AC17" s="4">
        <v>5</v>
      </c>
      <c r="AD17" s="4">
        <v>6</v>
      </c>
      <c r="AE17" s="4">
        <v>13</v>
      </c>
      <c r="AF17" s="4">
        <v>2</v>
      </c>
      <c r="AG17" s="4">
        <v>5</v>
      </c>
      <c r="AH17" s="4">
        <v>2</v>
      </c>
      <c r="AI17" s="4">
        <v>3</v>
      </c>
      <c r="AJ17" s="4">
        <v>3</v>
      </c>
      <c r="AK17" s="4">
        <v>6</v>
      </c>
      <c r="AL17" s="4">
        <v>1</v>
      </c>
      <c r="AM17" s="4">
        <v>3</v>
      </c>
      <c r="AN17" s="4">
        <v>0</v>
      </c>
      <c r="AO17" s="4">
        <v>0</v>
      </c>
      <c r="AP17" s="3" t="s">
        <v>58</v>
      </c>
      <c r="AQ17" s="3" t="s">
        <v>70</v>
      </c>
      <c r="AR17" s="6" t="str">
        <f>HYPERLINK("http://catalog.hathitrust.org/Record/001841151","HathiTrust Record")</f>
        <v>HathiTrust Record</v>
      </c>
      <c r="AS17" s="6" t="str">
        <f>HYPERLINK("https://creighton-primo.hosted.exlibrisgroup.com/primo-explore/search?tab=default_tab&amp;search_scope=EVERYTHING&amp;vid=01CRU&amp;lang=en_US&amp;offset=0&amp;query=any,contains,991001742069702656","Catalog Record")</f>
        <v>Catalog Record</v>
      </c>
      <c r="AT17" s="6" t="str">
        <f>HYPERLINK("http://www.worldcat.org/oclc/20692664","WorldCat Record")</f>
        <v>WorldCat Record</v>
      </c>
      <c r="AU17" s="3" t="s">
        <v>300</v>
      </c>
      <c r="AV17" s="3" t="s">
        <v>301</v>
      </c>
      <c r="AW17" s="3" t="s">
        <v>302</v>
      </c>
      <c r="AX17" s="3" t="s">
        <v>302</v>
      </c>
      <c r="AY17" s="3" t="s">
        <v>303</v>
      </c>
      <c r="AZ17" s="3" t="s">
        <v>75</v>
      </c>
      <c r="BB17" s="3" t="s">
        <v>304</v>
      </c>
      <c r="BC17" s="3" t="s">
        <v>305</v>
      </c>
      <c r="BD17" s="3" t="s">
        <v>306</v>
      </c>
    </row>
    <row r="18" spans="1:56" ht="43.5" customHeight="1" x14ac:dyDescent="0.25">
      <c r="A18" s="7" t="s">
        <v>58</v>
      </c>
      <c r="B18" s="2" t="s">
        <v>307</v>
      </c>
      <c r="C18" s="2" t="s">
        <v>308</v>
      </c>
      <c r="D18" s="2" t="s">
        <v>309</v>
      </c>
      <c r="F18" s="3" t="s">
        <v>58</v>
      </c>
      <c r="G18" s="3" t="s">
        <v>59</v>
      </c>
      <c r="H18" s="3" t="s">
        <v>58</v>
      </c>
      <c r="I18" s="3" t="s">
        <v>58</v>
      </c>
      <c r="J18" s="3" t="s">
        <v>60</v>
      </c>
      <c r="L18" s="2" t="s">
        <v>310</v>
      </c>
      <c r="M18" s="3" t="s">
        <v>84</v>
      </c>
      <c r="O18" s="3" t="s">
        <v>64</v>
      </c>
      <c r="P18" s="3" t="s">
        <v>85</v>
      </c>
      <c r="R18" s="3" t="s">
        <v>67</v>
      </c>
      <c r="S18" s="4">
        <v>2</v>
      </c>
      <c r="T18" s="4">
        <v>2</v>
      </c>
      <c r="U18" s="5" t="s">
        <v>311</v>
      </c>
      <c r="V18" s="5" t="s">
        <v>311</v>
      </c>
      <c r="W18" s="5" t="s">
        <v>312</v>
      </c>
      <c r="X18" s="5" t="s">
        <v>312</v>
      </c>
      <c r="Y18" s="4">
        <v>160</v>
      </c>
      <c r="Z18" s="4">
        <v>129</v>
      </c>
      <c r="AA18" s="4">
        <v>136</v>
      </c>
      <c r="AB18" s="4">
        <v>2</v>
      </c>
      <c r="AC18" s="4">
        <v>2</v>
      </c>
      <c r="AD18" s="4">
        <v>3</v>
      </c>
      <c r="AE18" s="4">
        <v>3</v>
      </c>
      <c r="AF18" s="4">
        <v>1</v>
      </c>
      <c r="AG18" s="4">
        <v>1</v>
      </c>
      <c r="AH18" s="4">
        <v>0</v>
      </c>
      <c r="AI18" s="4">
        <v>0</v>
      </c>
      <c r="AJ18" s="4">
        <v>1</v>
      </c>
      <c r="AK18" s="4">
        <v>1</v>
      </c>
      <c r="AL18" s="4">
        <v>1</v>
      </c>
      <c r="AM18" s="4">
        <v>1</v>
      </c>
      <c r="AN18" s="4">
        <v>0</v>
      </c>
      <c r="AO18" s="4">
        <v>0</v>
      </c>
      <c r="AP18" s="3" t="s">
        <v>58</v>
      </c>
      <c r="AQ18" s="3" t="s">
        <v>70</v>
      </c>
      <c r="AR18" s="6" t="str">
        <f>HYPERLINK("http://catalog.hathitrust.org/Record/002905875","HathiTrust Record")</f>
        <v>HathiTrust Record</v>
      </c>
      <c r="AS18" s="6" t="str">
        <f>HYPERLINK("https://creighton-primo.hosted.exlibrisgroup.com/primo-explore/search?tab=default_tab&amp;search_scope=EVERYTHING&amp;vid=01CRU&amp;lang=en_US&amp;offset=0&amp;query=any,contains,991002388789702656","Catalog Record")</f>
        <v>Catalog Record</v>
      </c>
      <c r="AT18" s="6" t="str">
        <f>HYPERLINK("http://www.worldcat.org/oclc/31044873","WorldCat Record")</f>
        <v>WorldCat Record</v>
      </c>
      <c r="AU18" s="3" t="s">
        <v>313</v>
      </c>
      <c r="AV18" s="3" t="s">
        <v>314</v>
      </c>
      <c r="AW18" s="3" t="s">
        <v>315</v>
      </c>
      <c r="AX18" s="3" t="s">
        <v>315</v>
      </c>
      <c r="AY18" s="3" t="s">
        <v>316</v>
      </c>
      <c r="AZ18" s="3" t="s">
        <v>75</v>
      </c>
      <c r="BB18" s="3" t="s">
        <v>317</v>
      </c>
      <c r="BC18" s="3" t="s">
        <v>318</v>
      </c>
      <c r="BD18" s="3" t="s">
        <v>319</v>
      </c>
    </row>
    <row r="19" spans="1:56" ht="43.5" customHeight="1" x14ac:dyDescent="0.25">
      <c r="A19" s="7" t="s">
        <v>58</v>
      </c>
      <c r="B19" s="2" t="s">
        <v>320</v>
      </c>
      <c r="C19" s="2" t="s">
        <v>321</v>
      </c>
      <c r="D19" s="2" t="s">
        <v>322</v>
      </c>
      <c r="F19" s="3" t="s">
        <v>58</v>
      </c>
      <c r="G19" s="3" t="s">
        <v>59</v>
      </c>
      <c r="H19" s="3" t="s">
        <v>58</v>
      </c>
      <c r="I19" s="3" t="s">
        <v>70</v>
      </c>
      <c r="J19" s="3" t="s">
        <v>60</v>
      </c>
      <c r="L19" s="2" t="s">
        <v>323</v>
      </c>
      <c r="M19" s="3" t="s">
        <v>324</v>
      </c>
      <c r="O19" s="3" t="s">
        <v>64</v>
      </c>
      <c r="P19" s="3" t="s">
        <v>85</v>
      </c>
      <c r="R19" s="3" t="s">
        <v>67</v>
      </c>
      <c r="S19" s="4">
        <v>1</v>
      </c>
      <c r="T19" s="4">
        <v>1</v>
      </c>
      <c r="U19" s="5" t="s">
        <v>325</v>
      </c>
      <c r="V19" s="5" t="s">
        <v>325</v>
      </c>
      <c r="W19" s="5" t="s">
        <v>326</v>
      </c>
      <c r="X19" s="5" t="s">
        <v>326</v>
      </c>
      <c r="Y19" s="4">
        <v>188</v>
      </c>
      <c r="Z19" s="4">
        <v>130</v>
      </c>
      <c r="AA19" s="4">
        <v>361</v>
      </c>
      <c r="AB19" s="4">
        <v>2</v>
      </c>
      <c r="AC19" s="4">
        <v>3</v>
      </c>
      <c r="AD19" s="4">
        <v>7</v>
      </c>
      <c r="AE19" s="4">
        <v>18</v>
      </c>
      <c r="AF19" s="4">
        <v>5</v>
      </c>
      <c r="AG19" s="4">
        <v>9</v>
      </c>
      <c r="AH19" s="4">
        <v>0</v>
      </c>
      <c r="AI19" s="4">
        <v>3</v>
      </c>
      <c r="AJ19" s="4">
        <v>2</v>
      </c>
      <c r="AK19" s="4">
        <v>8</v>
      </c>
      <c r="AL19" s="4">
        <v>1</v>
      </c>
      <c r="AM19" s="4">
        <v>1</v>
      </c>
      <c r="AN19" s="4">
        <v>0</v>
      </c>
      <c r="AO19" s="4">
        <v>0</v>
      </c>
      <c r="AP19" s="3" t="s">
        <v>58</v>
      </c>
      <c r="AQ19" s="3" t="s">
        <v>70</v>
      </c>
      <c r="AR19" s="6" t="str">
        <f>HYPERLINK("http://catalog.hathitrust.org/Record/002734548","HathiTrust Record")</f>
        <v>HathiTrust Record</v>
      </c>
      <c r="AS19" s="6" t="str">
        <f>HYPERLINK("https://creighton-primo.hosted.exlibrisgroup.com/primo-explore/search?tab=default_tab&amp;search_scope=EVERYTHING&amp;vid=01CRU&amp;lang=en_US&amp;offset=0&amp;query=any,contains,991002202339702656","Catalog Record")</f>
        <v>Catalog Record</v>
      </c>
      <c r="AT19" s="6" t="str">
        <f>HYPERLINK("http://www.worldcat.org/oclc/28334281","WorldCat Record")</f>
        <v>WorldCat Record</v>
      </c>
      <c r="AU19" s="3" t="s">
        <v>327</v>
      </c>
      <c r="AV19" s="3" t="s">
        <v>328</v>
      </c>
      <c r="AW19" s="3" t="s">
        <v>329</v>
      </c>
      <c r="AX19" s="3" t="s">
        <v>329</v>
      </c>
      <c r="AY19" s="3" t="s">
        <v>330</v>
      </c>
      <c r="AZ19" s="3" t="s">
        <v>75</v>
      </c>
      <c r="BB19" s="3" t="s">
        <v>331</v>
      </c>
      <c r="BC19" s="3" t="s">
        <v>332</v>
      </c>
      <c r="BD19" s="3" t="s">
        <v>333</v>
      </c>
    </row>
    <row r="20" spans="1:56" ht="43.5" customHeight="1" x14ac:dyDescent="0.25">
      <c r="A20" s="7" t="s">
        <v>58</v>
      </c>
      <c r="B20" s="2" t="s">
        <v>334</v>
      </c>
      <c r="C20" s="2" t="s">
        <v>335</v>
      </c>
      <c r="D20" s="2" t="s">
        <v>336</v>
      </c>
      <c r="F20" s="3" t="s">
        <v>58</v>
      </c>
      <c r="G20" s="3" t="s">
        <v>59</v>
      </c>
      <c r="H20" s="3" t="s">
        <v>70</v>
      </c>
      <c r="I20" s="3" t="s">
        <v>58</v>
      </c>
      <c r="J20" s="3" t="s">
        <v>60</v>
      </c>
      <c r="L20" s="2" t="s">
        <v>323</v>
      </c>
      <c r="M20" s="3" t="s">
        <v>324</v>
      </c>
      <c r="N20" s="2" t="s">
        <v>208</v>
      </c>
      <c r="O20" s="3" t="s">
        <v>64</v>
      </c>
      <c r="P20" s="3" t="s">
        <v>85</v>
      </c>
      <c r="R20" s="3" t="s">
        <v>67</v>
      </c>
      <c r="S20" s="4">
        <v>10</v>
      </c>
      <c r="T20" s="4">
        <v>21</v>
      </c>
      <c r="U20" s="5" t="s">
        <v>337</v>
      </c>
      <c r="V20" s="5" t="s">
        <v>337</v>
      </c>
      <c r="W20" s="5" t="s">
        <v>338</v>
      </c>
      <c r="X20" s="5" t="s">
        <v>339</v>
      </c>
      <c r="Y20" s="4">
        <v>157</v>
      </c>
      <c r="Z20" s="4">
        <v>113</v>
      </c>
      <c r="AA20" s="4">
        <v>167</v>
      </c>
      <c r="AB20" s="4">
        <v>2</v>
      </c>
      <c r="AC20" s="4">
        <v>2</v>
      </c>
      <c r="AD20" s="4">
        <v>3</v>
      </c>
      <c r="AE20" s="4">
        <v>4</v>
      </c>
      <c r="AF20" s="4">
        <v>2</v>
      </c>
      <c r="AG20" s="4">
        <v>2</v>
      </c>
      <c r="AH20" s="4">
        <v>0</v>
      </c>
      <c r="AI20" s="4">
        <v>0</v>
      </c>
      <c r="AJ20" s="4">
        <v>2</v>
      </c>
      <c r="AK20" s="4">
        <v>3</v>
      </c>
      <c r="AL20" s="4">
        <v>0</v>
      </c>
      <c r="AM20" s="4">
        <v>0</v>
      </c>
      <c r="AN20" s="4">
        <v>0</v>
      </c>
      <c r="AO20" s="4">
        <v>0</v>
      </c>
      <c r="AP20" s="3" t="s">
        <v>58</v>
      </c>
      <c r="AQ20" s="3" t="s">
        <v>70</v>
      </c>
      <c r="AR20" s="6" t="str">
        <f>HYPERLINK("http://catalog.hathitrust.org/Record/002737011","HathiTrust Record")</f>
        <v>HathiTrust Record</v>
      </c>
      <c r="AS20" s="6" t="str">
        <f>HYPERLINK("https://creighton-primo.hosted.exlibrisgroup.com/primo-explore/search?tab=default_tab&amp;search_scope=EVERYTHING&amp;vid=01CRU&amp;lang=en_US&amp;offset=0&amp;query=any,contains,991001798689702656","Catalog Record")</f>
        <v>Catalog Record</v>
      </c>
      <c r="AT20" s="6" t="str">
        <f>HYPERLINK("http://www.worldcat.org/oclc/28748961","WorldCat Record")</f>
        <v>WorldCat Record</v>
      </c>
      <c r="AU20" s="3" t="s">
        <v>340</v>
      </c>
      <c r="AV20" s="3" t="s">
        <v>341</v>
      </c>
      <c r="AW20" s="3" t="s">
        <v>342</v>
      </c>
      <c r="AX20" s="3" t="s">
        <v>342</v>
      </c>
      <c r="AY20" s="3" t="s">
        <v>343</v>
      </c>
      <c r="AZ20" s="3" t="s">
        <v>75</v>
      </c>
      <c r="BB20" s="3" t="s">
        <v>344</v>
      </c>
      <c r="BC20" s="3" t="s">
        <v>345</v>
      </c>
      <c r="BD20" s="3" t="s">
        <v>346</v>
      </c>
    </row>
    <row r="21" spans="1:56" ht="43.5" customHeight="1" x14ac:dyDescent="0.25">
      <c r="A21" s="7" t="s">
        <v>58</v>
      </c>
      <c r="B21" s="2" t="s">
        <v>347</v>
      </c>
      <c r="C21" s="2" t="s">
        <v>348</v>
      </c>
      <c r="D21" s="2" t="s">
        <v>349</v>
      </c>
      <c r="F21" s="3" t="s">
        <v>58</v>
      </c>
      <c r="G21" s="3" t="s">
        <v>59</v>
      </c>
      <c r="H21" s="3" t="s">
        <v>58</v>
      </c>
      <c r="I21" s="3" t="s">
        <v>58</v>
      </c>
      <c r="J21" s="3" t="s">
        <v>60</v>
      </c>
      <c r="K21" s="2" t="s">
        <v>350</v>
      </c>
      <c r="L21" s="2" t="s">
        <v>351</v>
      </c>
      <c r="M21" s="3" t="s">
        <v>352</v>
      </c>
      <c r="O21" s="3" t="s">
        <v>64</v>
      </c>
      <c r="P21" s="3" t="s">
        <v>353</v>
      </c>
      <c r="Q21" s="2" t="s">
        <v>354</v>
      </c>
      <c r="R21" s="3" t="s">
        <v>67</v>
      </c>
      <c r="S21" s="4">
        <v>9</v>
      </c>
      <c r="T21" s="4">
        <v>9</v>
      </c>
      <c r="U21" s="5" t="s">
        <v>355</v>
      </c>
      <c r="V21" s="5" t="s">
        <v>355</v>
      </c>
      <c r="W21" s="5" t="s">
        <v>195</v>
      </c>
      <c r="X21" s="5" t="s">
        <v>195</v>
      </c>
      <c r="Y21" s="4">
        <v>61</v>
      </c>
      <c r="Z21" s="4">
        <v>52</v>
      </c>
      <c r="AA21" s="4">
        <v>163</v>
      </c>
      <c r="AB21" s="4">
        <v>3</v>
      </c>
      <c r="AC21" s="4">
        <v>6</v>
      </c>
      <c r="AD21" s="4">
        <v>3</v>
      </c>
      <c r="AE21" s="4">
        <v>6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2</v>
      </c>
      <c r="AM21" s="4">
        <v>5</v>
      </c>
      <c r="AN21" s="4">
        <v>0</v>
      </c>
      <c r="AO21" s="4">
        <v>0</v>
      </c>
      <c r="AP21" s="3" t="s">
        <v>58</v>
      </c>
      <c r="AQ21" s="3" t="s">
        <v>58</v>
      </c>
      <c r="AS21" s="6" t="str">
        <f>HYPERLINK("https://creighton-primo.hosted.exlibrisgroup.com/primo-explore/search?tab=default_tab&amp;search_scope=EVERYTHING&amp;vid=01CRU&amp;lang=en_US&amp;offset=0&amp;query=any,contains,991000624859702656","Catalog Record")</f>
        <v>Catalog Record</v>
      </c>
      <c r="AT21" s="6" t="str">
        <f>HYPERLINK("http://www.worldcat.org/oclc/12006731","WorldCat Record")</f>
        <v>WorldCat Record</v>
      </c>
      <c r="AU21" s="3" t="s">
        <v>356</v>
      </c>
      <c r="AV21" s="3" t="s">
        <v>357</v>
      </c>
      <c r="AW21" s="3" t="s">
        <v>358</v>
      </c>
      <c r="AX21" s="3" t="s">
        <v>358</v>
      </c>
      <c r="AY21" s="3" t="s">
        <v>359</v>
      </c>
      <c r="AZ21" s="3" t="s">
        <v>75</v>
      </c>
      <c r="BC21" s="3" t="s">
        <v>360</v>
      </c>
      <c r="BD21" s="3" t="s">
        <v>361</v>
      </c>
    </row>
    <row r="22" spans="1:56" ht="43.5" customHeight="1" x14ac:dyDescent="0.25">
      <c r="A22" s="7" t="s">
        <v>58</v>
      </c>
      <c r="B22" s="2" t="s">
        <v>362</v>
      </c>
      <c r="C22" s="2" t="s">
        <v>363</v>
      </c>
      <c r="D22" s="2" t="s">
        <v>364</v>
      </c>
      <c r="F22" s="3" t="s">
        <v>58</v>
      </c>
      <c r="G22" s="3" t="s">
        <v>59</v>
      </c>
      <c r="H22" s="3" t="s">
        <v>58</v>
      </c>
      <c r="I22" s="3" t="s">
        <v>58</v>
      </c>
      <c r="J22" s="3" t="s">
        <v>60</v>
      </c>
      <c r="K22" s="2" t="s">
        <v>365</v>
      </c>
      <c r="L22" s="2" t="s">
        <v>366</v>
      </c>
      <c r="M22" s="3" t="s">
        <v>367</v>
      </c>
      <c r="O22" s="3" t="s">
        <v>64</v>
      </c>
      <c r="P22" s="3" t="s">
        <v>85</v>
      </c>
      <c r="Q22" s="2" t="s">
        <v>368</v>
      </c>
      <c r="R22" s="3" t="s">
        <v>67</v>
      </c>
      <c r="S22" s="4">
        <v>20</v>
      </c>
      <c r="T22" s="4">
        <v>20</v>
      </c>
      <c r="U22" s="5" t="s">
        <v>369</v>
      </c>
      <c r="V22" s="5" t="s">
        <v>369</v>
      </c>
      <c r="W22" s="5" t="s">
        <v>370</v>
      </c>
      <c r="X22" s="5" t="s">
        <v>370</v>
      </c>
      <c r="Y22" s="4">
        <v>372</v>
      </c>
      <c r="Z22" s="4">
        <v>296</v>
      </c>
      <c r="AA22" s="4">
        <v>298</v>
      </c>
      <c r="AB22" s="4">
        <v>2</v>
      </c>
      <c r="AC22" s="4">
        <v>2</v>
      </c>
      <c r="AD22" s="4">
        <v>14</v>
      </c>
      <c r="AE22" s="4">
        <v>14</v>
      </c>
      <c r="AF22" s="4">
        <v>4</v>
      </c>
      <c r="AG22" s="4">
        <v>4</v>
      </c>
      <c r="AH22" s="4">
        <v>3</v>
      </c>
      <c r="AI22" s="4">
        <v>3</v>
      </c>
      <c r="AJ22" s="4">
        <v>10</v>
      </c>
      <c r="AK22" s="4">
        <v>10</v>
      </c>
      <c r="AL22" s="4">
        <v>0</v>
      </c>
      <c r="AM22" s="4">
        <v>0</v>
      </c>
      <c r="AN22" s="4">
        <v>0</v>
      </c>
      <c r="AO22" s="4">
        <v>0</v>
      </c>
      <c r="AP22" s="3" t="s">
        <v>58</v>
      </c>
      <c r="AQ22" s="3" t="s">
        <v>70</v>
      </c>
      <c r="AR22" s="6" t="str">
        <f>HYPERLINK("http://catalog.hathitrust.org/Record/000253582","HathiTrust Record")</f>
        <v>HathiTrust Record</v>
      </c>
      <c r="AS22" s="6" t="str">
        <f>HYPERLINK("https://creighton-primo.hosted.exlibrisgroup.com/primo-explore/search?tab=default_tab&amp;search_scope=EVERYTHING&amp;vid=01CRU&amp;lang=en_US&amp;offset=0&amp;query=any,contains,991004335549702656","Catalog Record")</f>
        <v>Catalog Record</v>
      </c>
      <c r="AT22" s="6" t="str">
        <f>HYPERLINK("http://www.worldcat.org/oclc/3072635","WorldCat Record")</f>
        <v>WorldCat Record</v>
      </c>
      <c r="AU22" s="3" t="s">
        <v>371</v>
      </c>
      <c r="AV22" s="3" t="s">
        <v>372</v>
      </c>
      <c r="AW22" s="3" t="s">
        <v>373</v>
      </c>
      <c r="AX22" s="3" t="s">
        <v>373</v>
      </c>
      <c r="AY22" s="3" t="s">
        <v>374</v>
      </c>
      <c r="AZ22" s="3" t="s">
        <v>75</v>
      </c>
      <c r="BB22" s="3" t="s">
        <v>375</v>
      </c>
      <c r="BC22" s="3" t="s">
        <v>376</v>
      </c>
      <c r="BD22" s="3" t="s">
        <v>377</v>
      </c>
    </row>
    <row r="23" spans="1:56" ht="43.5" customHeight="1" x14ac:dyDescent="0.25">
      <c r="A23" s="7" t="s">
        <v>58</v>
      </c>
      <c r="B23" s="2" t="s">
        <v>378</v>
      </c>
      <c r="C23" s="2" t="s">
        <v>379</v>
      </c>
      <c r="D23" s="2" t="s">
        <v>380</v>
      </c>
      <c r="F23" s="3" t="s">
        <v>58</v>
      </c>
      <c r="G23" s="3" t="s">
        <v>59</v>
      </c>
      <c r="H23" s="3" t="s">
        <v>58</v>
      </c>
      <c r="I23" s="3" t="s">
        <v>58</v>
      </c>
      <c r="J23" s="3" t="s">
        <v>60</v>
      </c>
      <c r="K23" s="2" t="s">
        <v>381</v>
      </c>
      <c r="L23" s="2" t="s">
        <v>382</v>
      </c>
      <c r="M23" s="3" t="s">
        <v>352</v>
      </c>
      <c r="O23" s="3" t="s">
        <v>64</v>
      </c>
      <c r="P23" s="3" t="s">
        <v>383</v>
      </c>
      <c r="Q23" s="2" t="s">
        <v>384</v>
      </c>
      <c r="R23" s="3" t="s">
        <v>67</v>
      </c>
      <c r="S23" s="4">
        <v>5</v>
      </c>
      <c r="T23" s="4">
        <v>5</v>
      </c>
      <c r="U23" s="5" t="s">
        <v>385</v>
      </c>
      <c r="V23" s="5" t="s">
        <v>385</v>
      </c>
      <c r="W23" s="5" t="s">
        <v>386</v>
      </c>
      <c r="X23" s="5" t="s">
        <v>386</v>
      </c>
      <c r="Y23" s="4">
        <v>276</v>
      </c>
      <c r="Z23" s="4">
        <v>198</v>
      </c>
      <c r="AA23" s="4">
        <v>203</v>
      </c>
      <c r="AB23" s="4">
        <v>1</v>
      </c>
      <c r="AC23" s="4">
        <v>1</v>
      </c>
      <c r="AD23" s="4">
        <v>11</v>
      </c>
      <c r="AE23" s="4">
        <v>11</v>
      </c>
      <c r="AF23" s="4">
        <v>3</v>
      </c>
      <c r="AG23" s="4">
        <v>3</v>
      </c>
      <c r="AH23" s="4">
        <v>2</v>
      </c>
      <c r="AI23" s="4">
        <v>2</v>
      </c>
      <c r="AJ23" s="4">
        <v>9</v>
      </c>
      <c r="AK23" s="4">
        <v>9</v>
      </c>
      <c r="AL23" s="4">
        <v>0</v>
      </c>
      <c r="AM23" s="4">
        <v>0</v>
      </c>
      <c r="AN23" s="4">
        <v>0</v>
      </c>
      <c r="AO23" s="4">
        <v>0</v>
      </c>
      <c r="AP23" s="3" t="s">
        <v>58</v>
      </c>
      <c r="AQ23" s="3" t="s">
        <v>58</v>
      </c>
      <c r="AS23" s="6" t="str">
        <f>HYPERLINK("https://creighton-primo.hosted.exlibrisgroup.com/primo-explore/search?tab=default_tab&amp;search_scope=EVERYTHING&amp;vid=01CRU&amp;lang=en_US&amp;offset=0&amp;query=any,contains,991000538209702656","Catalog Record")</f>
        <v>Catalog Record</v>
      </c>
      <c r="AT23" s="6" t="str">
        <f>HYPERLINK("http://www.worldcat.org/oclc/11468399","WorldCat Record")</f>
        <v>WorldCat Record</v>
      </c>
      <c r="AU23" s="3" t="s">
        <v>387</v>
      </c>
      <c r="AV23" s="3" t="s">
        <v>388</v>
      </c>
      <c r="AW23" s="3" t="s">
        <v>389</v>
      </c>
      <c r="AX23" s="3" t="s">
        <v>389</v>
      </c>
      <c r="AY23" s="3" t="s">
        <v>390</v>
      </c>
      <c r="AZ23" s="3" t="s">
        <v>75</v>
      </c>
      <c r="BB23" s="3" t="s">
        <v>391</v>
      </c>
      <c r="BC23" s="3" t="s">
        <v>392</v>
      </c>
      <c r="BD23" s="3" t="s">
        <v>393</v>
      </c>
    </row>
    <row r="24" spans="1:56" ht="43.5" customHeight="1" x14ac:dyDescent="0.25">
      <c r="A24" s="7" t="s">
        <v>58</v>
      </c>
      <c r="B24" s="2" t="s">
        <v>394</v>
      </c>
      <c r="C24" s="2" t="s">
        <v>395</v>
      </c>
      <c r="D24" s="2" t="s">
        <v>396</v>
      </c>
      <c r="F24" s="3" t="s">
        <v>58</v>
      </c>
      <c r="G24" s="3" t="s">
        <v>59</v>
      </c>
      <c r="H24" s="3" t="s">
        <v>58</v>
      </c>
      <c r="I24" s="3" t="s">
        <v>70</v>
      </c>
      <c r="J24" s="3" t="s">
        <v>60</v>
      </c>
      <c r="K24" s="2" t="s">
        <v>397</v>
      </c>
      <c r="L24" s="2" t="s">
        <v>398</v>
      </c>
      <c r="M24" s="3" t="s">
        <v>324</v>
      </c>
      <c r="O24" s="3" t="s">
        <v>64</v>
      </c>
      <c r="P24" s="3" t="s">
        <v>132</v>
      </c>
      <c r="R24" s="3" t="s">
        <v>67</v>
      </c>
      <c r="S24" s="4">
        <v>9</v>
      </c>
      <c r="T24" s="4">
        <v>9</v>
      </c>
      <c r="U24" s="5" t="s">
        <v>399</v>
      </c>
      <c r="V24" s="5" t="s">
        <v>399</v>
      </c>
      <c r="W24" s="5" t="s">
        <v>400</v>
      </c>
      <c r="X24" s="5" t="s">
        <v>400</v>
      </c>
      <c r="Y24" s="4">
        <v>1195</v>
      </c>
      <c r="Z24" s="4">
        <v>1137</v>
      </c>
      <c r="AA24" s="4">
        <v>2050</v>
      </c>
      <c r="AB24" s="4">
        <v>12</v>
      </c>
      <c r="AC24" s="4">
        <v>21</v>
      </c>
      <c r="AD24" s="4">
        <v>18</v>
      </c>
      <c r="AE24" s="4">
        <v>40</v>
      </c>
      <c r="AF24" s="4">
        <v>6</v>
      </c>
      <c r="AG24" s="4">
        <v>17</v>
      </c>
      <c r="AH24" s="4">
        <v>2</v>
      </c>
      <c r="AI24" s="4">
        <v>6</v>
      </c>
      <c r="AJ24" s="4">
        <v>8</v>
      </c>
      <c r="AK24" s="4">
        <v>15</v>
      </c>
      <c r="AL24" s="4">
        <v>5</v>
      </c>
      <c r="AM24" s="4">
        <v>9</v>
      </c>
      <c r="AN24" s="4">
        <v>0</v>
      </c>
      <c r="AO24" s="4">
        <v>0</v>
      </c>
      <c r="AP24" s="3" t="s">
        <v>58</v>
      </c>
      <c r="AQ24" s="3" t="s">
        <v>58</v>
      </c>
      <c r="AS24" s="6" t="str">
        <f>HYPERLINK("https://creighton-primo.hosted.exlibrisgroup.com/primo-explore/search?tab=default_tab&amp;search_scope=EVERYTHING&amp;vid=01CRU&amp;lang=en_US&amp;offset=0&amp;query=any,contains,991002325149702656","Catalog Record")</f>
        <v>Catalog Record</v>
      </c>
      <c r="AT24" s="6" t="str">
        <f>HYPERLINK("http://www.worldcat.org/oclc/30156226","WorldCat Record")</f>
        <v>WorldCat Record</v>
      </c>
      <c r="AU24" s="3" t="s">
        <v>401</v>
      </c>
      <c r="AV24" s="3" t="s">
        <v>402</v>
      </c>
      <c r="AW24" s="3" t="s">
        <v>403</v>
      </c>
      <c r="AX24" s="3" t="s">
        <v>403</v>
      </c>
      <c r="AY24" s="3" t="s">
        <v>404</v>
      </c>
      <c r="AZ24" s="3" t="s">
        <v>75</v>
      </c>
      <c r="BB24" s="3" t="s">
        <v>405</v>
      </c>
      <c r="BC24" s="3" t="s">
        <v>406</v>
      </c>
      <c r="BD24" s="3" t="s">
        <v>407</v>
      </c>
    </row>
    <row r="25" spans="1:56" ht="43.5" customHeight="1" x14ac:dyDescent="0.25">
      <c r="A25" s="7" t="s">
        <v>58</v>
      </c>
      <c r="B25" s="2" t="s">
        <v>408</v>
      </c>
      <c r="C25" s="2" t="s">
        <v>409</v>
      </c>
      <c r="D25" s="2" t="s">
        <v>410</v>
      </c>
      <c r="F25" s="3" t="s">
        <v>58</v>
      </c>
      <c r="G25" s="3" t="s">
        <v>59</v>
      </c>
      <c r="H25" s="3" t="s">
        <v>70</v>
      </c>
      <c r="I25" s="3" t="s">
        <v>70</v>
      </c>
      <c r="J25" s="3" t="s">
        <v>60</v>
      </c>
      <c r="K25" s="2" t="s">
        <v>411</v>
      </c>
      <c r="L25" s="2" t="s">
        <v>412</v>
      </c>
      <c r="M25" s="3" t="s">
        <v>413</v>
      </c>
      <c r="O25" s="3" t="s">
        <v>64</v>
      </c>
      <c r="P25" s="3" t="s">
        <v>116</v>
      </c>
      <c r="R25" s="3" t="s">
        <v>67</v>
      </c>
      <c r="S25" s="4">
        <v>0</v>
      </c>
      <c r="T25" s="4">
        <v>11</v>
      </c>
      <c r="V25" s="5" t="s">
        <v>414</v>
      </c>
      <c r="W25" s="5" t="s">
        <v>415</v>
      </c>
      <c r="X25" s="5" t="s">
        <v>416</v>
      </c>
      <c r="Y25" s="4">
        <v>535</v>
      </c>
      <c r="Z25" s="4">
        <v>385</v>
      </c>
      <c r="AA25" s="4">
        <v>542</v>
      </c>
      <c r="AB25" s="4">
        <v>3</v>
      </c>
      <c r="AC25" s="4">
        <v>5</v>
      </c>
      <c r="AD25" s="4">
        <v>12</v>
      </c>
      <c r="AE25" s="4">
        <v>21</v>
      </c>
      <c r="AF25" s="4">
        <v>7</v>
      </c>
      <c r="AG25" s="4">
        <v>12</v>
      </c>
      <c r="AH25" s="4">
        <v>3</v>
      </c>
      <c r="AI25" s="4">
        <v>4</v>
      </c>
      <c r="AJ25" s="4">
        <v>4</v>
      </c>
      <c r="AK25" s="4">
        <v>7</v>
      </c>
      <c r="AL25" s="4">
        <v>1</v>
      </c>
      <c r="AM25" s="4">
        <v>3</v>
      </c>
      <c r="AN25" s="4">
        <v>0</v>
      </c>
      <c r="AO25" s="4">
        <v>0</v>
      </c>
      <c r="AP25" s="3" t="s">
        <v>58</v>
      </c>
      <c r="AQ25" s="3" t="s">
        <v>58</v>
      </c>
      <c r="AS25" s="6" t="str">
        <f>HYPERLINK("https://creighton-primo.hosted.exlibrisgroup.com/primo-explore/search?tab=default_tab&amp;search_scope=EVERYTHING&amp;vid=01CRU&amp;lang=en_US&amp;offset=0&amp;query=any,contains,991001809349702656","Catalog Record")</f>
        <v>Catalog Record</v>
      </c>
      <c r="AT25" s="6" t="str">
        <f>HYPERLINK("http://www.worldcat.org/oclc/37806113","WorldCat Record")</f>
        <v>WorldCat Record</v>
      </c>
      <c r="AU25" s="3" t="s">
        <v>417</v>
      </c>
      <c r="AV25" s="3" t="s">
        <v>418</v>
      </c>
      <c r="AW25" s="3" t="s">
        <v>419</v>
      </c>
      <c r="AX25" s="3" t="s">
        <v>419</v>
      </c>
      <c r="AY25" s="3" t="s">
        <v>420</v>
      </c>
      <c r="AZ25" s="3" t="s">
        <v>75</v>
      </c>
      <c r="BB25" s="3" t="s">
        <v>421</v>
      </c>
      <c r="BC25" s="3" t="s">
        <v>422</v>
      </c>
      <c r="BD25" s="3" t="s">
        <v>423</v>
      </c>
    </row>
    <row r="26" spans="1:56" ht="43.5" customHeight="1" x14ac:dyDescent="0.25">
      <c r="A26" s="7" t="s">
        <v>58</v>
      </c>
      <c r="B26" s="2" t="s">
        <v>424</v>
      </c>
      <c r="C26" s="2" t="s">
        <v>425</v>
      </c>
      <c r="D26" s="2" t="s">
        <v>426</v>
      </c>
      <c r="F26" s="3" t="s">
        <v>58</v>
      </c>
      <c r="G26" s="3" t="s">
        <v>59</v>
      </c>
      <c r="H26" s="3" t="s">
        <v>58</v>
      </c>
      <c r="I26" s="3" t="s">
        <v>58</v>
      </c>
      <c r="J26" s="3" t="s">
        <v>60</v>
      </c>
      <c r="K26" s="2" t="s">
        <v>427</v>
      </c>
      <c r="L26" s="2" t="s">
        <v>428</v>
      </c>
      <c r="M26" s="3" t="s">
        <v>429</v>
      </c>
      <c r="O26" s="3" t="s">
        <v>64</v>
      </c>
      <c r="P26" s="3" t="s">
        <v>116</v>
      </c>
      <c r="Q26" s="2" t="s">
        <v>430</v>
      </c>
      <c r="R26" s="3" t="s">
        <v>67</v>
      </c>
      <c r="S26" s="4">
        <v>4</v>
      </c>
      <c r="T26" s="4">
        <v>4</v>
      </c>
      <c r="U26" s="5" t="s">
        <v>431</v>
      </c>
      <c r="V26" s="5" t="s">
        <v>431</v>
      </c>
      <c r="W26" s="5" t="s">
        <v>195</v>
      </c>
      <c r="X26" s="5" t="s">
        <v>195</v>
      </c>
      <c r="Y26" s="4">
        <v>249</v>
      </c>
      <c r="Z26" s="4">
        <v>182</v>
      </c>
      <c r="AA26" s="4">
        <v>190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0</v>
      </c>
      <c r="AI26" s="4">
        <v>0</v>
      </c>
      <c r="AJ26" s="4">
        <v>1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3" t="s">
        <v>58</v>
      </c>
      <c r="AQ26" s="3" t="s">
        <v>70</v>
      </c>
      <c r="AR26" s="6" t="str">
        <f>HYPERLINK("http://catalog.hathitrust.org/Record/000683725","HathiTrust Record")</f>
        <v>HathiTrust Record</v>
      </c>
      <c r="AS26" s="6" t="str">
        <f>HYPERLINK("https://creighton-primo.hosted.exlibrisgroup.com/primo-explore/search?tab=default_tab&amp;search_scope=EVERYTHING&amp;vid=01CRU&amp;lang=en_US&amp;offset=0&amp;query=any,contains,991004925659702656","Catalog Record")</f>
        <v>Catalog Record</v>
      </c>
      <c r="AT26" s="6" t="str">
        <f>HYPERLINK("http://www.worldcat.org/oclc/5798323","WorldCat Record")</f>
        <v>WorldCat Record</v>
      </c>
      <c r="AU26" s="3" t="s">
        <v>432</v>
      </c>
      <c r="AV26" s="3" t="s">
        <v>433</v>
      </c>
      <c r="AW26" s="3" t="s">
        <v>434</v>
      </c>
      <c r="AX26" s="3" t="s">
        <v>434</v>
      </c>
      <c r="AY26" s="3" t="s">
        <v>435</v>
      </c>
      <c r="AZ26" s="3" t="s">
        <v>75</v>
      </c>
      <c r="BB26" s="3" t="s">
        <v>436</v>
      </c>
      <c r="BC26" s="3" t="s">
        <v>437</v>
      </c>
      <c r="BD26" s="3" t="s">
        <v>438</v>
      </c>
    </row>
    <row r="27" spans="1:56" ht="43.5" customHeight="1" x14ac:dyDescent="0.25">
      <c r="A27" s="7" t="s">
        <v>58</v>
      </c>
      <c r="B27" s="2" t="s">
        <v>439</v>
      </c>
      <c r="C27" s="2" t="s">
        <v>440</v>
      </c>
      <c r="D27" s="2" t="s">
        <v>441</v>
      </c>
      <c r="F27" s="3" t="s">
        <v>58</v>
      </c>
      <c r="G27" s="3" t="s">
        <v>59</v>
      </c>
      <c r="H27" s="3" t="s">
        <v>58</v>
      </c>
      <c r="I27" s="3" t="s">
        <v>58</v>
      </c>
      <c r="J27" s="3" t="s">
        <v>60</v>
      </c>
      <c r="K27" s="2" t="s">
        <v>442</v>
      </c>
      <c r="L27" s="2" t="s">
        <v>443</v>
      </c>
      <c r="M27" s="3" t="s">
        <v>444</v>
      </c>
      <c r="O27" s="3" t="s">
        <v>64</v>
      </c>
      <c r="P27" s="3" t="s">
        <v>445</v>
      </c>
      <c r="Q27" s="2" t="s">
        <v>446</v>
      </c>
      <c r="R27" s="3" t="s">
        <v>67</v>
      </c>
      <c r="S27" s="4">
        <v>1</v>
      </c>
      <c r="T27" s="4">
        <v>1</v>
      </c>
      <c r="U27" s="5" t="s">
        <v>447</v>
      </c>
      <c r="V27" s="5" t="s">
        <v>447</v>
      </c>
      <c r="W27" s="5" t="s">
        <v>448</v>
      </c>
      <c r="X27" s="5" t="s">
        <v>448</v>
      </c>
      <c r="Y27" s="4">
        <v>73</v>
      </c>
      <c r="Z27" s="4">
        <v>49</v>
      </c>
      <c r="AA27" s="4">
        <v>54</v>
      </c>
      <c r="AB27" s="4">
        <v>1</v>
      </c>
      <c r="AC27" s="4">
        <v>1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3" t="s">
        <v>58</v>
      </c>
      <c r="AQ27" s="3" t="s">
        <v>70</v>
      </c>
      <c r="AR27" s="6" t="str">
        <f>HYPERLINK("http://catalog.hathitrust.org/Record/000915608","HathiTrust Record")</f>
        <v>HathiTrust Record</v>
      </c>
      <c r="AS27" s="6" t="str">
        <f>HYPERLINK("https://creighton-primo.hosted.exlibrisgroup.com/primo-explore/search?tab=default_tab&amp;search_scope=EVERYTHING&amp;vid=01CRU&amp;lang=en_US&amp;offset=0&amp;query=any,contains,991001349399702656","Catalog Record")</f>
        <v>Catalog Record</v>
      </c>
      <c r="AT27" s="6" t="str">
        <f>HYPERLINK("http://www.worldcat.org/oclc/18431539","WorldCat Record")</f>
        <v>WorldCat Record</v>
      </c>
      <c r="AU27" s="3" t="s">
        <v>449</v>
      </c>
      <c r="AV27" s="3" t="s">
        <v>450</v>
      </c>
      <c r="AW27" s="3" t="s">
        <v>451</v>
      </c>
      <c r="AX27" s="3" t="s">
        <v>451</v>
      </c>
      <c r="AY27" s="3" t="s">
        <v>452</v>
      </c>
      <c r="AZ27" s="3" t="s">
        <v>75</v>
      </c>
      <c r="BC27" s="3" t="s">
        <v>453</v>
      </c>
      <c r="BD27" s="3" t="s">
        <v>454</v>
      </c>
    </row>
    <row r="28" spans="1:56" ht="43.5" customHeight="1" x14ac:dyDescent="0.25">
      <c r="A28" s="7" t="s">
        <v>58</v>
      </c>
      <c r="B28" s="2" t="s">
        <v>455</v>
      </c>
      <c r="C28" s="2" t="s">
        <v>456</v>
      </c>
      <c r="D28" s="2" t="s">
        <v>457</v>
      </c>
      <c r="F28" s="3" t="s">
        <v>58</v>
      </c>
      <c r="G28" s="3" t="s">
        <v>59</v>
      </c>
      <c r="H28" s="3" t="s">
        <v>58</v>
      </c>
      <c r="I28" s="3" t="s">
        <v>58</v>
      </c>
      <c r="J28" s="3" t="s">
        <v>60</v>
      </c>
      <c r="L28" s="2" t="s">
        <v>458</v>
      </c>
      <c r="M28" s="3" t="s">
        <v>192</v>
      </c>
      <c r="O28" s="3" t="s">
        <v>64</v>
      </c>
      <c r="P28" s="3" t="s">
        <v>459</v>
      </c>
      <c r="Q28" s="2" t="s">
        <v>460</v>
      </c>
      <c r="R28" s="3" t="s">
        <v>67</v>
      </c>
      <c r="S28" s="4">
        <v>2</v>
      </c>
      <c r="T28" s="4">
        <v>2</v>
      </c>
      <c r="U28" s="5" t="s">
        <v>461</v>
      </c>
      <c r="V28" s="5" t="s">
        <v>461</v>
      </c>
      <c r="W28" s="5" t="s">
        <v>462</v>
      </c>
      <c r="X28" s="5" t="s">
        <v>462</v>
      </c>
      <c r="Y28" s="4">
        <v>182</v>
      </c>
      <c r="Z28" s="4">
        <v>130</v>
      </c>
      <c r="AA28" s="4">
        <v>130</v>
      </c>
      <c r="AB28" s="4">
        <v>2</v>
      </c>
      <c r="AC28" s="4">
        <v>2</v>
      </c>
      <c r="AD28" s="4">
        <v>3</v>
      </c>
      <c r="AE28" s="4">
        <v>3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0</v>
      </c>
      <c r="AO28" s="4">
        <v>0</v>
      </c>
      <c r="AP28" s="3" t="s">
        <v>58</v>
      </c>
      <c r="AQ28" s="3" t="s">
        <v>58</v>
      </c>
      <c r="AS28" s="6" t="str">
        <f>HYPERLINK("https://creighton-primo.hosted.exlibrisgroup.com/primo-explore/search?tab=default_tab&amp;search_scope=EVERYTHING&amp;vid=01CRU&amp;lang=en_US&amp;offset=0&amp;query=any,contains,991001023079702656","Catalog Record")</f>
        <v>Catalog Record</v>
      </c>
      <c r="AT28" s="6" t="str">
        <f>HYPERLINK("http://www.worldcat.org/oclc/15415731","WorldCat Record")</f>
        <v>WorldCat Record</v>
      </c>
      <c r="AU28" s="3" t="s">
        <v>463</v>
      </c>
      <c r="AV28" s="3" t="s">
        <v>464</v>
      </c>
      <c r="AW28" s="3" t="s">
        <v>465</v>
      </c>
      <c r="AX28" s="3" t="s">
        <v>465</v>
      </c>
      <c r="AY28" s="3" t="s">
        <v>466</v>
      </c>
      <c r="AZ28" s="3" t="s">
        <v>75</v>
      </c>
      <c r="BB28" s="3" t="s">
        <v>467</v>
      </c>
      <c r="BC28" s="3" t="s">
        <v>468</v>
      </c>
      <c r="BD28" s="3" t="s">
        <v>469</v>
      </c>
    </row>
    <row r="29" spans="1:56" ht="43.5" customHeight="1" x14ac:dyDescent="0.25">
      <c r="A29" s="7" t="s">
        <v>58</v>
      </c>
      <c r="B29" s="2" t="s">
        <v>470</v>
      </c>
      <c r="C29" s="2" t="s">
        <v>471</v>
      </c>
      <c r="D29" s="2" t="s">
        <v>472</v>
      </c>
      <c r="F29" s="3" t="s">
        <v>58</v>
      </c>
      <c r="G29" s="3" t="s">
        <v>59</v>
      </c>
      <c r="H29" s="3" t="s">
        <v>70</v>
      </c>
      <c r="I29" s="3" t="s">
        <v>58</v>
      </c>
      <c r="J29" s="3" t="s">
        <v>60</v>
      </c>
      <c r="K29" s="2" t="s">
        <v>473</v>
      </c>
      <c r="L29" s="2" t="s">
        <v>474</v>
      </c>
      <c r="M29" s="3" t="s">
        <v>475</v>
      </c>
      <c r="O29" s="3" t="s">
        <v>64</v>
      </c>
      <c r="P29" s="3" t="s">
        <v>85</v>
      </c>
      <c r="R29" s="3" t="s">
        <v>67</v>
      </c>
      <c r="S29" s="4">
        <v>12</v>
      </c>
      <c r="T29" s="4">
        <v>84</v>
      </c>
      <c r="U29" s="5" t="s">
        <v>476</v>
      </c>
      <c r="V29" s="5" t="s">
        <v>476</v>
      </c>
      <c r="W29" s="5" t="s">
        <v>195</v>
      </c>
      <c r="X29" s="5" t="s">
        <v>195</v>
      </c>
      <c r="Y29" s="4">
        <v>815</v>
      </c>
      <c r="Z29" s="4">
        <v>679</v>
      </c>
      <c r="AA29" s="4">
        <v>740</v>
      </c>
      <c r="AB29" s="4">
        <v>9</v>
      </c>
      <c r="AC29" s="4">
        <v>9</v>
      </c>
      <c r="AD29" s="4">
        <v>24</v>
      </c>
      <c r="AE29" s="4">
        <v>26</v>
      </c>
      <c r="AF29" s="4">
        <v>9</v>
      </c>
      <c r="AG29" s="4">
        <v>11</v>
      </c>
      <c r="AH29" s="4">
        <v>4</v>
      </c>
      <c r="AI29" s="4">
        <v>4</v>
      </c>
      <c r="AJ29" s="4">
        <v>8</v>
      </c>
      <c r="AK29" s="4">
        <v>9</v>
      </c>
      <c r="AL29" s="4">
        <v>7</v>
      </c>
      <c r="AM29" s="4">
        <v>7</v>
      </c>
      <c r="AN29" s="4">
        <v>0</v>
      </c>
      <c r="AO29" s="4">
        <v>0</v>
      </c>
      <c r="AP29" s="3" t="s">
        <v>58</v>
      </c>
      <c r="AQ29" s="3" t="s">
        <v>70</v>
      </c>
      <c r="AR29" s="6" t="str">
        <f>HYPERLINK("http://catalog.hathitrust.org/Record/000703016","HathiTrust Record")</f>
        <v>HathiTrust Record</v>
      </c>
      <c r="AS29" s="6" t="str">
        <f>HYPERLINK("https://creighton-primo.hosted.exlibrisgroup.com/primo-explore/search?tab=default_tab&amp;search_scope=EVERYTHING&amp;vid=01CRU&amp;lang=en_US&amp;offset=0&amp;query=any,contains,991001760119702656","Catalog Record")</f>
        <v>Catalog Record</v>
      </c>
      <c r="AT29" s="6" t="str">
        <f>HYPERLINK("http://www.worldcat.org/oclc/2005997","WorldCat Record")</f>
        <v>WorldCat Record</v>
      </c>
      <c r="AU29" s="3" t="s">
        <v>477</v>
      </c>
      <c r="AV29" s="3" t="s">
        <v>478</v>
      </c>
      <c r="AW29" s="3" t="s">
        <v>479</v>
      </c>
      <c r="AX29" s="3" t="s">
        <v>479</v>
      </c>
      <c r="AY29" s="3" t="s">
        <v>480</v>
      </c>
      <c r="AZ29" s="3" t="s">
        <v>75</v>
      </c>
      <c r="BB29" s="3" t="s">
        <v>481</v>
      </c>
      <c r="BC29" s="3" t="s">
        <v>482</v>
      </c>
      <c r="BD29" s="3" t="s">
        <v>483</v>
      </c>
    </row>
    <row r="30" spans="1:56" ht="43.5" customHeight="1" x14ac:dyDescent="0.25">
      <c r="A30" s="7" t="s">
        <v>58</v>
      </c>
      <c r="B30" s="2" t="s">
        <v>484</v>
      </c>
      <c r="C30" s="2" t="s">
        <v>485</v>
      </c>
      <c r="D30" s="2" t="s">
        <v>486</v>
      </c>
      <c r="F30" s="3" t="s">
        <v>58</v>
      </c>
      <c r="G30" s="3" t="s">
        <v>59</v>
      </c>
      <c r="H30" s="3" t="s">
        <v>70</v>
      </c>
      <c r="I30" s="3" t="s">
        <v>70</v>
      </c>
      <c r="J30" s="3" t="s">
        <v>60</v>
      </c>
      <c r="K30" s="2" t="s">
        <v>487</v>
      </c>
      <c r="L30" s="2" t="s">
        <v>488</v>
      </c>
      <c r="M30" s="3" t="s">
        <v>63</v>
      </c>
      <c r="N30" s="2" t="s">
        <v>489</v>
      </c>
      <c r="O30" s="3" t="s">
        <v>64</v>
      </c>
      <c r="P30" s="3" t="s">
        <v>490</v>
      </c>
      <c r="R30" s="3" t="s">
        <v>67</v>
      </c>
      <c r="S30" s="4">
        <v>1</v>
      </c>
      <c r="T30" s="4">
        <v>4</v>
      </c>
      <c r="U30" s="5" t="s">
        <v>491</v>
      </c>
      <c r="V30" s="5" t="s">
        <v>492</v>
      </c>
      <c r="W30" s="5" t="s">
        <v>491</v>
      </c>
      <c r="X30" s="5" t="s">
        <v>493</v>
      </c>
      <c r="Y30" s="4">
        <v>262</v>
      </c>
      <c r="Z30" s="4">
        <v>198</v>
      </c>
      <c r="AA30" s="4">
        <v>692</v>
      </c>
      <c r="AB30" s="4">
        <v>2</v>
      </c>
      <c r="AC30" s="4">
        <v>5</v>
      </c>
      <c r="AD30" s="4">
        <v>5</v>
      </c>
      <c r="AE30" s="4">
        <v>22</v>
      </c>
      <c r="AF30" s="4">
        <v>3</v>
      </c>
      <c r="AG30" s="4">
        <v>11</v>
      </c>
      <c r="AH30" s="4">
        <v>2</v>
      </c>
      <c r="AI30" s="4">
        <v>5</v>
      </c>
      <c r="AJ30" s="4">
        <v>1</v>
      </c>
      <c r="AK30" s="4">
        <v>8</v>
      </c>
      <c r="AL30" s="4">
        <v>0</v>
      </c>
      <c r="AM30" s="4">
        <v>3</v>
      </c>
      <c r="AN30" s="4">
        <v>0</v>
      </c>
      <c r="AO30" s="4">
        <v>0</v>
      </c>
      <c r="AP30" s="3" t="s">
        <v>58</v>
      </c>
      <c r="AQ30" s="3" t="s">
        <v>58</v>
      </c>
      <c r="AS30" s="6" t="str">
        <f>HYPERLINK("https://creighton-primo.hosted.exlibrisgroup.com/primo-explore/search?tab=default_tab&amp;search_scope=EVERYTHING&amp;vid=01CRU&amp;lang=en_US&amp;offset=0&amp;query=any,contains,991001732779702656","Catalog Record")</f>
        <v>Catalog Record</v>
      </c>
      <c r="AT30" s="6" t="str">
        <f>HYPERLINK("http://www.worldcat.org/oclc/51937005","WorldCat Record")</f>
        <v>WorldCat Record</v>
      </c>
      <c r="AU30" s="3" t="s">
        <v>494</v>
      </c>
      <c r="AV30" s="3" t="s">
        <v>495</v>
      </c>
      <c r="AW30" s="3" t="s">
        <v>496</v>
      </c>
      <c r="AX30" s="3" t="s">
        <v>496</v>
      </c>
      <c r="AY30" s="3" t="s">
        <v>497</v>
      </c>
      <c r="AZ30" s="3" t="s">
        <v>75</v>
      </c>
      <c r="BB30" s="3" t="s">
        <v>498</v>
      </c>
      <c r="BC30" s="3" t="s">
        <v>499</v>
      </c>
      <c r="BD30" s="3" t="s">
        <v>500</v>
      </c>
    </row>
    <row r="31" spans="1:56" ht="43.5" customHeight="1" x14ac:dyDescent="0.25">
      <c r="A31" s="7" t="s">
        <v>58</v>
      </c>
      <c r="B31" s="2" t="s">
        <v>501</v>
      </c>
      <c r="C31" s="2" t="s">
        <v>502</v>
      </c>
      <c r="D31" s="2" t="s">
        <v>503</v>
      </c>
      <c r="F31" s="3" t="s">
        <v>58</v>
      </c>
      <c r="G31" s="3" t="s">
        <v>59</v>
      </c>
      <c r="H31" s="3" t="s">
        <v>58</v>
      </c>
      <c r="I31" s="3" t="s">
        <v>70</v>
      </c>
      <c r="J31" s="3" t="s">
        <v>60</v>
      </c>
      <c r="L31" s="2" t="s">
        <v>504</v>
      </c>
      <c r="M31" s="3" t="s">
        <v>282</v>
      </c>
      <c r="N31" s="2" t="s">
        <v>208</v>
      </c>
      <c r="O31" s="3" t="s">
        <v>64</v>
      </c>
      <c r="P31" s="3" t="s">
        <v>269</v>
      </c>
      <c r="R31" s="3" t="s">
        <v>67</v>
      </c>
      <c r="S31" s="4">
        <v>5</v>
      </c>
      <c r="T31" s="4">
        <v>5</v>
      </c>
      <c r="U31" s="5" t="s">
        <v>337</v>
      </c>
      <c r="V31" s="5" t="s">
        <v>337</v>
      </c>
      <c r="W31" s="5" t="s">
        <v>505</v>
      </c>
      <c r="X31" s="5" t="s">
        <v>505</v>
      </c>
      <c r="Y31" s="4">
        <v>117</v>
      </c>
      <c r="Z31" s="4">
        <v>95</v>
      </c>
      <c r="AA31" s="4">
        <v>421</v>
      </c>
      <c r="AB31" s="4">
        <v>2</v>
      </c>
      <c r="AC31" s="4">
        <v>5</v>
      </c>
      <c r="AD31" s="4">
        <v>3</v>
      </c>
      <c r="AE31" s="4">
        <v>18</v>
      </c>
      <c r="AF31" s="4">
        <v>1</v>
      </c>
      <c r="AG31" s="4">
        <v>11</v>
      </c>
      <c r="AH31" s="4">
        <v>0</v>
      </c>
      <c r="AI31" s="4">
        <v>2</v>
      </c>
      <c r="AJ31" s="4">
        <v>1</v>
      </c>
      <c r="AK31" s="4">
        <v>6</v>
      </c>
      <c r="AL31" s="4">
        <v>1</v>
      </c>
      <c r="AM31" s="4">
        <v>3</v>
      </c>
      <c r="AN31" s="4">
        <v>0</v>
      </c>
      <c r="AO31" s="4">
        <v>0</v>
      </c>
      <c r="AP31" s="3" t="s">
        <v>58</v>
      </c>
      <c r="AQ31" s="3" t="s">
        <v>70</v>
      </c>
      <c r="AR31" s="6" t="str">
        <f>HYPERLINK("http://catalog.hathitrust.org/Record/004286793","HathiTrust Record")</f>
        <v>HathiTrust Record</v>
      </c>
      <c r="AS31" s="6" t="str">
        <f>HYPERLINK("https://creighton-primo.hosted.exlibrisgroup.com/primo-explore/search?tab=default_tab&amp;search_scope=EVERYTHING&amp;vid=01CRU&amp;lang=en_US&amp;offset=0&amp;query=any,contains,991003988399702656","Catalog Record")</f>
        <v>Catalog Record</v>
      </c>
      <c r="AT31" s="6" t="str">
        <f>HYPERLINK("http://www.worldcat.org/oclc/49761223","WorldCat Record")</f>
        <v>WorldCat Record</v>
      </c>
      <c r="AU31" s="3" t="s">
        <v>506</v>
      </c>
      <c r="AV31" s="3" t="s">
        <v>507</v>
      </c>
      <c r="AW31" s="3" t="s">
        <v>508</v>
      </c>
      <c r="AX31" s="3" t="s">
        <v>508</v>
      </c>
      <c r="AY31" s="3" t="s">
        <v>509</v>
      </c>
      <c r="AZ31" s="3" t="s">
        <v>75</v>
      </c>
      <c r="BB31" s="3" t="s">
        <v>510</v>
      </c>
      <c r="BC31" s="3" t="s">
        <v>511</v>
      </c>
      <c r="BD31" s="3" t="s">
        <v>512</v>
      </c>
    </row>
    <row r="32" spans="1:56" ht="43.5" customHeight="1" x14ac:dyDescent="0.25">
      <c r="A32" s="7" t="s">
        <v>58</v>
      </c>
      <c r="B32" s="2" t="s">
        <v>513</v>
      </c>
      <c r="C32" s="2" t="s">
        <v>514</v>
      </c>
      <c r="D32" s="2" t="s">
        <v>515</v>
      </c>
      <c r="F32" s="3" t="s">
        <v>58</v>
      </c>
      <c r="G32" s="3" t="s">
        <v>59</v>
      </c>
      <c r="H32" s="3" t="s">
        <v>70</v>
      </c>
      <c r="I32" s="3" t="s">
        <v>58</v>
      </c>
      <c r="J32" s="3" t="s">
        <v>60</v>
      </c>
      <c r="L32" s="2" t="s">
        <v>516</v>
      </c>
      <c r="M32" s="3" t="s">
        <v>297</v>
      </c>
      <c r="N32" s="2" t="s">
        <v>208</v>
      </c>
      <c r="O32" s="3" t="s">
        <v>64</v>
      </c>
      <c r="P32" s="3" t="s">
        <v>209</v>
      </c>
      <c r="Q32" s="2" t="s">
        <v>517</v>
      </c>
      <c r="R32" s="3" t="s">
        <v>67</v>
      </c>
      <c r="S32" s="4">
        <v>8</v>
      </c>
      <c r="T32" s="4">
        <v>46</v>
      </c>
      <c r="U32" s="5" t="s">
        <v>518</v>
      </c>
      <c r="V32" s="5" t="s">
        <v>518</v>
      </c>
      <c r="W32" s="5" t="s">
        <v>519</v>
      </c>
      <c r="X32" s="5" t="s">
        <v>520</v>
      </c>
      <c r="Y32" s="4">
        <v>328</v>
      </c>
      <c r="Z32" s="4">
        <v>273</v>
      </c>
      <c r="AA32" s="4">
        <v>391</v>
      </c>
      <c r="AB32" s="4">
        <v>5</v>
      </c>
      <c r="AC32" s="4">
        <v>5</v>
      </c>
      <c r="AD32" s="4">
        <v>8</v>
      </c>
      <c r="AE32" s="4">
        <v>13</v>
      </c>
      <c r="AF32" s="4">
        <v>2</v>
      </c>
      <c r="AG32" s="4">
        <v>5</v>
      </c>
      <c r="AH32" s="4">
        <v>2</v>
      </c>
      <c r="AI32" s="4">
        <v>3</v>
      </c>
      <c r="AJ32" s="4">
        <v>3</v>
      </c>
      <c r="AK32" s="4">
        <v>4</v>
      </c>
      <c r="AL32" s="4">
        <v>3</v>
      </c>
      <c r="AM32" s="4">
        <v>3</v>
      </c>
      <c r="AN32" s="4">
        <v>0</v>
      </c>
      <c r="AO32" s="4">
        <v>0</v>
      </c>
      <c r="AP32" s="3" t="s">
        <v>58</v>
      </c>
      <c r="AQ32" s="3" t="s">
        <v>70</v>
      </c>
      <c r="AR32" s="6" t="str">
        <f>HYPERLINK("http://catalog.hathitrust.org/Record/001835345","HathiTrust Record")</f>
        <v>HathiTrust Record</v>
      </c>
      <c r="AS32" s="6" t="str">
        <f>HYPERLINK("https://creighton-primo.hosted.exlibrisgroup.com/primo-explore/search?tab=default_tab&amp;search_scope=EVERYTHING&amp;vid=01CRU&amp;lang=en_US&amp;offset=0&amp;query=any,contains,991001806459702656","Catalog Record")</f>
        <v>Catalog Record</v>
      </c>
      <c r="AT32" s="6" t="str">
        <f>HYPERLINK("http://www.worldcat.org/oclc/20167562","WorldCat Record")</f>
        <v>WorldCat Record</v>
      </c>
      <c r="AU32" s="3" t="s">
        <v>521</v>
      </c>
      <c r="AV32" s="3" t="s">
        <v>522</v>
      </c>
      <c r="AW32" s="3" t="s">
        <v>523</v>
      </c>
      <c r="AX32" s="3" t="s">
        <v>523</v>
      </c>
      <c r="AY32" s="3" t="s">
        <v>524</v>
      </c>
      <c r="AZ32" s="3" t="s">
        <v>75</v>
      </c>
      <c r="BB32" s="3" t="s">
        <v>525</v>
      </c>
      <c r="BC32" s="3" t="s">
        <v>526</v>
      </c>
      <c r="BD32" s="3" t="s">
        <v>527</v>
      </c>
    </row>
    <row r="33" spans="1:56" ht="43.5" customHeight="1" x14ac:dyDescent="0.25">
      <c r="A33" s="7" t="s">
        <v>58</v>
      </c>
      <c r="B33" s="2" t="s">
        <v>528</v>
      </c>
      <c r="C33" s="2" t="s">
        <v>529</v>
      </c>
      <c r="D33" s="2" t="s">
        <v>530</v>
      </c>
      <c r="F33" s="3" t="s">
        <v>58</v>
      </c>
      <c r="G33" s="3" t="s">
        <v>59</v>
      </c>
      <c r="H33" s="3" t="s">
        <v>58</v>
      </c>
      <c r="I33" s="3" t="s">
        <v>58</v>
      </c>
      <c r="J33" s="3" t="s">
        <v>60</v>
      </c>
      <c r="K33" s="2" t="s">
        <v>531</v>
      </c>
      <c r="L33" s="2" t="s">
        <v>532</v>
      </c>
      <c r="M33" s="3" t="s">
        <v>533</v>
      </c>
      <c r="O33" s="3" t="s">
        <v>64</v>
      </c>
      <c r="P33" s="3" t="s">
        <v>269</v>
      </c>
      <c r="R33" s="3" t="s">
        <v>67</v>
      </c>
      <c r="S33" s="4">
        <v>8</v>
      </c>
      <c r="T33" s="4">
        <v>8</v>
      </c>
      <c r="U33" s="5" t="s">
        <v>534</v>
      </c>
      <c r="V33" s="5" t="s">
        <v>534</v>
      </c>
      <c r="W33" s="5" t="s">
        <v>535</v>
      </c>
      <c r="X33" s="5" t="s">
        <v>535</v>
      </c>
      <c r="Y33" s="4">
        <v>264</v>
      </c>
      <c r="Z33" s="4">
        <v>253</v>
      </c>
      <c r="AA33" s="4">
        <v>254</v>
      </c>
      <c r="AB33" s="4">
        <v>2</v>
      </c>
      <c r="AC33" s="4">
        <v>2</v>
      </c>
      <c r="AD33" s="4">
        <v>2</v>
      </c>
      <c r="AE33" s="4">
        <v>2</v>
      </c>
      <c r="AF33" s="4">
        <v>1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0</v>
      </c>
      <c r="AO33" s="4">
        <v>0</v>
      </c>
      <c r="AP33" s="3" t="s">
        <v>58</v>
      </c>
      <c r="AQ33" s="3" t="s">
        <v>58</v>
      </c>
      <c r="AS33" s="6" t="str">
        <f>HYPERLINK("https://creighton-primo.hosted.exlibrisgroup.com/primo-explore/search?tab=default_tab&amp;search_scope=EVERYTHING&amp;vid=01CRU&amp;lang=en_US&amp;offset=0&amp;query=any,contains,991000074789702656","Catalog Record")</f>
        <v>Catalog Record</v>
      </c>
      <c r="AT33" s="6" t="str">
        <f>HYPERLINK("http://www.worldcat.org/oclc/8805307","WorldCat Record")</f>
        <v>WorldCat Record</v>
      </c>
      <c r="AU33" s="3" t="s">
        <v>536</v>
      </c>
      <c r="AV33" s="3" t="s">
        <v>537</v>
      </c>
      <c r="AW33" s="3" t="s">
        <v>538</v>
      </c>
      <c r="AX33" s="3" t="s">
        <v>538</v>
      </c>
      <c r="AY33" s="3" t="s">
        <v>539</v>
      </c>
      <c r="AZ33" s="3" t="s">
        <v>75</v>
      </c>
      <c r="BB33" s="3" t="s">
        <v>540</v>
      </c>
      <c r="BC33" s="3" t="s">
        <v>541</v>
      </c>
      <c r="BD33" s="3" t="s">
        <v>542</v>
      </c>
    </row>
    <row r="34" spans="1:56" ht="43.5" customHeight="1" x14ac:dyDescent="0.25">
      <c r="A34" s="7" t="s">
        <v>58</v>
      </c>
      <c r="B34" s="2" t="s">
        <v>543</v>
      </c>
      <c r="C34" s="2" t="s">
        <v>544</v>
      </c>
      <c r="D34" s="2" t="s">
        <v>545</v>
      </c>
      <c r="F34" s="3" t="s">
        <v>58</v>
      </c>
      <c r="G34" s="3" t="s">
        <v>59</v>
      </c>
      <c r="H34" s="3" t="s">
        <v>58</v>
      </c>
      <c r="I34" s="3" t="s">
        <v>58</v>
      </c>
      <c r="J34" s="3" t="s">
        <v>60</v>
      </c>
      <c r="L34" s="2" t="s">
        <v>546</v>
      </c>
      <c r="M34" s="3" t="s">
        <v>324</v>
      </c>
      <c r="O34" s="3" t="s">
        <v>64</v>
      </c>
      <c r="P34" s="3" t="s">
        <v>116</v>
      </c>
      <c r="R34" s="3" t="s">
        <v>67</v>
      </c>
      <c r="S34" s="4">
        <v>2</v>
      </c>
      <c r="T34" s="4">
        <v>2</v>
      </c>
      <c r="U34" s="5" t="s">
        <v>534</v>
      </c>
      <c r="V34" s="5" t="s">
        <v>534</v>
      </c>
      <c r="W34" s="5" t="s">
        <v>547</v>
      </c>
      <c r="X34" s="5" t="s">
        <v>547</v>
      </c>
      <c r="Y34" s="4">
        <v>412</v>
      </c>
      <c r="Z34" s="4">
        <v>355</v>
      </c>
      <c r="AA34" s="4">
        <v>360</v>
      </c>
      <c r="AB34" s="4">
        <v>4</v>
      </c>
      <c r="AC34" s="4">
        <v>4</v>
      </c>
      <c r="AD34" s="4">
        <v>4</v>
      </c>
      <c r="AE34" s="4">
        <v>4</v>
      </c>
      <c r="AF34" s="4">
        <v>1</v>
      </c>
      <c r="AG34" s="4">
        <v>1</v>
      </c>
      <c r="AH34" s="4">
        <v>1</v>
      </c>
      <c r="AI34" s="4">
        <v>1</v>
      </c>
      <c r="AJ34" s="4">
        <v>3</v>
      </c>
      <c r="AK34" s="4">
        <v>3</v>
      </c>
      <c r="AL34" s="4">
        <v>1</v>
      </c>
      <c r="AM34" s="4">
        <v>1</v>
      </c>
      <c r="AN34" s="4">
        <v>0</v>
      </c>
      <c r="AO34" s="4">
        <v>0</v>
      </c>
      <c r="AP34" s="3" t="s">
        <v>58</v>
      </c>
      <c r="AQ34" s="3" t="s">
        <v>58</v>
      </c>
      <c r="AS34" s="6" t="str">
        <f>HYPERLINK("https://creighton-primo.hosted.exlibrisgroup.com/primo-explore/search?tab=default_tab&amp;search_scope=EVERYTHING&amp;vid=01CRU&amp;lang=en_US&amp;offset=0&amp;query=any,contains,991002227709702656","Catalog Record")</f>
        <v>Catalog Record</v>
      </c>
      <c r="AT34" s="6" t="str">
        <f>HYPERLINK("http://www.worldcat.org/oclc/28708691","WorldCat Record")</f>
        <v>WorldCat Record</v>
      </c>
      <c r="AU34" s="3" t="s">
        <v>548</v>
      </c>
      <c r="AV34" s="3" t="s">
        <v>549</v>
      </c>
      <c r="AW34" s="3" t="s">
        <v>550</v>
      </c>
      <c r="AX34" s="3" t="s">
        <v>550</v>
      </c>
      <c r="AY34" s="3" t="s">
        <v>551</v>
      </c>
      <c r="AZ34" s="3" t="s">
        <v>75</v>
      </c>
      <c r="BB34" s="3" t="s">
        <v>552</v>
      </c>
      <c r="BC34" s="3" t="s">
        <v>553</v>
      </c>
      <c r="BD34" s="3" t="s">
        <v>554</v>
      </c>
    </row>
    <row r="35" spans="1:56" ht="43.5" customHeight="1" x14ac:dyDescent="0.25">
      <c r="A35" s="7" t="s">
        <v>58</v>
      </c>
      <c r="B35" s="2" t="s">
        <v>555</v>
      </c>
      <c r="C35" s="2" t="s">
        <v>556</v>
      </c>
      <c r="D35" s="2" t="s">
        <v>557</v>
      </c>
      <c r="F35" s="3" t="s">
        <v>58</v>
      </c>
      <c r="G35" s="3" t="s">
        <v>59</v>
      </c>
      <c r="H35" s="3" t="s">
        <v>58</v>
      </c>
      <c r="I35" s="3" t="s">
        <v>58</v>
      </c>
      <c r="J35" s="3" t="s">
        <v>60</v>
      </c>
      <c r="K35" s="2" t="s">
        <v>558</v>
      </c>
      <c r="L35" s="2" t="s">
        <v>559</v>
      </c>
      <c r="M35" s="3" t="s">
        <v>207</v>
      </c>
      <c r="O35" s="3" t="s">
        <v>64</v>
      </c>
      <c r="P35" s="3" t="s">
        <v>560</v>
      </c>
      <c r="Q35" s="2" t="s">
        <v>561</v>
      </c>
      <c r="R35" s="3" t="s">
        <v>67</v>
      </c>
      <c r="S35" s="4">
        <v>4</v>
      </c>
      <c r="T35" s="4">
        <v>4</v>
      </c>
      <c r="U35" s="5" t="s">
        <v>534</v>
      </c>
      <c r="V35" s="5" t="s">
        <v>534</v>
      </c>
      <c r="W35" s="5" t="s">
        <v>562</v>
      </c>
      <c r="X35" s="5" t="s">
        <v>562</v>
      </c>
      <c r="Y35" s="4">
        <v>71</v>
      </c>
      <c r="Z35" s="4">
        <v>55</v>
      </c>
      <c r="AA35" s="4">
        <v>55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0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3" t="s">
        <v>58</v>
      </c>
      <c r="AQ35" s="3" t="s">
        <v>58</v>
      </c>
      <c r="AS35" s="6" t="str">
        <f>HYPERLINK("https://creighton-primo.hosted.exlibrisgroup.com/primo-explore/search?tab=default_tab&amp;search_scope=EVERYTHING&amp;vid=01CRU&amp;lang=en_US&amp;offset=0&amp;query=any,contains,991001846229702656","Catalog Record")</f>
        <v>Catalog Record</v>
      </c>
      <c r="AT35" s="6" t="str">
        <f>HYPERLINK("http://www.worldcat.org/oclc/23178915","WorldCat Record")</f>
        <v>WorldCat Record</v>
      </c>
      <c r="AU35" s="3" t="s">
        <v>563</v>
      </c>
      <c r="AV35" s="3" t="s">
        <v>564</v>
      </c>
      <c r="AW35" s="3" t="s">
        <v>565</v>
      </c>
      <c r="AX35" s="3" t="s">
        <v>565</v>
      </c>
      <c r="AY35" s="3" t="s">
        <v>566</v>
      </c>
      <c r="AZ35" s="3" t="s">
        <v>75</v>
      </c>
      <c r="BB35" s="3" t="s">
        <v>567</v>
      </c>
      <c r="BC35" s="3" t="s">
        <v>568</v>
      </c>
      <c r="BD35" s="3" t="s">
        <v>569</v>
      </c>
    </row>
    <row r="36" spans="1:56" ht="43.5" customHeight="1" x14ac:dyDescent="0.25">
      <c r="A36" s="7" t="s">
        <v>58</v>
      </c>
      <c r="B36" s="2" t="s">
        <v>570</v>
      </c>
      <c r="C36" s="2" t="s">
        <v>571</v>
      </c>
      <c r="D36" s="2" t="s">
        <v>572</v>
      </c>
      <c r="F36" s="3" t="s">
        <v>58</v>
      </c>
      <c r="G36" s="3" t="s">
        <v>59</v>
      </c>
      <c r="H36" s="3" t="s">
        <v>58</v>
      </c>
      <c r="I36" s="3" t="s">
        <v>58</v>
      </c>
      <c r="J36" s="3" t="s">
        <v>60</v>
      </c>
      <c r="K36" s="2" t="s">
        <v>573</v>
      </c>
      <c r="L36" s="2" t="s">
        <v>574</v>
      </c>
      <c r="M36" s="3" t="s">
        <v>575</v>
      </c>
      <c r="O36" s="3" t="s">
        <v>64</v>
      </c>
      <c r="P36" s="3" t="s">
        <v>85</v>
      </c>
      <c r="Q36" s="2" t="s">
        <v>576</v>
      </c>
      <c r="R36" s="3" t="s">
        <v>67</v>
      </c>
      <c r="S36" s="4">
        <v>1</v>
      </c>
      <c r="T36" s="4">
        <v>1</v>
      </c>
      <c r="U36" s="5" t="s">
        <v>577</v>
      </c>
      <c r="V36" s="5" t="s">
        <v>577</v>
      </c>
      <c r="W36" s="5" t="s">
        <v>195</v>
      </c>
      <c r="X36" s="5" t="s">
        <v>195</v>
      </c>
      <c r="Y36" s="4">
        <v>146</v>
      </c>
      <c r="Z36" s="4">
        <v>98</v>
      </c>
      <c r="AA36" s="4">
        <v>101</v>
      </c>
      <c r="AB36" s="4">
        <v>3</v>
      </c>
      <c r="AC36" s="4">
        <v>3</v>
      </c>
      <c r="AD36" s="4">
        <v>1</v>
      </c>
      <c r="AE36" s="4">
        <v>1</v>
      </c>
      <c r="AF36" s="4">
        <v>1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3" t="s">
        <v>58</v>
      </c>
      <c r="AQ36" s="3" t="s">
        <v>70</v>
      </c>
      <c r="AR36" s="6" t="str">
        <f>HYPERLINK("http://catalog.hathitrust.org/Record/000090115","HathiTrust Record")</f>
        <v>HathiTrust Record</v>
      </c>
      <c r="AS36" s="6" t="str">
        <f>HYPERLINK("https://creighton-primo.hosted.exlibrisgroup.com/primo-explore/search?tab=default_tab&amp;search_scope=EVERYTHING&amp;vid=01CRU&amp;lang=en_US&amp;offset=0&amp;query=any,contains,991004463859702656","Catalog Record")</f>
        <v>Catalog Record</v>
      </c>
      <c r="AT36" s="6" t="str">
        <f>HYPERLINK("http://www.worldcat.org/oclc/3558735","WorldCat Record")</f>
        <v>WorldCat Record</v>
      </c>
      <c r="AU36" s="3" t="s">
        <v>578</v>
      </c>
      <c r="AV36" s="3" t="s">
        <v>579</v>
      </c>
      <c r="AW36" s="3" t="s">
        <v>580</v>
      </c>
      <c r="AX36" s="3" t="s">
        <v>580</v>
      </c>
      <c r="AY36" s="3" t="s">
        <v>581</v>
      </c>
      <c r="AZ36" s="3" t="s">
        <v>75</v>
      </c>
      <c r="BB36" s="3" t="s">
        <v>582</v>
      </c>
      <c r="BC36" s="3" t="s">
        <v>583</v>
      </c>
      <c r="BD36" s="3" t="s">
        <v>584</v>
      </c>
    </row>
    <row r="37" spans="1:56" ht="43.5" customHeight="1" x14ac:dyDescent="0.25">
      <c r="A37" s="7" t="s">
        <v>58</v>
      </c>
      <c r="B37" s="2" t="s">
        <v>585</v>
      </c>
      <c r="C37" s="2" t="s">
        <v>586</v>
      </c>
      <c r="D37" s="2" t="s">
        <v>587</v>
      </c>
      <c r="F37" s="3" t="s">
        <v>58</v>
      </c>
      <c r="G37" s="3" t="s">
        <v>59</v>
      </c>
      <c r="H37" s="3" t="s">
        <v>58</v>
      </c>
      <c r="I37" s="3" t="s">
        <v>58</v>
      </c>
      <c r="J37" s="3" t="s">
        <v>60</v>
      </c>
      <c r="K37" s="2" t="s">
        <v>588</v>
      </c>
      <c r="L37" s="2" t="s">
        <v>589</v>
      </c>
      <c r="M37" s="3" t="s">
        <v>590</v>
      </c>
      <c r="O37" s="3" t="s">
        <v>64</v>
      </c>
      <c r="P37" s="3" t="s">
        <v>85</v>
      </c>
      <c r="Q37" s="2" t="s">
        <v>591</v>
      </c>
      <c r="R37" s="3" t="s">
        <v>67</v>
      </c>
      <c r="S37" s="4">
        <v>2</v>
      </c>
      <c r="T37" s="4">
        <v>2</v>
      </c>
      <c r="U37" s="5" t="s">
        <v>592</v>
      </c>
      <c r="V37" s="5" t="s">
        <v>592</v>
      </c>
      <c r="W37" s="5" t="s">
        <v>195</v>
      </c>
      <c r="X37" s="5" t="s">
        <v>195</v>
      </c>
      <c r="Y37" s="4">
        <v>438</v>
      </c>
      <c r="Z37" s="4">
        <v>372</v>
      </c>
      <c r="AA37" s="4">
        <v>379</v>
      </c>
      <c r="AB37" s="4">
        <v>4</v>
      </c>
      <c r="AC37" s="4">
        <v>4</v>
      </c>
      <c r="AD37" s="4">
        <v>16</v>
      </c>
      <c r="AE37" s="4">
        <v>16</v>
      </c>
      <c r="AF37" s="4">
        <v>5</v>
      </c>
      <c r="AG37" s="4">
        <v>5</v>
      </c>
      <c r="AH37" s="4">
        <v>2</v>
      </c>
      <c r="AI37" s="4">
        <v>2</v>
      </c>
      <c r="AJ37" s="4">
        <v>10</v>
      </c>
      <c r="AK37" s="4">
        <v>10</v>
      </c>
      <c r="AL37" s="4">
        <v>3</v>
      </c>
      <c r="AM37" s="4">
        <v>3</v>
      </c>
      <c r="AN37" s="4">
        <v>0</v>
      </c>
      <c r="AO37" s="4">
        <v>0</v>
      </c>
      <c r="AP37" s="3" t="s">
        <v>58</v>
      </c>
      <c r="AQ37" s="3" t="s">
        <v>70</v>
      </c>
      <c r="AR37" s="6" t="str">
        <f>HYPERLINK("http://catalog.hathitrust.org/Record/000742295","HathiTrust Record")</f>
        <v>HathiTrust Record</v>
      </c>
      <c r="AS37" s="6" t="str">
        <f>HYPERLINK("https://creighton-primo.hosted.exlibrisgroup.com/primo-explore/search?tab=default_tab&amp;search_scope=EVERYTHING&amp;vid=01CRU&amp;lang=en_US&amp;offset=0&amp;query=any,contains,991004984389702656","Catalog Record")</f>
        <v>Catalog Record</v>
      </c>
      <c r="AT37" s="6" t="str">
        <f>HYPERLINK("http://www.worldcat.org/oclc/6446709","WorldCat Record")</f>
        <v>WorldCat Record</v>
      </c>
      <c r="AU37" s="3" t="s">
        <v>593</v>
      </c>
      <c r="AV37" s="3" t="s">
        <v>594</v>
      </c>
      <c r="AW37" s="3" t="s">
        <v>595</v>
      </c>
      <c r="AX37" s="3" t="s">
        <v>595</v>
      </c>
      <c r="AY37" s="3" t="s">
        <v>596</v>
      </c>
      <c r="AZ37" s="3" t="s">
        <v>75</v>
      </c>
      <c r="BB37" s="3" t="s">
        <v>597</v>
      </c>
      <c r="BC37" s="3" t="s">
        <v>598</v>
      </c>
      <c r="BD37" s="3" t="s">
        <v>599</v>
      </c>
    </row>
    <row r="38" spans="1:56" ht="43.5" customHeight="1" x14ac:dyDescent="0.25">
      <c r="A38" s="7" t="s">
        <v>58</v>
      </c>
      <c r="B38" s="2" t="s">
        <v>600</v>
      </c>
      <c r="C38" s="2" t="s">
        <v>601</v>
      </c>
      <c r="D38" s="2" t="s">
        <v>602</v>
      </c>
      <c r="F38" s="3" t="s">
        <v>58</v>
      </c>
      <c r="G38" s="3" t="s">
        <v>59</v>
      </c>
      <c r="H38" s="3" t="s">
        <v>58</v>
      </c>
      <c r="I38" s="3" t="s">
        <v>58</v>
      </c>
      <c r="J38" s="3" t="s">
        <v>60</v>
      </c>
      <c r="K38" s="2" t="s">
        <v>603</v>
      </c>
      <c r="L38" s="2" t="s">
        <v>604</v>
      </c>
      <c r="M38" s="3" t="s">
        <v>605</v>
      </c>
      <c r="N38" s="2" t="s">
        <v>283</v>
      </c>
      <c r="O38" s="3" t="s">
        <v>64</v>
      </c>
      <c r="P38" s="3" t="s">
        <v>85</v>
      </c>
      <c r="R38" s="3" t="s">
        <v>67</v>
      </c>
      <c r="S38" s="4">
        <v>3</v>
      </c>
      <c r="T38" s="4">
        <v>3</v>
      </c>
      <c r="U38" s="5" t="s">
        <v>606</v>
      </c>
      <c r="V38" s="5" t="s">
        <v>606</v>
      </c>
      <c r="W38" s="5" t="s">
        <v>606</v>
      </c>
      <c r="X38" s="5" t="s">
        <v>606</v>
      </c>
      <c r="Y38" s="4">
        <v>592</v>
      </c>
      <c r="Z38" s="4">
        <v>549</v>
      </c>
      <c r="AA38" s="4">
        <v>600</v>
      </c>
      <c r="AB38" s="4">
        <v>6</v>
      </c>
      <c r="AC38" s="4">
        <v>6</v>
      </c>
      <c r="AD38" s="4">
        <v>18</v>
      </c>
      <c r="AE38" s="4">
        <v>20</v>
      </c>
      <c r="AF38" s="4">
        <v>6</v>
      </c>
      <c r="AG38" s="4">
        <v>8</v>
      </c>
      <c r="AH38" s="4">
        <v>3</v>
      </c>
      <c r="AI38" s="4">
        <v>3</v>
      </c>
      <c r="AJ38" s="4">
        <v>6</v>
      </c>
      <c r="AK38" s="4">
        <v>7</v>
      </c>
      <c r="AL38" s="4">
        <v>4</v>
      </c>
      <c r="AM38" s="4">
        <v>4</v>
      </c>
      <c r="AN38" s="4">
        <v>0</v>
      </c>
      <c r="AO38" s="4">
        <v>0</v>
      </c>
      <c r="AP38" s="3" t="s">
        <v>58</v>
      </c>
      <c r="AQ38" s="3" t="s">
        <v>58</v>
      </c>
      <c r="AS38" s="6" t="str">
        <f>HYPERLINK("https://creighton-primo.hosted.exlibrisgroup.com/primo-explore/search?tab=default_tab&amp;search_scope=EVERYTHING&amp;vid=01CRU&amp;lang=en_US&amp;offset=0&amp;query=any,contains,991004242829702656","Catalog Record")</f>
        <v>Catalog Record</v>
      </c>
      <c r="AT38" s="6" t="str">
        <f>HYPERLINK("http://www.worldcat.org/oclc/45486917","WorldCat Record")</f>
        <v>WorldCat Record</v>
      </c>
      <c r="AU38" s="3" t="s">
        <v>607</v>
      </c>
      <c r="AV38" s="3" t="s">
        <v>608</v>
      </c>
      <c r="AW38" s="3" t="s">
        <v>609</v>
      </c>
      <c r="AX38" s="3" t="s">
        <v>609</v>
      </c>
      <c r="AY38" s="3" t="s">
        <v>610</v>
      </c>
      <c r="AZ38" s="3" t="s">
        <v>75</v>
      </c>
      <c r="BB38" s="3" t="s">
        <v>611</v>
      </c>
      <c r="BC38" s="3" t="s">
        <v>612</v>
      </c>
      <c r="BD38" s="3" t="s">
        <v>613</v>
      </c>
    </row>
    <row r="39" spans="1:56" ht="43.5" customHeight="1" x14ac:dyDescent="0.25">
      <c r="A39" s="7" t="s">
        <v>58</v>
      </c>
      <c r="B39" s="2" t="s">
        <v>614</v>
      </c>
      <c r="C39" s="2" t="s">
        <v>615</v>
      </c>
      <c r="D39" s="2" t="s">
        <v>616</v>
      </c>
      <c r="F39" s="3" t="s">
        <v>58</v>
      </c>
      <c r="G39" s="3" t="s">
        <v>59</v>
      </c>
      <c r="H39" s="3" t="s">
        <v>58</v>
      </c>
      <c r="I39" s="3" t="s">
        <v>58</v>
      </c>
      <c r="J39" s="3" t="s">
        <v>60</v>
      </c>
      <c r="K39" s="2" t="s">
        <v>617</v>
      </c>
      <c r="L39" s="2" t="s">
        <v>618</v>
      </c>
      <c r="M39" s="3" t="s">
        <v>178</v>
      </c>
      <c r="N39" s="2" t="s">
        <v>283</v>
      </c>
      <c r="O39" s="3" t="s">
        <v>64</v>
      </c>
      <c r="P39" s="3" t="s">
        <v>85</v>
      </c>
      <c r="R39" s="3" t="s">
        <v>67</v>
      </c>
      <c r="S39" s="4">
        <v>7</v>
      </c>
      <c r="T39" s="4">
        <v>7</v>
      </c>
      <c r="U39" s="5" t="s">
        <v>619</v>
      </c>
      <c r="V39" s="5" t="s">
        <v>619</v>
      </c>
      <c r="W39" s="5" t="s">
        <v>620</v>
      </c>
      <c r="X39" s="5" t="s">
        <v>620</v>
      </c>
      <c r="Y39" s="4">
        <v>248</v>
      </c>
      <c r="Z39" s="4">
        <v>239</v>
      </c>
      <c r="AA39" s="4">
        <v>245</v>
      </c>
      <c r="AB39" s="4">
        <v>2</v>
      </c>
      <c r="AC39" s="4">
        <v>2</v>
      </c>
      <c r="AD39" s="4">
        <v>2</v>
      </c>
      <c r="AE39" s="4">
        <v>2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0</v>
      </c>
      <c r="AM39" s="4">
        <v>0</v>
      </c>
      <c r="AN39" s="4">
        <v>0</v>
      </c>
      <c r="AO39" s="4">
        <v>0</v>
      </c>
      <c r="AP39" s="3" t="s">
        <v>58</v>
      </c>
      <c r="AQ39" s="3" t="s">
        <v>70</v>
      </c>
      <c r="AR39" s="6" t="str">
        <f>HYPERLINK("http://catalog.hathitrust.org/Record/101945757","HathiTrust Record")</f>
        <v>HathiTrust Record</v>
      </c>
      <c r="AS39" s="6" t="str">
        <f>HYPERLINK("https://creighton-primo.hosted.exlibrisgroup.com/primo-explore/search?tab=default_tab&amp;search_scope=EVERYTHING&amp;vid=01CRU&amp;lang=en_US&amp;offset=0&amp;query=any,contains,991002045459702656","Catalog Record")</f>
        <v>Catalog Record</v>
      </c>
      <c r="AT39" s="6" t="str">
        <f>HYPERLINK("http://www.worldcat.org/oclc/26098364","WorldCat Record")</f>
        <v>WorldCat Record</v>
      </c>
      <c r="AU39" s="3" t="s">
        <v>621</v>
      </c>
      <c r="AV39" s="3" t="s">
        <v>622</v>
      </c>
      <c r="AW39" s="3" t="s">
        <v>623</v>
      </c>
      <c r="AX39" s="3" t="s">
        <v>623</v>
      </c>
      <c r="AY39" s="3" t="s">
        <v>624</v>
      </c>
      <c r="AZ39" s="3" t="s">
        <v>75</v>
      </c>
      <c r="BB39" s="3" t="s">
        <v>625</v>
      </c>
      <c r="BC39" s="3" t="s">
        <v>626</v>
      </c>
      <c r="BD39" s="3" t="s">
        <v>627</v>
      </c>
    </row>
    <row r="40" spans="1:56" ht="43.5" customHeight="1" x14ac:dyDescent="0.25">
      <c r="A40" s="7" t="s">
        <v>58</v>
      </c>
      <c r="B40" s="2" t="s">
        <v>628</v>
      </c>
      <c r="C40" s="2" t="s">
        <v>629</v>
      </c>
      <c r="D40" s="2" t="s">
        <v>630</v>
      </c>
      <c r="F40" s="3" t="s">
        <v>58</v>
      </c>
      <c r="G40" s="3" t="s">
        <v>59</v>
      </c>
      <c r="H40" s="3" t="s">
        <v>58</v>
      </c>
      <c r="I40" s="3" t="s">
        <v>58</v>
      </c>
      <c r="J40" s="3" t="s">
        <v>60</v>
      </c>
      <c r="L40" s="2" t="s">
        <v>631</v>
      </c>
      <c r="M40" s="3" t="s">
        <v>324</v>
      </c>
      <c r="O40" s="3" t="s">
        <v>64</v>
      </c>
      <c r="P40" s="3" t="s">
        <v>383</v>
      </c>
      <c r="R40" s="3" t="s">
        <v>67</v>
      </c>
      <c r="S40" s="4">
        <v>2</v>
      </c>
      <c r="T40" s="4">
        <v>2</v>
      </c>
      <c r="U40" s="5" t="s">
        <v>632</v>
      </c>
      <c r="V40" s="5" t="s">
        <v>632</v>
      </c>
      <c r="W40" s="5" t="s">
        <v>633</v>
      </c>
      <c r="X40" s="5" t="s">
        <v>633</v>
      </c>
      <c r="Y40" s="4">
        <v>116</v>
      </c>
      <c r="Z40" s="4">
        <v>82</v>
      </c>
      <c r="AA40" s="4">
        <v>97</v>
      </c>
      <c r="AB40" s="4">
        <v>1</v>
      </c>
      <c r="AC40" s="4">
        <v>1</v>
      </c>
      <c r="AD40" s="4">
        <v>4</v>
      </c>
      <c r="AE40" s="4">
        <v>4</v>
      </c>
      <c r="AF40" s="4">
        <v>1</v>
      </c>
      <c r="AG40" s="4">
        <v>1</v>
      </c>
      <c r="AH40" s="4">
        <v>1</v>
      </c>
      <c r="AI40" s="4">
        <v>1</v>
      </c>
      <c r="AJ40" s="4">
        <v>4</v>
      </c>
      <c r="AK40" s="4">
        <v>4</v>
      </c>
      <c r="AL40" s="4">
        <v>0</v>
      </c>
      <c r="AM40" s="4">
        <v>0</v>
      </c>
      <c r="AN40" s="4">
        <v>0</v>
      </c>
      <c r="AO40" s="4">
        <v>0</v>
      </c>
      <c r="AP40" s="3" t="s">
        <v>58</v>
      </c>
      <c r="AQ40" s="3" t="s">
        <v>58</v>
      </c>
      <c r="AS40" s="6" t="str">
        <f>HYPERLINK("https://creighton-primo.hosted.exlibrisgroup.com/primo-explore/search?tab=default_tab&amp;search_scope=EVERYTHING&amp;vid=01CRU&amp;lang=en_US&amp;offset=0&amp;query=any,contains,991002288659702656","Catalog Record")</f>
        <v>Catalog Record</v>
      </c>
      <c r="AT40" s="6" t="str">
        <f>HYPERLINK("http://www.worldcat.org/oclc/29669035","WorldCat Record")</f>
        <v>WorldCat Record</v>
      </c>
      <c r="AU40" s="3" t="s">
        <v>634</v>
      </c>
      <c r="AV40" s="3" t="s">
        <v>635</v>
      </c>
      <c r="AW40" s="3" t="s">
        <v>636</v>
      </c>
      <c r="AX40" s="3" t="s">
        <v>636</v>
      </c>
      <c r="AY40" s="3" t="s">
        <v>637</v>
      </c>
      <c r="AZ40" s="3" t="s">
        <v>75</v>
      </c>
      <c r="BB40" s="3" t="s">
        <v>638</v>
      </c>
      <c r="BC40" s="3" t="s">
        <v>639</v>
      </c>
      <c r="BD40" s="3" t="s">
        <v>640</v>
      </c>
    </row>
    <row r="41" spans="1:56" ht="43.5" customHeight="1" x14ac:dyDescent="0.25">
      <c r="A41" s="7" t="s">
        <v>58</v>
      </c>
      <c r="B41" s="2" t="s">
        <v>641</v>
      </c>
      <c r="C41" s="2" t="s">
        <v>642</v>
      </c>
      <c r="D41" s="2" t="s">
        <v>643</v>
      </c>
      <c r="F41" s="3" t="s">
        <v>58</v>
      </c>
      <c r="G41" s="3" t="s">
        <v>59</v>
      </c>
      <c r="H41" s="3" t="s">
        <v>70</v>
      </c>
      <c r="I41" s="3" t="s">
        <v>58</v>
      </c>
      <c r="J41" s="3" t="s">
        <v>60</v>
      </c>
      <c r="L41" s="2" t="s">
        <v>644</v>
      </c>
      <c r="M41" s="3" t="s">
        <v>645</v>
      </c>
      <c r="N41" s="2" t="s">
        <v>283</v>
      </c>
      <c r="O41" s="3" t="s">
        <v>64</v>
      </c>
      <c r="P41" s="3" t="s">
        <v>646</v>
      </c>
      <c r="R41" s="3" t="s">
        <v>67</v>
      </c>
      <c r="S41" s="4">
        <v>4</v>
      </c>
      <c r="T41" s="4">
        <v>28</v>
      </c>
      <c r="U41" s="5" t="s">
        <v>647</v>
      </c>
      <c r="V41" s="5" t="s">
        <v>647</v>
      </c>
      <c r="W41" s="5" t="s">
        <v>648</v>
      </c>
      <c r="X41" s="5" t="s">
        <v>648</v>
      </c>
      <c r="Y41" s="4">
        <v>397</v>
      </c>
      <c r="Z41" s="4">
        <v>363</v>
      </c>
      <c r="AA41" s="4">
        <v>377</v>
      </c>
      <c r="AB41" s="4">
        <v>3</v>
      </c>
      <c r="AC41" s="4">
        <v>3</v>
      </c>
      <c r="AD41" s="4">
        <v>25</v>
      </c>
      <c r="AE41" s="4">
        <v>26</v>
      </c>
      <c r="AF41" s="4">
        <v>6</v>
      </c>
      <c r="AG41" s="4">
        <v>6</v>
      </c>
      <c r="AH41" s="4">
        <v>6</v>
      </c>
      <c r="AI41" s="4">
        <v>6</v>
      </c>
      <c r="AJ41" s="4">
        <v>14</v>
      </c>
      <c r="AK41" s="4">
        <v>14</v>
      </c>
      <c r="AL41" s="4">
        <v>1</v>
      </c>
      <c r="AM41" s="4">
        <v>1</v>
      </c>
      <c r="AN41" s="4">
        <v>5</v>
      </c>
      <c r="AO41" s="4">
        <v>6</v>
      </c>
      <c r="AP41" s="3" t="s">
        <v>58</v>
      </c>
      <c r="AQ41" s="3" t="s">
        <v>70</v>
      </c>
      <c r="AR41" s="6" t="str">
        <f>HYPERLINK("http://catalog.hathitrust.org/Record/001088492","HathiTrust Record")</f>
        <v>HathiTrust Record</v>
      </c>
      <c r="AS41" s="6" t="str">
        <f>HYPERLINK("https://creighton-primo.hosted.exlibrisgroup.com/primo-explore/search?tab=default_tab&amp;search_scope=EVERYTHING&amp;vid=01CRU&amp;lang=en_US&amp;offset=0&amp;query=any,contains,991001797599702656","Catalog Record")</f>
        <v>Catalog Record</v>
      </c>
      <c r="AT41" s="6" t="str">
        <f>HYPERLINK("http://www.worldcat.org/oclc/17877612","WorldCat Record")</f>
        <v>WorldCat Record</v>
      </c>
      <c r="AU41" s="3" t="s">
        <v>649</v>
      </c>
      <c r="AV41" s="3" t="s">
        <v>650</v>
      </c>
      <c r="AW41" s="3" t="s">
        <v>651</v>
      </c>
      <c r="AX41" s="3" t="s">
        <v>651</v>
      </c>
      <c r="AY41" s="3" t="s">
        <v>652</v>
      </c>
      <c r="AZ41" s="3" t="s">
        <v>75</v>
      </c>
      <c r="BB41" s="3" t="s">
        <v>653</v>
      </c>
      <c r="BC41" s="3" t="s">
        <v>654</v>
      </c>
      <c r="BD41" s="3" t="s">
        <v>655</v>
      </c>
    </row>
    <row r="42" spans="1:56" ht="43.5" customHeight="1" x14ac:dyDescent="0.25">
      <c r="A42" s="7" t="s">
        <v>58</v>
      </c>
      <c r="B42" s="2" t="s">
        <v>656</v>
      </c>
      <c r="C42" s="2" t="s">
        <v>657</v>
      </c>
      <c r="D42" s="2" t="s">
        <v>658</v>
      </c>
      <c r="F42" s="3" t="s">
        <v>58</v>
      </c>
      <c r="G42" s="3" t="s">
        <v>59</v>
      </c>
      <c r="H42" s="3" t="s">
        <v>58</v>
      </c>
      <c r="I42" s="3" t="s">
        <v>58</v>
      </c>
      <c r="J42" s="3" t="s">
        <v>60</v>
      </c>
      <c r="K42" s="2" t="s">
        <v>659</v>
      </c>
      <c r="L42" s="2" t="s">
        <v>660</v>
      </c>
      <c r="M42" s="3" t="s">
        <v>282</v>
      </c>
      <c r="O42" s="3" t="s">
        <v>64</v>
      </c>
      <c r="P42" s="3" t="s">
        <v>85</v>
      </c>
      <c r="R42" s="3" t="s">
        <v>67</v>
      </c>
      <c r="S42" s="4">
        <v>2</v>
      </c>
      <c r="T42" s="4">
        <v>2</v>
      </c>
      <c r="U42" s="5" t="s">
        <v>661</v>
      </c>
      <c r="V42" s="5" t="s">
        <v>661</v>
      </c>
      <c r="W42" s="5" t="s">
        <v>662</v>
      </c>
      <c r="X42" s="5" t="s">
        <v>662</v>
      </c>
      <c r="Y42" s="4">
        <v>930</v>
      </c>
      <c r="Z42" s="4">
        <v>901</v>
      </c>
      <c r="AA42" s="4">
        <v>1052</v>
      </c>
      <c r="AB42" s="4">
        <v>10</v>
      </c>
      <c r="AC42" s="4">
        <v>11</v>
      </c>
      <c r="AD42" s="4">
        <v>4</v>
      </c>
      <c r="AE42" s="4">
        <v>4</v>
      </c>
      <c r="AF42" s="4">
        <v>1</v>
      </c>
      <c r="AG42" s="4">
        <v>1</v>
      </c>
      <c r="AH42" s="4">
        <v>1</v>
      </c>
      <c r="AI42" s="4">
        <v>1</v>
      </c>
      <c r="AJ42" s="4">
        <v>3</v>
      </c>
      <c r="AK42" s="4">
        <v>3</v>
      </c>
      <c r="AL42" s="4">
        <v>0</v>
      </c>
      <c r="AM42" s="4">
        <v>0</v>
      </c>
      <c r="AN42" s="4">
        <v>0</v>
      </c>
      <c r="AO42" s="4">
        <v>0</v>
      </c>
      <c r="AP42" s="3" t="s">
        <v>58</v>
      </c>
      <c r="AQ42" s="3" t="s">
        <v>58</v>
      </c>
      <c r="AS42" s="6" t="str">
        <f>HYPERLINK("https://creighton-primo.hosted.exlibrisgroup.com/primo-explore/search?tab=default_tab&amp;search_scope=EVERYTHING&amp;vid=01CRU&amp;lang=en_US&amp;offset=0&amp;query=any,contains,991003769419702656","Catalog Record")</f>
        <v>Catalog Record</v>
      </c>
      <c r="AT42" s="6" t="str">
        <f>HYPERLINK("http://www.worldcat.org/oclc/49216021","WorldCat Record")</f>
        <v>WorldCat Record</v>
      </c>
      <c r="AU42" s="3" t="s">
        <v>663</v>
      </c>
      <c r="AV42" s="3" t="s">
        <v>664</v>
      </c>
      <c r="AW42" s="3" t="s">
        <v>665</v>
      </c>
      <c r="AX42" s="3" t="s">
        <v>665</v>
      </c>
      <c r="AY42" s="3" t="s">
        <v>666</v>
      </c>
      <c r="AZ42" s="3" t="s">
        <v>75</v>
      </c>
      <c r="BB42" s="3" t="s">
        <v>667</v>
      </c>
      <c r="BC42" s="3" t="s">
        <v>668</v>
      </c>
      <c r="BD42" s="3" t="s">
        <v>669</v>
      </c>
    </row>
    <row r="43" spans="1:56" ht="43.5" customHeight="1" x14ac:dyDescent="0.25">
      <c r="A43" s="7" t="s">
        <v>58</v>
      </c>
      <c r="B43" s="2" t="s">
        <v>670</v>
      </c>
      <c r="C43" s="2" t="s">
        <v>671</v>
      </c>
      <c r="D43" s="2" t="s">
        <v>672</v>
      </c>
      <c r="F43" s="3" t="s">
        <v>58</v>
      </c>
      <c r="G43" s="3" t="s">
        <v>59</v>
      </c>
      <c r="H43" s="3" t="s">
        <v>58</v>
      </c>
      <c r="I43" s="3" t="s">
        <v>58</v>
      </c>
      <c r="J43" s="3" t="s">
        <v>60</v>
      </c>
      <c r="K43" s="2" t="s">
        <v>673</v>
      </c>
      <c r="L43" s="2" t="s">
        <v>674</v>
      </c>
      <c r="M43" s="3" t="s">
        <v>324</v>
      </c>
      <c r="O43" s="3" t="s">
        <v>64</v>
      </c>
      <c r="P43" s="3" t="s">
        <v>675</v>
      </c>
      <c r="R43" s="3" t="s">
        <v>67</v>
      </c>
      <c r="S43" s="4">
        <v>1</v>
      </c>
      <c r="T43" s="4">
        <v>1</v>
      </c>
      <c r="U43" s="5" t="s">
        <v>676</v>
      </c>
      <c r="V43" s="5" t="s">
        <v>676</v>
      </c>
      <c r="W43" s="5" t="s">
        <v>677</v>
      </c>
      <c r="X43" s="5" t="s">
        <v>677</v>
      </c>
      <c r="Y43" s="4">
        <v>154</v>
      </c>
      <c r="Z43" s="4">
        <v>152</v>
      </c>
      <c r="AA43" s="4">
        <v>193</v>
      </c>
      <c r="AB43" s="4">
        <v>3</v>
      </c>
      <c r="AC43" s="4">
        <v>3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3" t="s">
        <v>58</v>
      </c>
      <c r="AQ43" s="3" t="s">
        <v>58</v>
      </c>
      <c r="AS43" s="6" t="str">
        <f>HYPERLINK("https://creighton-primo.hosted.exlibrisgroup.com/primo-explore/search?tab=default_tab&amp;search_scope=EVERYTHING&amp;vid=01CRU&amp;lang=en_US&amp;offset=0&amp;query=any,contains,991002301299702656","Catalog Record")</f>
        <v>Catalog Record</v>
      </c>
      <c r="AT43" s="6" t="str">
        <f>HYPERLINK("http://www.worldcat.org/oclc/29848209","WorldCat Record")</f>
        <v>WorldCat Record</v>
      </c>
      <c r="AU43" s="3" t="s">
        <v>678</v>
      </c>
      <c r="AV43" s="3" t="s">
        <v>679</v>
      </c>
      <c r="AW43" s="3" t="s">
        <v>680</v>
      </c>
      <c r="AX43" s="3" t="s">
        <v>680</v>
      </c>
      <c r="AY43" s="3" t="s">
        <v>681</v>
      </c>
      <c r="AZ43" s="3" t="s">
        <v>75</v>
      </c>
      <c r="BB43" s="3" t="s">
        <v>682</v>
      </c>
      <c r="BC43" s="3" t="s">
        <v>683</v>
      </c>
      <c r="BD43" s="3" t="s">
        <v>684</v>
      </c>
    </row>
    <row r="44" spans="1:56" ht="43.5" customHeight="1" x14ac:dyDescent="0.25">
      <c r="A44" s="7" t="s">
        <v>58</v>
      </c>
      <c r="B44" s="2" t="s">
        <v>685</v>
      </c>
      <c r="C44" s="2" t="s">
        <v>686</v>
      </c>
      <c r="D44" s="2" t="s">
        <v>687</v>
      </c>
      <c r="F44" s="3" t="s">
        <v>58</v>
      </c>
      <c r="G44" s="3" t="s">
        <v>59</v>
      </c>
      <c r="H44" s="3" t="s">
        <v>58</v>
      </c>
      <c r="I44" s="3" t="s">
        <v>58</v>
      </c>
      <c r="J44" s="3" t="s">
        <v>60</v>
      </c>
      <c r="K44" s="2" t="s">
        <v>688</v>
      </c>
      <c r="L44" s="2" t="s">
        <v>689</v>
      </c>
      <c r="M44" s="3" t="s">
        <v>324</v>
      </c>
      <c r="O44" s="3" t="s">
        <v>64</v>
      </c>
      <c r="P44" s="3" t="s">
        <v>85</v>
      </c>
      <c r="R44" s="3" t="s">
        <v>67</v>
      </c>
      <c r="S44" s="4">
        <v>0</v>
      </c>
      <c r="T44" s="4">
        <v>0</v>
      </c>
      <c r="U44" s="5" t="s">
        <v>690</v>
      </c>
      <c r="V44" s="5" t="s">
        <v>690</v>
      </c>
      <c r="W44" s="5" t="s">
        <v>691</v>
      </c>
      <c r="X44" s="5" t="s">
        <v>691</v>
      </c>
      <c r="Y44" s="4">
        <v>429</v>
      </c>
      <c r="Z44" s="4">
        <v>415</v>
      </c>
      <c r="AA44" s="4">
        <v>514</v>
      </c>
      <c r="AB44" s="4">
        <v>6</v>
      </c>
      <c r="AC44" s="4">
        <v>6</v>
      </c>
      <c r="AD44" s="4">
        <v>4</v>
      </c>
      <c r="AE44" s="4">
        <v>8</v>
      </c>
      <c r="AF44" s="4">
        <v>2</v>
      </c>
      <c r="AG44" s="4">
        <v>3</v>
      </c>
      <c r="AH44" s="4">
        <v>0</v>
      </c>
      <c r="AI44" s="4">
        <v>1</v>
      </c>
      <c r="AJ44" s="4">
        <v>3</v>
      </c>
      <c r="AK44" s="4">
        <v>6</v>
      </c>
      <c r="AL44" s="4">
        <v>0</v>
      </c>
      <c r="AM44" s="4">
        <v>0</v>
      </c>
      <c r="AN44" s="4">
        <v>0</v>
      </c>
      <c r="AO44" s="4">
        <v>0</v>
      </c>
      <c r="AP44" s="3" t="s">
        <v>58</v>
      </c>
      <c r="AQ44" s="3" t="s">
        <v>70</v>
      </c>
      <c r="AR44" s="6" t="str">
        <f>HYPERLINK("http://catalog.hathitrust.org/Record/008514567","HathiTrust Record")</f>
        <v>HathiTrust Record</v>
      </c>
      <c r="AS44" s="6" t="str">
        <f>HYPERLINK("https://creighton-primo.hosted.exlibrisgroup.com/primo-explore/search?tab=default_tab&amp;search_scope=EVERYTHING&amp;vid=01CRU&amp;lang=en_US&amp;offset=0&amp;query=any,contains,991002342039702656","Catalog Record")</f>
        <v>Catalog Record</v>
      </c>
      <c r="AT44" s="6" t="str">
        <f>HYPERLINK("http://www.worldcat.org/oclc/29185145","WorldCat Record")</f>
        <v>WorldCat Record</v>
      </c>
      <c r="AU44" s="3" t="s">
        <v>692</v>
      </c>
      <c r="AV44" s="3" t="s">
        <v>693</v>
      </c>
      <c r="AW44" s="3" t="s">
        <v>694</v>
      </c>
      <c r="AX44" s="3" t="s">
        <v>694</v>
      </c>
      <c r="AY44" s="3" t="s">
        <v>695</v>
      </c>
      <c r="AZ44" s="3" t="s">
        <v>75</v>
      </c>
      <c r="BB44" s="3" t="s">
        <v>696</v>
      </c>
      <c r="BC44" s="3" t="s">
        <v>697</v>
      </c>
      <c r="BD44" s="3" t="s">
        <v>698</v>
      </c>
    </row>
    <row r="45" spans="1:56" ht="43.5" customHeight="1" x14ac:dyDescent="0.25">
      <c r="A45" s="7" t="s">
        <v>58</v>
      </c>
      <c r="B45" s="2" t="s">
        <v>699</v>
      </c>
      <c r="C45" s="2" t="s">
        <v>700</v>
      </c>
      <c r="D45" s="2" t="s">
        <v>701</v>
      </c>
      <c r="F45" s="3" t="s">
        <v>58</v>
      </c>
      <c r="G45" s="3" t="s">
        <v>59</v>
      </c>
      <c r="H45" s="3" t="s">
        <v>58</v>
      </c>
      <c r="I45" s="3" t="s">
        <v>58</v>
      </c>
      <c r="J45" s="3" t="s">
        <v>60</v>
      </c>
      <c r="K45" s="2" t="s">
        <v>702</v>
      </c>
      <c r="L45" s="2" t="s">
        <v>703</v>
      </c>
      <c r="M45" s="3" t="s">
        <v>704</v>
      </c>
      <c r="N45" s="2" t="s">
        <v>208</v>
      </c>
      <c r="O45" s="3" t="s">
        <v>64</v>
      </c>
      <c r="P45" s="3" t="s">
        <v>490</v>
      </c>
      <c r="R45" s="3" t="s">
        <v>67</v>
      </c>
      <c r="S45" s="4">
        <v>3</v>
      </c>
      <c r="T45" s="4">
        <v>3</v>
      </c>
      <c r="U45" s="5" t="s">
        <v>705</v>
      </c>
      <c r="V45" s="5" t="s">
        <v>705</v>
      </c>
      <c r="W45" s="5" t="s">
        <v>706</v>
      </c>
      <c r="X45" s="5" t="s">
        <v>706</v>
      </c>
      <c r="Y45" s="4">
        <v>376</v>
      </c>
      <c r="Z45" s="4">
        <v>287</v>
      </c>
      <c r="AA45" s="4">
        <v>395</v>
      </c>
      <c r="AB45" s="4">
        <v>1</v>
      </c>
      <c r="AC45" s="4">
        <v>1</v>
      </c>
      <c r="AD45" s="4">
        <v>7</v>
      </c>
      <c r="AE45" s="4">
        <v>10</v>
      </c>
      <c r="AF45" s="4">
        <v>5</v>
      </c>
      <c r="AG45" s="4">
        <v>7</v>
      </c>
      <c r="AH45" s="4">
        <v>2</v>
      </c>
      <c r="AI45" s="4">
        <v>3</v>
      </c>
      <c r="AJ45" s="4">
        <v>2</v>
      </c>
      <c r="AK45" s="4">
        <v>3</v>
      </c>
      <c r="AL45" s="4">
        <v>0</v>
      </c>
      <c r="AM45" s="4">
        <v>0</v>
      </c>
      <c r="AN45" s="4">
        <v>0</v>
      </c>
      <c r="AO45" s="4">
        <v>0</v>
      </c>
      <c r="AP45" s="3" t="s">
        <v>58</v>
      </c>
      <c r="AQ45" s="3" t="s">
        <v>70</v>
      </c>
      <c r="AR45" s="6" t="str">
        <f>HYPERLINK("http://catalog.hathitrust.org/Record/004094965","HathiTrust Record")</f>
        <v>HathiTrust Record</v>
      </c>
      <c r="AS45" s="6" t="str">
        <f>HYPERLINK("https://creighton-primo.hosted.exlibrisgroup.com/primo-explore/search?tab=default_tab&amp;search_scope=EVERYTHING&amp;vid=01CRU&amp;lang=en_US&amp;offset=0&amp;query=any,contains,991003780979702656","Catalog Record")</f>
        <v>Catalog Record</v>
      </c>
      <c r="AT45" s="6" t="str">
        <f>HYPERLINK("http://www.worldcat.org/oclc/43483722","WorldCat Record")</f>
        <v>WorldCat Record</v>
      </c>
      <c r="AU45" s="3" t="s">
        <v>707</v>
      </c>
      <c r="AV45" s="3" t="s">
        <v>708</v>
      </c>
      <c r="AW45" s="3" t="s">
        <v>709</v>
      </c>
      <c r="AX45" s="3" t="s">
        <v>709</v>
      </c>
      <c r="AY45" s="3" t="s">
        <v>710</v>
      </c>
      <c r="AZ45" s="3" t="s">
        <v>75</v>
      </c>
      <c r="BB45" s="3" t="s">
        <v>711</v>
      </c>
      <c r="BC45" s="3" t="s">
        <v>712</v>
      </c>
      <c r="BD45" s="3" t="s">
        <v>713</v>
      </c>
    </row>
    <row r="46" spans="1:56" ht="43.5" customHeight="1" x14ac:dyDescent="0.25">
      <c r="A46" s="7" t="s">
        <v>58</v>
      </c>
      <c r="B46" s="2" t="s">
        <v>714</v>
      </c>
      <c r="C46" s="2" t="s">
        <v>715</v>
      </c>
      <c r="D46" s="2" t="s">
        <v>716</v>
      </c>
      <c r="F46" s="3" t="s">
        <v>58</v>
      </c>
      <c r="G46" s="3" t="s">
        <v>59</v>
      </c>
      <c r="H46" s="3" t="s">
        <v>58</v>
      </c>
      <c r="I46" s="3" t="s">
        <v>58</v>
      </c>
      <c r="J46" s="3" t="s">
        <v>60</v>
      </c>
      <c r="K46" s="2" t="s">
        <v>717</v>
      </c>
      <c r="L46" s="2" t="s">
        <v>718</v>
      </c>
      <c r="M46" s="3" t="s">
        <v>207</v>
      </c>
      <c r="N46" s="2" t="s">
        <v>719</v>
      </c>
      <c r="O46" s="3" t="s">
        <v>64</v>
      </c>
      <c r="P46" s="3" t="s">
        <v>209</v>
      </c>
      <c r="R46" s="3" t="s">
        <v>67</v>
      </c>
      <c r="S46" s="4">
        <v>8</v>
      </c>
      <c r="T46" s="4">
        <v>8</v>
      </c>
      <c r="U46" s="5" t="s">
        <v>210</v>
      </c>
      <c r="V46" s="5" t="s">
        <v>210</v>
      </c>
      <c r="W46" s="5" t="s">
        <v>720</v>
      </c>
      <c r="X46" s="5" t="s">
        <v>720</v>
      </c>
      <c r="Y46" s="4">
        <v>153</v>
      </c>
      <c r="Z46" s="4">
        <v>111</v>
      </c>
      <c r="AA46" s="4">
        <v>400</v>
      </c>
      <c r="AB46" s="4">
        <v>2</v>
      </c>
      <c r="AC46" s="4">
        <v>3</v>
      </c>
      <c r="AD46" s="4">
        <v>1</v>
      </c>
      <c r="AE46" s="4">
        <v>13</v>
      </c>
      <c r="AF46" s="4">
        <v>0</v>
      </c>
      <c r="AG46" s="4">
        <v>8</v>
      </c>
      <c r="AH46" s="4">
        <v>0</v>
      </c>
      <c r="AI46" s="4">
        <v>3</v>
      </c>
      <c r="AJ46" s="4">
        <v>0</v>
      </c>
      <c r="AK46" s="4">
        <v>3</v>
      </c>
      <c r="AL46" s="4">
        <v>1</v>
      </c>
      <c r="AM46" s="4">
        <v>2</v>
      </c>
      <c r="AN46" s="4">
        <v>0</v>
      </c>
      <c r="AO46" s="4">
        <v>0</v>
      </c>
      <c r="AP46" s="3" t="s">
        <v>58</v>
      </c>
      <c r="AQ46" s="3" t="s">
        <v>70</v>
      </c>
      <c r="AR46" s="6" t="str">
        <f>HYPERLINK("http://catalog.hathitrust.org/Record/101934589","HathiTrust Record")</f>
        <v>HathiTrust Record</v>
      </c>
      <c r="AS46" s="6" t="str">
        <f>HYPERLINK("https://creighton-primo.hosted.exlibrisgroup.com/primo-explore/search?tab=default_tab&amp;search_scope=EVERYTHING&amp;vid=01CRU&amp;lang=en_US&amp;offset=0&amp;query=any,contains,991001782769702656","Catalog Record")</f>
        <v>Catalog Record</v>
      </c>
      <c r="AT46" s="6" t="str">
        <f>HYPERLINK("http://www.worldcat.org/oclc/22488710","WorldCat Record")</f>
        <v>WorldCat Record</v>
      </c>
      <c r="AU46" s="3" t="s">
        <v>721</v>
      </c>
      <c r="AV46" s="3" t="s">
        <v>722</v>
      </c>
      <c r="AW46" s="3" t="s">
        <v>723</v>
      </c>
      <c r="AX46" s="3" t="s">
        <v>723</v>
      </c>
      <c r="AY46" s="3" t="s">
        <v>724</v>
      </c>
      <c r="AZ46" s="3" t="s">
        <v>75</v>
      </c>
      <c r="BB46" s="3" t="s">
        <v>725</v>
      </c>
      <c r="BC46" s="3" t="s">
        <v>726</v>
      </c>
      <c r="BD46" s="3" t="s">
        <v>727</v>
      </c>
    </row>
    <row r="47" spans="1:56" ht="43.5" customHeight="1" x14ac:dyDescent="0.25">
      <c r="A47" s="7" t="s">
        <v>58</v>
      </c>
      <c r="B47" s="2" t="s">
        <v>728</v>
      </c>
      <c r="C47" s="2" t="s">
        <v>729</v>
      </c>
      <c r="D47" s="2" t="s">
        <v>730</v>
      </c>
      <c r="F47" s="3" t="s">
        <v>58</v>
      </c>
      <c r="G47" s="3" t="s">
        <v>59</v>
      </c>
      <c r="H47" s="3" t="s">
        <v>58</v>
      </c>
      <c r="I47" s="3" t="s">
        <v>70</v>
      </c>
      <c r="J47" s="3" t="s">
        <v>60</v>
      </c>
      <c r="K47" s="2" t="s">
        <v>731</v>
      </c>
      <c r="L47" s="2" t="s">
        <v>732</v>
      </c>
      <c r="M47" s="3" t="s">
        <v>645</v>
      </c>
      <c r="N47" s="2" t="s">
        <v>208</v>
      </c>
      <c r="O47" s="3" t="s">
        <v>64</v>
      </c>
      <c r="P47" s="3" t="s">
        <v>209</v>
      </c>
      <c r="R47" s="3" t="s">
        <v>67</v>
      </c>
      <c r="S47" s="4">
        <v>6</v>
      </c>
      <c r="T47" s="4">
        <v>6</v>
      </c>
      <c r="U47" s="5" t="s">
        <v>210</v>
      </c>
      <c r="V47" s="5" t="s">
        <v>210</v>
      </c>
      <c r="W47" s="5" t="s">
        <v>733</v>
      </c>
      <c r="X47" s="5" t="s">
        <v>733</v>
      </c>
      <c r="Y47" s="4">
        <v>213</v>
      </c>
      <c r="Z47" s="4">
        <v>183</v>
      </c>
      <c r="AA47" s="4">
        <v>569</v>
      </c>
      <c r="AB47" s="4">
        <v>3</v>
      </c>
      <c r="AC47" s="4">
        <v>6</v>
      </c>
      <c r="AD47" s="4">
        <v>4</v>
      </c>
      <c r="AE47" s="4">
        <v>17</v>
      </c>
      <c r="AF47" s="4">
        <v>1</v>
      </c>
      <c r="AG47" s="4">
        <v>9</v>
      </c>
      <c r="AH47" s="4">
        <v>1</v>
      </c>
      <c r="AI47" s="4">
        <v>4</v>
      </c>
      <c r="AJ47" s="4">
        <v>1</v>
      </c>
      <c r="AK47" s="4">
        <v>5</v>
      </c>
      <c r="AL47" s="4">
        <v>2</v>
      </c>
      <c r="AM47" s="4">
        <v>4</v>
      </c>
      <c r="AN47" s="4">
        <v>0</v>
      </c>
      <c r="AO47" s="4">
        <v>0</v>
      </c>
      <c r="AP47" s="3" t="s">
        <v>58</v>
      </c>
      <c r="AQ47" s="3" t="s">
        <v>70</v>
      </c>
      <c r="AR47" s="6" t="str">
        <f>HYPERLINK("http://catalog.hathitrust.org/Record/102328397","HathiTrust Record")</f>
        <v>HathiTrust Record</v>
      </c>
      <c r="AS47" s="6" t="str">
        <f>HYPERLINK("https://creighton-primo.hosted.exlibrisgroup.com/primo-explore/search?tab=default_tab&amp;search_scope=EVERYTHING&amp;vid=01CRU&amp;lang=en_US&amp;offset=0&amp;query=any,contains,991001367909702656","Catalog Record")</f>
        <v>Catalog Record</v>
      </c>
      <c r="AT47" s="6" t="str">
        <f>HYPERLINK("http://www.worldcat.org/oclc/18559839","WorldCat Record")</f>
        <v>WorldCat Record</v>
      </c>
      <c r="AU47" s="3" t="s">
        <v>734</v>
      </c>
      <c r="AV47" s="3" t="s">
        <v>735</v>
      </c>
      <c r="AW47" s="3" t="s">
        <v>736</v>
      </c>
      <c r="AX47" s="3" t="s">
        <v>736</v>
      </c>
      <c r="AY47" s="3" t="s">
        <v>737</v>
      </c>
      <c r="AZ47" s="3" t="s">
        <v>75</v>
      </c>
      <c r="BB47" s="3" t="s">
        <v>738</v>
      </c>
      <c r="BC47" s="3" t="s">
        <v>739</v>
      </c>
      <c r="BD47" s="3" t="s">
        <v>740</v>
      </c>
    </row>
    <row r="48" spans="1:56" ht="43.5" customHeight="1" x14ac:dyDescent="0.25">
      <c r="A48" s="7" t="s">
        <v>58</v>
      </c>
      <c r="B48" s="2" t="s">
        <v>741</v>
      </c>
      <c r="C48" s="2" t="s">
        <v>742</v>
      </c>
      <c r="D48" s="2" t="s">
        <v>730</v>
      </c>
      <c r="F48" s="3" t="s">
        <v>58</v>
      </c>
      <c r="G48" s="3" t="s">
        <v>59</v>
      </c>
      <c r="H48" s="3" t="s">
        <v>58</v>
      </c>
      <c r="I48" s="3" t="s">
        <v>70</v>
      </c>
      <c r="J48" s="3" t="s">
        <v>60</v>
      </c>
      <c r="K48" s="2" t="s">
        <v>731</v>
      </c>
      <c r="L48" s="2" t="s">
        <v>743</v>
      </c>
      <c r="M48" s="3" t="s">
        <v>704</v>
      </c>
      <c r="N48" s="2" t="s">
        <v>744</v>
      </c>
      <c r="O48" s="3" t="s">
        <v>64</v>
      </c>
      <c r="P48" s="3" t="s">
        <v>132</v>
      </c>
      <c r="R48" s="3" t="s">
        <v>67</v>
      </c>
      <c r="S48" s="4">
        <v>3</v>
      </c>
      <c r="T48" s="4">
        <v>3</v>
      </c>
      <c r="U48" s="5" t="s">
        <v>745</v>
      </c>
      <c r="V48" s="5" t="s">
        <v>745</v>
      </c>
      <c r="W48" s="5" t="s">
        <v>746</v>
      </c>
      <c r="X48" s="5" t="s">
        <v>746</v>
      </c>
      <c r="Y48" s="4">
        <v>223</v>
      </c>
      <c r="Z48" s="4">
        <v>173</v>
      </c>
      <c r="AA48" s="4">
        <v>569</v>
      </c>
      <c r="AB48" s="4">
        <v>2</v>
      </c>
      <c r="AC48" s="4">
        <v>6</v>
      </c>
      <c r="AD48" s="4">
        <v>4</v>
      </c>
      <c r="AE48" s="4">
        <v>17</v>
      </c>
      <c r="AF48" s="4">
        <v>1</v>
      </c>
      <c r="AG48" s="4">
        <v>9</v>
      </c>
      <c r="AH48" s="4">
        <v>2</v>
      </c>
      <c r="AI48" s="4">
        <v>4</v>
      </c>
      <c r="AJ48" s="4">
        <v>1</v>
      </c>
      <c r="AK48" s="4">
        <v>5</v>
      </c>
      <c r="AL48" s="4">
        <v>1</v>
      </c>
      <c r="AM48" s="4">
        <v>4</v>
      </c>
      <c r="AN48" s="4">
        <v>0</v>
      </c>
      <c r="AO48" s="4">
        <v>0</v>
      </c>
      <c r="AP48" s="3" t="s">
        <v>58</v>
      </c>
      <c r="AQ48" s="3" t="s">
        <v>70</v>
      </c>
      <c r="AR48" s="6" t="str">
        <f>HYPERLINK("http://catalog.hathitrust.org/Record/004085072","HathiTrust Record")</f>
        <v>HathiTrust Record</v>
      </c>
      <c r="AS48" s="6" t="str">
        <f>HYPERLINK("https://creighton-primo.hosted.exlibrisgroup.com/primo-explore/search?tab=default_tab&amp;search_scope=EVERYTHING&amp;vid=01CRU&amp;lang=en_US&amp;offset=0&amp;query=any,contains,991003780879702656","Catalog Record")</f>
        <v>Catalog Record</v>
      </c>
      <c r="AT48" s="6" t="str">
        <f>HYPERLINK("http://www.worldcat.org/oclc/41096123","WorldCat Record")</f>
        <v>WorldCat Record</v>
      </c>
      <c r="AU48" s="3" t="s">
        <v>734</v>
      </c>
      <c r="AV48" s="3" t="s">
        <v>747</v>
      </c>
      <c r="AW48" s="3" t="s">
        <v>748</v>
      </c>
      <c r="AX48" s="3" t="s">
        <v>748</v>
      </c>
      <c r="AY48" s="3" t="s">
        <v>749</v>
      </c>
      <c r="AZ48" s="3" t="s">
        <v>75</v>
      </c>
      <c r="BB48" s="3" t="s">
        <v>750</v>
      </c>
      <c r="BC48" s="3" t="s">
        <v>751</v>
      </c>
      <c r="BD48" s="3" t="s">
        <v>752</v>
      </c>
    </row>
    <row r="49" spans="1:56" ht="43.5" customHeight="1" x14ac:dyDescent="0.25">
      <c r="A49" s="7" t="s">
        <v>58</v>
      </c>
      <c r="B49" s="2" t="s">
        <v>753</v>
      </c>
      <c r="C49" s="2" t="s">
        <v>754</v>
      </c>
      <c r="D49" s="2" t="s">
        <v>755</v>
      </c>
      <c r="F49" s="3" t="s">
        <v>58</v>
      </c>
      <c r="G49" s="3" t="s">
        <v>59</v>
      </c>
      <c r="H49" s="3" t="s">
        <v>58</v>
      </c>
      <c r="I49" s="3" t="s">
        <v>58</v>
      </c>
      <c r="J49" s="3" t="s">
        <v>60</v>
      </c>
      <c r="K49" s="2" t="s">
        <v>756</v>
      </c>
      <c r="L49" s="2" t="s">
        <v>757</v>
      </c>
      <c r="M49" s="3" t="s">
        <v>84</v>
      </c>
      <c r="O49" s="3" t="s">
        <v>64</v>
      </c>
      <c r="P49" s="3" t="s">
        <v>758</v>
      </c>
      <c r="Q49" s="2" t="s">
        <v>759</v>
      </c>
      <c r="R49" s="3" t="s">
        <v>67</v>
      </c>
      <c r="S49" s="4">
        <v>12</v>
      </c>
      <c r="T49" s="4">
        <v>12</v>
      </c>
      <c r="U49" s="5" t="s">
        <v>760</v>
      </c>
      <c r="V49" s="5" t="s">
        <v>760</v>
      </c>
      <c r="W49" s="5" t="s">
        <v>761</v>
      </c>
      <c r="X49" s="5" t="s">
        <v>761</v>
      </c>
      <c r="Y49" s="4">
        <v>337</v>
      </c>
      <c r="Z49" s="4">
        <v>260</v>
      </c>
      <c r="AA49" s="4">
        <v>274</v>
      </c>
      <c r="AB49" s="4">
        <v>1</v>
      </c>
      <c r="AC49" s="4">
        <v>1</v>
      </c>
      <c r="AD49" s="4">
        <v>9</v>
      </c>
      <c r="AE49" s="4">
        <v>9</v>
      </c>
      <c r="AF49" s="4">
        <v>6</v>
      </c>
      <c r="AG49" s="4">
        <v>6</v>
      </c>
      <c r="AH49" s="4">
        <v>2</v>
      </c>
      <c r="AI49" s="4">
        <v>2</v>
      </c>
      <c r="AJ49" s="4">
        <v>3</v>
      </c>
      <c r="AK49" s="4">
        <v>3</v>
      </c>
      <c r="AL49" s="4">
        <v>0</v>
      </c>
      <c r="AM49" s="4">
        <v>0</v>
      </c>
      <c r="AN49" s="4">
        <v>0</v>
      </c>
      <c r="AO49" s="4">
        <v>0</v>
      </c>
      <c r="AP49" s="3" t="s">
        <v>58</v>
      </c>
      <c r="AQ49" s="3" t="s">
        <v>58</v>
      </c>
      <c r="AS49" s="6" t="str">
        <f>HYPERLINK("https://creighton-primo.hosted.exlibrisgroup.com/primo-explore/search?tab=default_tab&amp;search_scope=EVERYTHING&amp;vid=01CRU&amp;lang=en_US&amp;offset=0&amp;query=any,contains,991002324539702656","Catalog Record")</f>
        <v>Catalog Record</v>
      </c>
      <c r="AT49" s="6" t="str">
        <f>HYPERLINK("http://www.worldcat.org/oclc/30155161","WorldCat Record")</f>
        <v>WorldCat Record</v>
      </c>
      <c r="AU49" s="3" t="s">
        <v>762</v>
      </c>
      <c r="AV49" s="3" t="s">
        <v>763</v>
      </c>
      <c r="AW49" s="3" t="s">
        <v>764</v>
      </c>
      <c r="AX49" s="3" t="s">
        <v>764</v>
      </c>
      <c r="AY49" s="3" t="s">
        <v>765</v>
      </c>
      <c r="AZ49" s="3" t="s">
        <v>75</v>
      </c>
      <c r="BB49" s="3" t="s">
        <v>766</v>
      </c>
      <c r="BC49" s="3" t="s">
        <v>767</v>
      </c>
      <c r="BD49" s="3" t="s">
        <v>768</v>
      </c>
    </row>
    <row r="50" spans="1:56" ht="43.5" customHeight="1" x14ac:dyDescent="0.25">
      <c r="A50" s="7" t="s">
        <v>58</v>
      </c>
      <c r="B50" s="2" t="s">
        <v>769</v>
      </c>
      <c r="C50" s="2" t="s">
        <v>770</v>
      </c>
      <c r="D50" s="2" t="s">
        <v>771</v>
      </c>
      <c r="F50" s="3" t="s">
        <v>58</v>
      </c>
      <c r="G50" s="3" t="s">
        <v>59</v>
      </c>
      <c r="H50" s="3" t="s">
        <v>58</v>
      </c>
      <c r="I50" s="3" t="s">
        <v>58</v>
      </c>
      <c r="J50" s="3" t="s">
        <v>60</v>
      </c>
      <c r="L50" s="2" t="s">
        <v>772</v>
      </c>
      <c r="M50" s="3" t="s">
        <v>192</v>
      </c>
      <c r="N50" s="2" t="s">
        <v>208</v>
      </c>
      <c r="O50" s="3" t="s">
        <v>64</v>
      </c>
      <c r="P50" s="3" t="s">
        <v>773</v>
      </c>
      <c r="R50" s="3" t="s">
        <v>67</v>
      </c>
      <c r="S50" s="4">
        <v>1</v>
      </c>
      <c r="T50" s="4">
        <v>1</v>
      </c>
      <c r="U50" s="5" t="s">
        <v>774</v>
      </c>
      <c r="V50" s="5" t="s">
        <v>774</v>
      </c>
      <c r="W50" s="5" t="s">
        <v>195</v>
      </c>
      <c r="X50" s="5" t="s">
        <v>195</v>
      </c>
      <c r="Y50" s="4">
        <v>306</v>
      </c>
      <c r="Z50" s="4">
        <v>283</v>
      </c>
      <c r="AA50" s="4">
        <v>292</v>
      </c>
      <c r="AB50" s="4">
        <v>4</v>
      </c>
      <c r="AC50" s="4">
        <v>4</v>
      </c>
      <c r="AD50" s="4">
        <v>8</v>
      </c>
      <c r="AE50" s="4">
        <v>8</v>
      </c>
      <c r="AF50" s="4">
        <v>2</v>
      </c>
      <c r="AG50" s="4">
        <v>2</v>
      </c>
      <c r="AH50" s="4">
        <v>2</v>
      </c>
      <c r="AI50" s="4">
        <v>2</v>
      </c>
      <c r="AJ50" s="4">
        <v>2</v>
      </c>
      <c r="AK50" s="4">
        <v>2</v>
      </c>
      <c r="AL50" s="4">
        <v>3</v>
      </c>
      <c r="AM50" s="4">
        <v>3</v>
      </c>
      <c r="AN50" s="4">
        <v>1</v>
      </c>
      <c r="AO50" s="4">
        <v>1</v>
      </c>
      <c r="AP50" s="3" t="s">
        <v>58</v>
      </c>
      <c r="AQ50" s="3" t="s">
        <v>70</v>
      </c>
      <c r="AR50" s="6" t="str">
        <f>HYPERLINK("http://catalog.hathitrust.org/Record/003591965","HathiTrust Record")</f>
        <v>HathiTrust Record</v>
      </c>
      <c r="AS50" s="6" t="str">
        <f>HYPERLINK("https://creighton-primo.hosted.exlibrisgroup.com/primo-explore/search?tab=default_tab&amp;search_scope=EVERYTHING&amp;vid=01CRU&amp;lang=en_US&amp;offset=0&amp;query=any,contains,991001017869702656","Catalog Record")</f>
        <v>Catalog Record</v>
      </c>
      <c r="AT50" s="6" t="str">
        <f>HYPERLINK("http://www.worldcat.org/oclc/15339438","WorldCat Record")</f>
        <v>WorldCat Record</v>
      </c>
      <c r="AU50" s="3" t="s">
        <v>775</v>
      </c>
      <c r="AV50" s="3" t="s">
        <v>776</v>
      </c>
      <c r="AW50" s="3" t="s">
        <v>777</v>
      </c>
      <c r="AX50" s="3" t="s">
        <v>777</v>
      </c>
      <c r="AY50" s="3" t="s">
        <v>778</v>
      </c>
      <c r="AZ50" s="3" t="s">
        <v>75</v>
      </c>
      <c r="BB50" s="3" t="s">
        <v>779</v>
      </c>
      <c r="BC50" s="3" t="s">
        <v>780</v>
      </c>
      <c r="BD50" s="3" t="s">
        <v>781</v>
      </c>
    </row>
    <row r="51" spans="1:56" ht="43.5" customHeight="1" x14ac:dyDescent="0.25">
      <c r="A51" s="7" t="s">
        <v>58</v>
      </c>
      <c r="B51" s="2" t="s">
        <v>782</v>
      </c>
      <c r="C51" s="2" t="s">
        <v>783</v>
      </c>
      <c r="D51" s="2" t="s">
        <v>784</v>
      </c>
      <c r="F51" s="3" t="s">
        <v>58</v>
      </c>
      <c r="G51" s="3" t="s">
        <v>59</v>
      </c>
      <c r="H51" s="3" t="s">
        <v>58</v>
      </c>
      <c r="I51" s="3" t="s">
        <v>58</v>
      </c>
      <c r="J51" s="3" t="s">
        <v>60</v>
      </c>
      <c r="K51" s="2" t="s">
        <v>785</v>
      </c>
      <c r="L51" s="2" t="s">
        <v>786</v>
      </c>
      <c r="M51" s="3" t="s">
        <v>429</v>
      </c>
      <c r="O51" s="3" t="s">
        <v>64</v>
      </c>
      <c r="P51" s="3" t="s">
        <v>85</v>
      </c>
      <c r="R51" s="3" t="s">
        <v>67</v>
      </c>
      <c r="S51" s="4">
        <v>2</v>
      </c>
      <c r="T51" s="4">
        <v>2</v>
      </c>
      <c r="U51" s="5" t="s">
        <v>447</v>
      </c>
      <c r="V51" s="5" t="s">
        <v>447</v>
      </c>
      <c r="W51" s="5" t="s">
        <v>195</v>
      </c>
      <c r="X51" s="5" t="s">
        <v>195</v>
      </c>
      <c r="Y51" s="4">
        <v>435</v>
      </c>
      <c r="Z51" s="4">
        <v>399</v>
      </c>
      <c r="AA51" s="4">
        <v>532</v>
      </c>
      <c r="AB51" s="4">
        <v>2</v>
      </c>
      <c r="AC51" s="4">
        <v>3</v>
      </c>
      <c r="AD51" s="4">
        <v>7</v>
      </c>
      <c r="AE51" s="4">
        <v>8</v>
      </c>
      <c r="AF51" s="4">
        <v>4</v>
      </c>
      <c r="AG51" s="4">
        <v>5</v>
      </c>
      <c r="AH51" s="4">
        <v>3</v>
      </c>
      <c r="AI51" s="4">
        <v>3</v>
      </c>
      <c r="AJ51" s="4">
        <v>1</v>
      </c>
      <c r="AK51" s="4">
        <v>1</v>
      </c>
      <c r="AL51" s="4">
        <v>1</v>
      </c>
      <c r="AM51" s="4">
        <v>1</v>
      </c>
      <c r="AN51" s="4">
        <v>0</v>
      </c>
      <c r="AO51" s="4">
        <v>0</v>
      </c>
      <c r="AP51" s="3" t="s">
        <v>58</v>
      </c>
      <c r="AQ51" s="3" t="s">
        <v>58</v>
      </c>
      <c r="AS51" s="6" t="str">
        <f>HYPERLINK("https://creighton-primo.hosted.exlibrisgroup.com/primo-explore/search?tab=default_tab&amp;search_scope=EVERYTHING&amp;vid=01CRU&amp;lang=en_US&amp;offset=0&amp;query=any,contains,991004775519702656","Catalog Record")</f>
        <v>Catalog Record</v>
      </c>
      <c r="AT51" s="6" t="str">
        <f>HYPERLINK("http://www.worldcat.org/oclc/5101096","WorldCat Record")</f>
        <v>WorldCat Record</v>
      </c>
      <c r="AU51" s="3" t="s">
        <v>787</v>
      </c>
      <c r="AV51" s="3" t="s">
        <v>788</v>
      </c>
      <c r="AW51" s="3" t="s">
        <v>789</v>
      </c>
      <c r="AX51" s="3" t="s">
        <v>789</v>
      </c>
      <c r="AY51" s="3" t="s">
        <v>790</v>
      </c>
      <c r="AZ51" s="3" t="s">
        <v>75</v>
      </c>
      <c r="BB51" s="3" t="s">
        <v>791</v>
      </c>
      <c r="BC51" s="3" t="s">
        <v>792</v>
      </c>
      <c r="BD51" s="3" t="s">
        <v>793</v>
      </c>
    </row>
    <row r="52" spans="1:56" ht="43.5" customHeight="1" x14ac:dyDescent="0.25">
      <c r="A52" s="7" t="s">
        <v>58</v>
      </c>
      <c r="B52" s="2" t="s">
        <v>794</v>
      </c>
      <c r="C52" s="2" t="s">
        <v>795</v>
      </c>
      <c r="D52" s="2" t="s">
        <v>796</v>
      </c>
      <c r="F52" s="3" t="s">
        <v>58</v>
      </c>
      <c r="G52" s="3" t="s">
        <v>59</v>
      </c>
      <c r="H52" s="3" t="s">
        <v>70</v>
      </c>
      <c r="I52" s="3" t="s">
        <v>58</v>
      </c>
      <c r="J52" s="3" t="s">
        <v>60</v>
      </c>
      <c r="L52" s="2" t="s">
        <v>797</v>
      </c>
      <c r="M52" s="3" t="s">
        <v>413</v>
      </c>
      <c r="O52" s="3" t="s">
        <v>64</v>
      </c>
      <c r="P52" s="3" t="s">
        <v>65</v>
      </c>
      <c r="Q52" s="2" t="s">
        <v>798</v>
      </c>
      <c r="R52" s="3" t="s">
        <v>67</v>
      </c>
      <c r="S52" s="4">
        <v>3</v>
      </c>
      <c r="T52" s="4">
        <v>16</v>
      </c>
      <c r="U52" s="5" t="s">
        <v>799</v>
      </c>
      <c r="V52" s="5" t="s">
        <v>799</v>
      </c>
      <c r="W52" s="5" t="s">
        <v>800</v>
      </c>
      <c r="X52" s="5" t="s">
        <v>801</v>
      </c>
      <c r="Y52" s="4">
        <v>294</v>
      </c>
      <c r="Z52" s="4">
        <v>245</v>
      </c>
      <c r="AA52" s="4">
        <v>250</v>
      </c>
      <c r="AB52" s="4">
        <v>3</v>
      </c>
      <c r="AC52" s="4">
        <v>3</v>
      </c>
      <c r="AD52" s="4">
        <v>9</v>
      </c>
      <c r="AE52" s="4">
        <v>9</v>
      </c>
      <c r="AF52" s="4">
        <v>4</v>
      </c>
      <c r="AG52" s="4">
        <v>4</v>
      </c>
      <c r="AH52" s="4">
        <v>2</v>
      </c>
      <c r="AI52" s="4">
        <v>2</v>
      </c>
      <c r="AJ52" s="4">
        <v>3</v>
      </c>
      <c r="AK52" s="4">
        <v>3</v>
      </c>
      <c r="AL52" s="4">
        <v>1</v>
      </c>
      <c r="AM52" s="4">
        <v>1</v>
      </c>
      <c r="AN52" s="4">
        <v>0</v>
      </c>
      <c r="AO52" s="4">
        <v>0</v>
      </c>
      <c r="AP52" s="3" t="s">
        <v>58</v>
      </c>
      <c r="AQ52" s="3" t="s">
        <v>58</v>
      </c>
      <c r="AS52" s="6" t="str">
        <f>HYPERLINK("https://creighton-primo.hosted.exlibrisgroup.com/primo-explore/search?tab=default_tab&amp;search_scope=EVERYTHING&amp;vid=01CRU&amp;lang=en_US&amp;offset=0&amp;query=any,contains,991001756729702656","Catalog Record")</f>
        <v>Catalog Record</v>
      </c>
      <c r="AT52" s="6" t="str">
        <f>HYPERLINK("http://www.worldcat.org/oclc/37732064","WorldCat Record")</f>
        <v>WorldCat Record</v>
      </c>
      <c r="AU52" s="3" t="s">
        <v>802</v>
      </c>
      <c r="AV52" s="3" t="s">
        <v>803</v>
      </c>
      <c r="AW52" s="3" t="s">
        <v>804</v>
      </c>
      <c r="AX52" s="3" t="s">
        <v>804</v>
      </c>
      <c r="AY52" s="3" t="s">
        <v>805</v>
      </c>
      <c r="AZ52" s="3" t="s">
        <v>75</v>
      </c>
      <c r="BB52" s="3" t="s">
        <v>806</v>
      </c>
      <c r="BC52" s="3" t="s">
        <v>807</v>
      </c>
      <c r="BD52" s="3" t="s">
        <v>808</v>
      </c>
    </row>
    <row r="53" spans="1:56" ht="43.5" customHeight="1" x14ac:dyDescent="0.25">
      <c r="A53" s="7" t="s">
        <v>58</v>
      </c>
      <c r="B53" s="2" t="s">
        <v>809</v>
      </c>
      <c r="C53" s="2" t="s">
        <v>810</v>
      </c>
      <c r="D53" s="2" t="s">
        <v>811</v>
      </c>
      <c r="F53" s="3" t="s">
        <v>58</v>
      </c>
      <c r="G53" s="3" t="s">
        <v>59</v>
      </c>
      <c r="H53" s="3" t="s">
        <v>58</v>
      </c>
      <c r="I53" s="3" t="s">
        <v>58</v>
      </c>
      <c r="J53" s="3" t="s">
        <v>60</v>
      </c>
      <c r="K53" s="2" t="s">
        <v>812</v>
      </c>
      <c r="L53" s="2" t="s">
        <v>813</v>
      </c>
      <c r="M53" s="3" t="s">
        <v>814</v>
      </c>
      <c r="O53" s="3" t="s">
        <v>64</v>
      </c>
      <c r="P53" s="3" t="s">
        <v>815</v>
      </c>
      <c r="R53" s="3" t="s">
        <v>67</v>
      </c>
      <c r="S53" s="4">
        <v>3</v>
      </c>
      <c r="T53" s="4">
        <v>3</v>
      </c>
      <c r="U53" s="5" t="s">
        <v>816</v>
      </c>
      <c r="V53" s="5" t="s">
        <v>816</v>
      </c>
      <c r="W53" s="5" t="s">
        <v>817</v>
      </c>
      <c r="X53" s="5" t="s">
        <v>817</v>
      </c>
      <c r="Y53" s="4">
        <v>617</v>
      </c>
      <c r="Z53" s="4">
        <v>545</v>
      </c>
      <c r="AA53" s="4">
        <v>945</v>
      </c>
      <c r="AB53" s="4">
        <v>2</v>
      </c>
      <c r="AC53" s="4">
        <v>6</v>
      </c>
      <c r="AD53" s="4">
        <v>2</v>
      </c>
      <c r="AE53" s="4">
        <v>8</v>
      </c>
      <c r="AF53" s="4">
        <v>0</v>
      </c>
      <c r="AG53" s="4">
        <v>1</v>
      </c>
      <c r="AH53" s="4">
        <v>0</v>
      </c>
      <c r="AI53" s="4">
        <v>1</v>
      </c>
      <c r="AJ53" s="4">
        <v>1</v>
      </c>
      <c r="AK53" s="4">
        <v>3</v>
      </c>
      <c r="AL53" s="4">
        <v>1</v>
      </c>
      <c r="AM53" s="4">
        <v>4</v>
      </c>
      <c r="AN53" s="4">
        <v>0</v>
      </c>
      <c r="AO53" s="4">
        <v>0</v>
      </c>
      <c r="AP53" s="3" t="s">
        <v>58</v>
      </c>
      <c r="AQ53" s="3" t="s">
        <v>70</v>
      </c>
      <c r="AR53" s="6" t="str">
        <f>HYPERLINK("http://catalog.hathitrust.org/Record/000446167","HathiTrust Record")</f>
        <v>HathiTrust Record</v>
      </c>
      <c r="AS53" s="6" t="str">
        <f>HYPERLINK("https://creighton-primo.hosted.exlibrisgroup.com/primo-explore/search?tab=default_tab&amp;search_scope=EVERYTHING&amp;vid=01CRU&amp;lang=en_US&amp;offset=0&amp;query=any,contains,991000855979702656","Catalog Record")</f>
        <v>Catalog Record</v>
      </c>
      <c r="AT53" s="6" t="str">
        <f>HYPERLINK("http://www.worldcat.org/oclc/13645579","WorldCat Record")</f>
        <v>WorldCat Record</v>
      </c>
      <c r="AU53" s="3" t="s">
        <v>818</v>
      </c>
      <c r="AV53" s="3" t="s">
        <v>819</v>
      </c>
      <c r="AW53" s="3" t="s">
        <v>820</v>
      </c>
      <c r="AX53" s="3" t="s">
        <v>820</v>
      </c>
      <c r="AY53" s="3" t="s">
        <v>821</v>
      </c>
      <c r="AZ53" s="3" t="s">
        <v>75</v>
      </c>
      <c r="BB53" s="3" t="s">
        <v>822</v>
      </c>
      <c r="BC53" s="3" t="s">
        <v>823</v>
      </c>
      <c r="BD53" s="3" t="s">
        <v>824</v>
      </c>
    </row>
    <row r="54" spans="1:56" ht="43.5" customHeight="1" x14ac:dyDescent="0.25">
      <c r="A54" s="7" t="s">
        <v>58</v>
      </c>
      <c r="B54" s="2" t="s">
        <v>825</v>
      </c>
      <c r="C54" s="2" t="s">
        <v>826</v>
      </c>
      <c r="D54" s="2" t="s">
        <v>827</v>
      </c>
      <c r="F54" s="3" t="s">
        <v>58</v>
      </c>
      <c r="G54" s="3" t="s">
        <v>59</v>
      </c>
      <c r="H54" s="3" t="s">
        <v>58</v>
      </c>
      <c r="I54" s="3" t="s">
        <v>58</v>
      </c>
      <c r="J54" s="3" t="s">
        <v>60</v>
      </c>
      <c r="K54" s="2" t="s">
        <v>828</v>
      </c>
      <c r="L54" s="2" t="s">
        <v>829</v>
      </c>
      <c r="M54" s="3" t="s">
        <v>178</v>
      </c>
      <c r="O54" s="3" t="s">
        <v>64</v>
      </c>
      <c r="P54" s="3" t="s">
        <v>116</v>
      </c>
      <c r="R54" s="3" t="s">
        <v>67</v>
      </c>
      <c r="S54" s="4">
        <v>9</v>
      </c>
      <c r="T54" s="4">
        <v>9</v>
      </c>
      <c r="U54" s="5" t="s">
        <v>830</v>
      </c>
      <c r="V54" s="5" t="s">
        <v>830</v>
      </c>
      <c r="W54" s="5" t="s">
        <v>400</v>
      </c>
      <c r="X54" s="5" t="s">
        <v>400</v>
      </c>
      <c r="Y54" s="4">
        <v>598</v>
      </c>
      <c r="Z54" s="4">
        <v>454</v>
      </c>
      <c r="AA54" s="4">
        <v>459</v>
      </c>
      <c r="AB54" s="4">
        <v>7</v>
      </c>
      <c r="AC54" s="4">
        <v>7</v>
      </c>
      <c r="AD54" s="4">
        <v>28</v>
      </c>
      <c r="AE54" s="4">
        <v>28</v>
      </c>
      <c r="AF54" s="4">
        <v>14</v>
      </c>
      <c r="AG54" s="4">
        <v>14</v>
      </c>
      <c r="AH54" s="4">
        <v>2</v>
      </c>
      <c r="AI54" s="4">
        <v>2</v>
      </c>
      <c r="AJ54" s="4">
        <v>12</v>
      </c>
      <c r="AK54" s="4">
        <v>12</v>
      </c>
      <c r="AL54" s="4">
        <v>6</v>
      </c>
      <c r="AM54" s="4">
        <v>6</v>
      </c>
      <c r="AN54" s="4">
        <v>0</v>
      </c>
      <c r="AO54" s="4">
        <v>0</v>
      </c>
      <c r="AP54" s="3" t="s">
        <v>58</v>
      </c>
      <c r="AQ54" s="3" t="s">
        <v>58</v>
      </c>
      <c r="AS54" s="6" t="str">
        <f>HYPERLINK("https://creighton-primo.hosted.exlibrisgroup.com/primo-explore/search?tab=default_tab&amp;search_scope=EVERYTHING&amp;vid=01CRU&amp;lang=en_US&amp;offset=0&amp;query=any,contains,991002099769702656","Catalog Record")</f>
        <v>Catalog Record</v>
      </c>
      <c r="AT54" s="6" t="str">
        <f>HYPERLINK("http://www.worldcat.org/oclc/26934984","WorldCat Record")</f>
        <v>WorldCat Record</v>
      </c>
      <c r="AU54" s="3" t="s">
        <v>831</v>
      </c>
      <c r="AV54" s="3" t="s">
        <v>832</v>
      </c>
      <c r="AW54" s="3" t="s">
        <v>833</v>
      </c>
      <c r="AX54" s="3" t="s">
        <v>833</v>
      </c>
      <c r="AY54" s="3" t="s">
        <v>834</v>
      </c>
      <c r="AZ54" s="3" t="s">
        <v>75</v>
      </c>
      <c r="BB54" s="3" t="s">
        <v>835</v>
      </c>
      <c r="BC54" s="3" t="s">
        <v>836</v>
      </c>
      <c r="BD54" s="3" t="s">
        <v>837</v>
      </c>
    </row>
    <row r="55" spans="1:56" ht="43.5" customHeight="1" x14ac:dyDescent="0.25">
      <c r="A55" s="7" t="s">
        <v>58</v>
      </c>
      <c r="B55" s="2" t="s">
        <v>838</v>
      </c>
      <c r="C55" s="2" t="s">
        <v>839</v>
      </c>
      <c r="D55" s="2" t="s">
        <v>840</v>
      </c>
      <c r="F55" s="3" t="s">
        <v>58</v>
      </c>
      <c r="G55" s="3" t="s">
        <v>59</v>
      </c>
      <c r="H55" s="3" t="s">
        <v>58</v>
      </c>
      <c r="I55" s="3" t="s">
        <v>58</v>
      </c>
      <c r="J55" s="3" t="s">
        <v>60</v>
      </c>
      <c r="K55" s="2" t="s">
        <v>841</v>
      </c>
      <c r="L55" s="2" t="s">
        <v>842</v>
      </c>
      <c r="M55" s="3" t="s">
        <v>843</v>
      </c>
      <c r="N55" s="2" t="s">
        <v>489</v>
      </c>
      <c r="O55" s="3" t="s">
        <v>64</v>
      </c>
      <c r="P55" s="3" t="s">
        <v>116</v>
      </c>
      <c r="Q55" s="2" t="s">
        <v>844</v>
      </c>
      <c r="R55" s="3" t="s">
        <v>67</v>
      </c>
      <c r="S55" s="4">
        <v>1</v>
      </c>
      <c r="T55" s="4">
        <v>1</v>
      </c>
      <c r="U55" s="5" t="s">
        <v>845</v>
      </c>
      <c r="V55" s="5" t="s">
        <v>845</v>
      </c>
      <c r="W55" s="5" t="s">
        <v>846</v>
      </c>
      <c r="X55" s="5" t="s">
        <v>846</v>
      </c>
      <c r="Y55" s="4">
        <v>313</v>
      </c>
      <c r="Z55" s="4">
        <v>199</v>
      </c>
      <c r="AA55" s="4">
        <v>412</v>
      </c>
      <c r="AB55" s="4">
        <v>2</v>
      </c>
      <c r="AC55" s="4">
        <v>5</v>
      </c>
      <c r="AD55" s="4">
        <v>8</v>
      </c>
      <c r="AE55" s="4">
        <v>18</v>
      </c>
      <c r="AF55" s="4">
        <v>4</v>
      </c>
      <c r="AG55" s="4">
        <v>9</v>
      </c>
      <c r="AH55" s="4">
        <v>1</v>
      </c>
      <c r="AI55" s="4">
        <v>1</v>
      </c>
      <c r="AJ55" s="4">
        <v>5</v>
      </c>
      <c r="AK55" s="4">
        <v>7</v>
      </c>
      <c r="AL55" s="4">
        <v>1</v>
      </c>
      <c r="AM55" s="4">
        <v>4</v>
      </c>
      <c r="AN55" s="4">
        <v>0</v>
      </c>
      <c r="AO55" s="4">
        <v>0</v>
      </c>
      <c r="AP55" s="3" t="s">
        <v>58</v>
      </c>
      <c r="AQ55" s="3" t="s">
        <v>58</v>
      </c>
      <c r="AS55" s="6" t="str">
        <f>HYPERLINK("https://creighton-primo.hosted.exlibrisgroup.com/primo-explore/search?tab=default_tab&amp;search_scope=EVERYTHING&amp;vid=01CRU&amp;lang=en_US&amp;offset=0&amp;query=any,contains,991005367699702656","Catalog Record")</f>
        <v>Catalog Record</v>
      </c>
      <c r="AT55" s="6" t="str">
        <f>HYPERLINK("http://www.worldcat.org/oclc/403361901","WorldCat Record")</f>
        <v>WorldCat Record</v>
      </c>
      <c r="AU55" s="3" t="s">
        <v>847</v>
      </c>
      <c r="AV55" s="3" t="s">
        <v>848</v>
      </c>
      <c r="AW55" s="3" t="s">
        <v>849</v>
      </c>
      <c r="AX55" s="3" t="s">
        <v>849</v>
      </c>
      <c r="AY55" s="3" t="s">
        <v>850</v>
      </c>
      <c r="AZ55" s="3" t="s">
        <v>75</v>
      </c>
      <c r="BB55" s="3" t="s">
        <v>851</v>
      </c>
      <c r="BC55" s="3" t="s">
        <v>852</v>
      </c>
      <c r="BD55" s="3" t="s">
        <v>853</v>
      </c>
    </row>
    <row r="56" spans="1:56" ht="43.5" customHeight="1" x14ac:dyDescent="0.25">
      <c r="A56" s="7" t="s">
        <v>58</v>
      </c>
      <c r="B56" s="2" t="s">
        <v>854</v>
      </c>
      <c r="C56" s="2" t="s">
        <v>855</v>
      </c>
      <c r="D56" s="2" t="s">
        <v>856</v>
      </c>
      <c r="F56" s="3" t="s">
        <v>58</v>
      </c>
      <c r="G56" s="3" t="s">
        <v>59</v>
      </c>
      <c r="H56" s="3" t="s">
        <v>70</v>
      </c>
      <c r="I56" s="3" t="s">
        <v>58</v>
      </c>
      <c r="J56" s="3" t="s">
        <v>60</v>
      </c>
      <c r="L56" s="2" t="s">
        <v>857</v>
      </c>
      <c r="M56" s="3" t="s">
        <v>444</v>
      </c>
      <c r="N56" s="2" t="s">
        <v>208</v>
      </c>
      <c r="O56" s="3" t="s">
        <v>64</v>
      </c>
      <c r="P56" s="3" t="s">
        <v>858</v>
      </c>
      <c r="R56" s="3" t="s">
        <v>67</v>
      </c>
      <c r="S56" s="4">
        <v>6</v>
      </c>
      <c r="T56" s="4">
        <v>31</v>
      </c>
      <c r="U56" s="5" t="s">
        <v>859</v>
      </c>
      <c r="V56" s="5" t="s">
        <v>860</v>
      </c>
      <c r="W56" s="5" t="s">
        <v>861</v>
      </c>
      <c r="X56" s="5" t="s">
        <v>861</v>
      </c>
      <c r="Y56" s="4">
        <v>301</v>
      </c>
      <c r="Z56" s="4">
        <v>255</v>
      </c>
      <c r="AA56" s="4">
        <v>413</v>
      </c>
      <c r="AB56" s="4">
        <v>3</v>
      </c>
      <c r="AC56" s="4">
        <v>3</v>
      </c>
      <c r="AD56" s="4">
        <v>6</v>
      </c>
      <c r="AE56" s="4">
        <v>12</v>
      </c>
      <c r="AF56" s="4">
        <v>2</v>
      </c>
      <c r="AG56" s="4">
        <v>6</v>
      </c>
      <c r="AH56" s="4">
        <v>3</v>
      </c>
      <c r="AI56" s="4">
        <v>4</v>
      </c>
      <c r="AJ56" s="4">
        <v>3</v>
      </c>
      <c r="AK56" s="4">
        <v>6</v>
      </c>
      <c r="AL56" s="4">
        <v>1</v>
      </c>
      <c r="AM56" s="4">
        <v>1</v>
      </c>
      <c r="AN56" s="4">
        <v>0</v>
      </c>
      <c r="AO56" s="4">
        <v>0</v>
      </c>
      <c r="AP56" s="3" t="s">
        <v>58</v>
      </c>
      <c r="AQ56" s="3" t="s">
        <v>70</v>
      </c>
      <c r="AR56" s="6" t="str">
        <f>HYPERLINK("http://catalog.hathitrust.org/Record/000846703","HathiTrust Record")</f>
        <v>HathiTrust Record</v>
      </c>
      <c r="AS56" s="6" t="str">
        <f>HYPERLINK("https://creighton-primo.hosted.exlibrisgroup.com/primo-explore/search?tab=default_tab&amp;search_scope=EVERYTHING&amp;vid=01CRU&amp;lang=en_US&amp;offset=0&amp;query=any,contains,991001799139702656","Catalog Record")</f>
        <v>Catalog Record</v>
      </c>
      <c r="AT56" s="6" t="str">
        <f>HYPERLINK("http://www.worldcat.org/oclc/16523404","WorldCat Record")</f>
        <v>WorldCat Record</v>
      </c>
      <c r="AU56" s="3" t="s">
        <v>862</v>
      </c>
      <c r="AV56" s="3" t="s">
        <v>863</v>
      </c>
      <c r="AW56" s="3" t="s">
        <v>864</v>
      </c>
      <c r="AX56" s="3" t="s">
        <v>864</v>
      </c>
      <c r="AY56" s="3" t="s">
        <v>865</v>
      </c>
      <c r="AZ56" s="3" t="s">
        <v>75</v>
      </c>
      <c r="BB56" s="3" t="s">
        <v>866</v>
      </c>
      <c r="BC56" s="3" t="s">
        <v>867</v>
      </c>
      <c r="BD56" s="3" t="s">
        <v>868</v>
      </c>
    </row>
    <row r="57" spans="1:56" ht="43.5" customHeight="1" x14ac:dyDescent="0.25">
      <c r="A57" s="7" t="s">
        <v>58</v>
      </c>
      <c r="B57" s="2" t="s">
        <v>869</v>
      </c>
      <c r="C57" s="2" t="s">
        <v>870</v>
      </c>
      <c r="D57" s="2" t="s">
        <v>871</v>
      </c>
      <c r="F57" s="3" t="s">
        <v>58</v>
      </c>
      <c r="G57" s="3" t="s">
        <v>59</v>
      </c>
      <c r="H57" s="3" t="s">
        <v>58</v>
      </c>
      <c r="I57" s="3" t="s">
        <v>58</v>
      </c>
      <c r="J57" s="3" t="s">
        <v>60</v>
      </c>
      <c r="K57" s="2" t="s">
        <v>872</v>
      </c>
      <c r="L57" s="2" t="s">
        <v>873</v>
      </c>
      <c r="M57" s="3" t="s">
        <v>367</v>
      </c>
      <c r="O57" s="3" t="s">
        <v>64</v>
      </c>
      <c r="P57" s="3" t="s">
        <v>353</v>
      </c>
      <c r="R57" s="3" t="s">
        <v>67</v>
      </c>
      <c r="S57" s="4">
        <v>3</v>
      </c>
      <c r="T57" s="4">
        <v>3</v>
      </c>
      <c r="U57" s="5" t="s">
        <v>874</v>
      </c>
      <c r="V57" s="5" t="s">
        <v>874</v>
      </c>
      <c r="W57" s="5" t="s">
        <v>875</v>
      </c>
      <c r="X57" s="5" t="s">
        <v>875</v>
      </c>
      <c r="Y57" s="4">
        <v>412</v>
      </c>
      <c r="Z57" s="4">
        <v>367</v>
      </c>
      <c r="AA57" s="4">
        <v>373</v>
      </c>
      <c r="AB57" s="4">
        <v>3</v>
      </c>
      <c r="AC57" s="4">
        <v>3</v>
      </c>
      <c r="AD57" s="4">
        <v>11</v>
      </c>
      <c r="AE57" s="4">
        <v>11</v>
      </c>
      <c r="AF57" s="4">
        <v>5</v>
      </c>
      <c r="AG57" s="4">
        <v>5</v>
      </c>
      <c r="AH57" s="4">
        <v>4</v>
      </c>
      <c r="AI57" s="4">
        <v>4</v>
      </c>
      <c r="AJ57" s="4">
        <v>3</v>
      </c>
      <c r="AK57" s="4">
        <v>3</v>
      </c>
      <c r="AL57" s="4">
        <v>2</v>
      </c>
      <c r="AM57" s="4">
        <v>2</v>
      </c>
      <c r="AN57" s="4">
        <v>0</v>
      </c>
      <c r="AO57" s="4">
        <v>0</v>
      </c>
      <c r="AP57" s="3" t="s">
        <v>58</v>
      </c>
      <c r="AQ57" s="3" t="s">
        <v>70</v>
      </c>
      <c r="AR57" s="6" t="str">
        <f>HYPERLINK("http://catalog.hathitrust.org/Record/000296128","HathiTrust Record")</f>
        <v>HathiTrust Record</v>
      </c>
      <c r="AS57" s="6" t="str">
        <f>HYPERLINK("https://creighton-primo.hosted.exlibrisgroup.com/primo-explore/search?tab=default_tab&amp;search_scope=EVERYTHING&amp;vid=01CRU&amp;lang=en_US&amp;offset=0&amp;query=any,contains,991004385359702656","Catalog Record")</f>
        <v>Catalog Record</v>
      </c>
      <c r="AT57" s="6" t="str">
        <f>HYPERLINK("http://www.worldcat.org/oclc/3240586","WorldCat Record")</f>
        <v>WorldCat Record</v>
      </c>
      <c r="AU57" s="3" t="s">
        <v>876</v>
      </c>
      <c r="AV57" s="3" t="s">
        <v>877</v>
      </c>
      <c r="AW57" s="3" t="s">
        <v>878</v>
      </c>
      <c r="AX57" s="3" t="s">
        <v>878</v>
      </c>
      <c r="AY57" s="3" t="s">
        <v>879</v>
      </c>
      <c r="AZ57" s="3" t="s">
        <v>75</v>
      </c>
      <c r="BB57" s="3" t="s">
        <v>880</v>
      </c>
      <c r="BC57" s="3" t="s">
        <v>881</v>
      </c>
      <c r="BD57" s="3" t="s">
        <v>882</v>
      </c>
    </row>
    <row r="58" spans="1:56" ht="43.5" customHeight="1" x14ac:dyDescent="0.25">
      <c r="A58" s="7" t="s">
        <v>58</v>
      </c>
      <c r="B58" s="2" t="s">
        <v>883</v>
      </c>
      <c r="C58" s="2" t="s">
        <v>884</v>
      </c>
      <c r="D58" s="2" t="s">
        <v>885</v>
      </c>
      <c r="F58" s="3" t="s">
        <v>58</v>
      </c>
      <c r="G58" s="3" t="s">
        <v>59</v>
      </c>
      <c r="H58" s="3" t="s">
        <v>58</v>
      </c>
      <c r="I58" s="3" t="s">
        <v>58</v>
      </c>
      <c r="J58" s="3" t="s">
        <v>60</v>
      </c>
      <c r="K58" s="2" t="s">
        <v>886</v>
      </c>
      <c r="L58" s="2" t="s">
        <v>887</v>
      </c>
      <c r="M58" s="3" t="s">
        <v>590</v>
      </c>
      <c r="N58" s="2" t="s">
        <v>283</v>
      </c>
      <c r="O58" s="3" t="s">
        <v>64</v>
      </c>
      <c r="P58" s="3" t="s">
        <v>85</v>
      </c>
      <c r="R58" s="3" t="s">
        <v>67</v>
      </c>
      <c r="S58" s="4">
        <v>2</v>
      </c>
      <c r="T58" s="4">
        <v>2</v>
      </c>
      <c r="U58" s="5" t="s">
        <v>888</v>
      </c>
      <c r="V58" s="5" t="s">
        <v>888</v>
      </c>
      <c r="W58" s="5" t="s">
        <v>889</v>
      </c>
      <c r="X58" s="5" t="s">
        <v>889</v>
      </c>
      <c r="Y58" s="4">
        <v>491</v>
      </c>
      <c r="Z58" s="4">
        <v>468</v>
      </c>
      <c r="AA58" s="4">
        <v>523</v>
      </c>
      <c r="AB58" s="4">
        <v>2</v>
      </c>
      <c r="AC58" s="4">
        <v>2</v>
      </c>
      <c r="AD58" s="4">
        <v>6</v>
      </c>
      <c r="AE58" s="4">
        <v>8</v>
      </c>
      <c r="AF58" s="4">
        <v>4</v>
      </c>
      <c r="AG58" s="4">
        <v>6</v>
      </c>
      <c r="AH58" s="4">
        <v>0</v>
      </c>
      <c r="AI58" s="4">
        <v>0</v>
      </c>
      <c r="AJ58" s="4">
        <v>3</v>
      </c>
      <c r="AK58" s="4">
        <v>3</v>
      </c>
      <c r="AL58" s="4">
        <v>1</v>
      </c>
      <c r="AM58" s="4">
        <v>1</v>
      </c>
      <c r="AN58" s="4">
        <v>0</v>
      </c>
      <c r="AO58" s="4">
        <v>0</v>
      </c>
      <c r="AP58" s="3" t="s">
        <v>58</v>
      </c>
      <c r="AQ58" s="3" t="s">
        <v>70</v>
      </c>
      <c r="AR58" s="6" t="str">
        <f>HYPERLINK("http://catalog.hathitrust.org/Record/000103269","HathiTrust Record")</f>
        <v>HathiTrust Record</v>
      </c>
      <c r="AS58" s="6" t="str">
        <f>HYPERLINK("https://creighton-primo.hosted.exlibrisgroup.com/primo-explore/search?tab=default_tab&amp;search_scope=EVERYTHING&amp;vid=01CRU&amp;lang=en_US&amp;offset=0&amp;query=any,contains,991005098049702656","Catalog Record")</f>
        <v>Catalog Record</v>
      </c>
      <c r="AT58" s="6" t="str">
        <f>HYPERLINK("http://www.worldcat.org/oclc/7277187","WorldCat Record")</f>
        <v>WorldCat Record</v>
      </c>
      <c r="AU58" s="3" t="s">
        <v>890</v>
      </c>
      <c r="AV58" s="3" t="s">
        <v>891</v>
      </c>
      <c r="AW58" s="3" t="s">
        <v>892</v>
      </c>
      <c r="AX58" s="3" t="s">
        <v>892</v>
      </c>
      <c r="AY58" s="3" t="s">
        <v>893</v>
      </c>
      <c r="AZ58" s="3" t="s">
        <v>75</v>
      </c>
      <c r="BB58" s="3" t="s">
        <v>894</v>
      </c>
      <c r="BC58" s="3" t="s">
        <v>895</v>
      </c>
      <c r="BD58" s="3" t="s">
        <v>896</v>
      </c>
    </row>
    <row r="59" spans="1:56" ht="43.5" customHeight="1" x14ac:dyDescent="0.25">
      <c r="A59" s="7" t="s">
        <v>58</v>
      </c>
      <c r="B59" s="2" t="s">
        <v>897</v>
      </c>
      <c r="C59" s="2" t="s">
        <v>898</v>
      </c>
      <c r="D59" s="2" t="s">
        <v>899</v>
      </c>
      <c r="F59" s="3" t="s">
        <v>58</v>
      </c>
      <c r="G59" s="3" t="s">
        <v>59</v>
      </c>
      <c r="H59" s="3" t="s">
        <v>58</v>
      </c>
      <c r="I59" s="3" t="s">
        <v>58</v>
      </c>
      <c r="J59" s="3" t="s">
        <v>60</v>
      </c>
      <c r="K59" s="2" t="s">
        <v>900</v>
      </c>
      <c r="L59" s="2" t="s">
        <v>901</v>
      </c>
      <c r="M59" s="3" t="s">
        <v>178</v>
      </c>
      <c r="O59" s="3" t="s">
        <v>64</v>
      </c>
      <c r="P59" s="3" t="s">
        <v>85</v>
      </c>
      <c r="R59" s="3" t="s">
        <v>67</v>
      </c>
      <c r="S59" s="4">
        <v>8</v>
      </c>
      <c r="T59" s="4">
        <v>8</v>
      </c>
      <c r="U59" s="5" t="s">
        <v>311</v>
      </c>
      <c r="V59" s="5" t="s">
        <v>311</v>
      </c>
      <c r="W59" s="5" t="s">
        <v>902</v>
      </c>
      <c r="X59" s="5" t="s">
        <v>902</v>
      </c>
      <c r="Y59" s="4">
        <v>625</v>
      </c>
      <c r="Z59" s="4">
        <v>508</v>
      </c>
      <c r="AA59" s="4">
        <v>514</v>
      </c>
      <c r="AB59" s="4">
        <v>3</v>
      </c>
      <c r="AC59" s="4">
        <v>3</v>
      </c>
      <c r="AD59" s="4">
        <v>6</v>
      </c>
      <c r="AE59" s="4">
        <v>6</v>
      </c>
      <c r="AF59" s="4">
        <v>2</v>
      </c>
      <c r="AG59" s="4">
        <v>2</v>
      </c>
      <c r="AH59" s="4">
        <v>0</v>
      </c>
      <c r="AI59" s="4">
        <v>0</v>
      </c>
      <c r="AJ59" s="4">
        <v>3</v>
      </c>
      <c r="AK59" s="4">
        <v>3</v>
      </c>
      <c r="AL59" s="4">
        <v>2</v>
      </c>
      <c r="AM59" s="4">
        <v>2</v>
      </c>
      <c r="AN59" s="4">
        <v>0</v>
      </c>
      <c r="AO59" s="4">
        <v>0</v>
      </c>
      <c r="AP59" s="3" t="s">
        <v>58</v>
      </c>
      <c r="AQ59" s="3" t="s">
        <v>58</v>
      </c>
      <c r="AS59" s="6" t="str">
        <f>HYPERLINK("https://creighton-primo.hosted.exlibrisgroup.com/primo-explore/search?tab=default_tab&amp;search_scope=EVERYTHING&amp;vid=01CRU&amp;lang=en_US&amp;offset=0&amp;query=any,contains,991002069799702656","Catalog Record")</f>
        <v>Catalog Record</v>
      </c>
      <c r="AT59" s="6" t="str">
        <f>HYPERLINK("http://www.worldcat.org/oclc/26504724","WorldCat Record")</f>
        <v>WorldCat Record</v>
      </c>
      <c r="AU59" s="3" t="s">
        <v>903</v>
      </c>
      <c r="AV59" s="3" t="s">
        <v>904</v>
      </c>
      <c r="AW59" s="3" t="s">
        <v>905</v>
      </c>
      <c r="AX59" s="3" t="s">
        <v>905</v>
      </c>
      <c r="AY59" s="3" t="s">
        <v>906</v>
      </c>
      <c r="AZ59" s="3" t="s">
        <v>75</v>
      </c>
      <c r="BB59" s="3" t="s">
        <v>907</v>
      </c>
      <c r="BC59" s="3" t="s">
        <v>908</v>
      </c>
      <c r="BD59" s="3" t="s">
        <v>909</v>
      </c>
    </row>
    <row r="60" spans="1:56" ht="43.5" customHeight="1" x14ac:dyDescent="0.25">
      <c r="A60" s="7" t="s">
        <v>58</v>
      </c>
      <c r="B60" s="2" t="s">
        <v>910</v>
      </c>
      <c r="C60" s="2" t="s">
        <v>911</v>
      </c>
      <c r="D60" s="2" t="s">
        <v>912</v>
      </c>
      <c r="F60" s="3" t="s">
        <v>58</v>
      </c>
      <c r="G60" s="3" t="s">
        <v>59</v>
      </c>
      <c r="H60" s="3" t="s">
        <v>58</v>
      </c>
      <c r="I60" s="3" t="s">
        <v>70</v>
      </c>
      <c r="J60" s="3" t="s">
        <v>60</v>
      </c>
      <c r="K60" s="2" t="s">
        <v>913</v>
      </c>
      <c r="L60" s="2" t="s">
        <v>914</v>
      </c>
      <c r="M60" s="3" t="s">
        <v>915</v>
      </c>
      <c r="N60" s="2" t="s">
        <v>744</v>
      </c>
      <c r="O60" s="3" t="s">
        <v>64</v>
      </c>
      <c r="P60" s="3" t="s">
        <v>490</v>
      </c>
      <c r="R60" s="3" t="s">
        <v>67</v>
      </c>
      <c r="S60" s="4">
        <v>3</v>
      </c>
      <c r="T60" s="4">
        <v>3</v>
      </c>
      <c r="U60" s="5" t="s">
        <v>816</v>
      </c>
      <c r="V60" s="5" t="s">
        <v>816</v>
      </c>
      <c r="W60" s="5" t="s">
        <v>916</v>
      </c>
      <c r="X60" s="5" t="s">
        <v>916</v>
      </c>
      <c r="Y60" s="4">
        <v>519</v>
      </c>
      <c r="Z60" s="4">
        <v>426</v>
      </c>
      <c r="AA60" s="4">
        <v>713</v>
      </c>
      <c r="AB60" s="4">
        <v>2</v>
      </c>
      <c r="AC60" s="4">
        <v>6</v>
      </c>
      <c r="AD60" s="4">
        <v>9</v>
      </c>
      <c r="AE60" s="4">
        <v>18</v>
      </c>
      <c r="AF60" s="4">
        <v>4</v>
      </c>
      <c r="AG60" s="4">
        <v>6</v>
      </c>
      <c r="AH60" s="4">
        <v>4</v>
      </c>
      <c r="AI60" s="4">
        <v>5</v>
      </c>
      <c r="AJ60" s="4">
        <v>4</v>
      </c>
      <c r="AK60" s="4">
        <v>7</v>
      </c>
      <c r="AL60" s="4">
        <v>1</v>
      </c>
      <c r="AM60" s="4">
        <v>5</v>
      </c>
      <c r="AN60" s="4">
        <v>0</v>
      </c>
      <c r="AO60" s="4">
        <v>1</v>
      </c>
      <c r="AP60" s="3" t="s">
        <v>58</v>
      </c>
      <c r="AQ60" s="3" t="s">
        <v>70</v>
      </c>
      <c r="AR60" s="6" t="str">
        <f>HYPERLINK("http://catalog.hathitrust.org/Record/000282212","HathiTrust Record")</f>
        <v>HathiTrust Record</v>
      </c>
      <c r="AS60" s="6" t="str">
        <f>HYPERLINK("https://creighton-primo.hosted.exlibrisgroup.com/primo-explore/search?tab=default_tab&amp;search_scope=EVERYTHING&amp;vid=01CRU&amp;lang=en_US&amp;offset=0&amp;query=any,contains,991005253169702656","Catalog Record")</f>
        <v>Catalog Record</v>
      </c>
      <c r="AT60" s="6" t="str">
        <f>HYPERLINK("http://www.worldcat.org/oclc/9413058","WorldCat Record")</f>
        <v>WorldCat Record</v>
      </c>
      <c r="AU60" s="3" t="s">
        <v>917</v>
      </c>
      <c r="AV60" s="3" t="s">
        <v>918</v>
      </c>
      <c r="AW60" s="3" t="s">
        <v>919</v>
      </c>
      <c r="AX60" s="3" t="s">
        <v>919</v>
      </c>
      <c r="AY60" s="3" t="s">
        <v>920</v>
      </c>
      <c r="AZ60" s="3" t="s">
        <v>75</v>
      </c>
      <c r="BB60" s="3" t="s">
        <v>921</v>
      </c>
      <c r="BC60" s="3" t="s">
        <v>922</v>
      </c>
      <c r="BD60" s="3" t="s">
        <v>923</v>
      </c>
    </row>
    <row r="61" spans="1:56" ht="43.5" customHeight="1" x14ac:dyDescent="0.25">
      <c r="A61" s="7" t="s">
        <v>58</v>
      </c>
      <c r="B61" s="2" t="s">
        <v>924</v>
      </c>
      <c r="C61" s="2" t="s">
        <v>925</v>
      </c>
      <c r="D61" s="2" t="s">
        <v>926</v>
      </c>
      <c r="F61" s="3" t="s">
        <v>58</v>
      </c>
      <c r="G61" s="3" t="s">
        <v>59</v>
      </c>
      <c r="H61" s="3" t="s">
        <v>58</v>
      </c>
      <c r="I61" s="3" t="s">
        <v>70</v>
      </c>
      <c r="J61" s="3" t="s">
        <v>60</v>
      </c>
      <c r="K61" s="2" t="s">
        <v>927</v>
      </c>
      <c r="L61" s="2" t="s">
        <v>928</v>
      </c>
      <c r="M61" s="3" t="s">
        <v>814</v>
      </c>
      <c r="O61" s="3" t="s">
        <v>64</v>
      </c>
      <c r="P61" s="3" t="s">
        <v>209</v>
      </c>
      <c r="R61" s="3" t="s">
        <v>67</v>
      </c>
      <c r="S61" s="4">
        <v>11</v>
      </c>
      <c r="T61" s="4">
        <v>11</v>
      </c>
      <c r="U61" s="5" t="s">
        <v>929</v>
      </c>
      <c r="V61" s="5" t="s">
        <v>929</v>
      </c>
      <c r="W61" s="5" t="s">
        <v>195</v>
      </c>
      <c r="X61" s="5" t="s">
        <v>195</v>
      </c>
      <c r="Y61" s="4">
        <v>212</v>
      </c>
      <c r="Z61" s="4">
        <v>179</v>
      </c>
      <c r="AA61" s="4">
        <v>687</v>
      </c>
      <c r="AB61" s="4">
        <v>1</v>
      </c>
      <c r="AC61" s="4">
        <v>8</v>
      </c>
      <c r="AD61" s="4">
        <v>2</v>
      </c>
      <c r="AE61" s="4">
        <v>25</v>
      </c>
      <c r="AF61" s="4">
        <v>0</v>
      </c>
      <c r="AG61" s="4">
        <v>12</v>
      </c>
      <c r="AH61" s="4">
        <v>1</v>
      </c>
      <c r="AI61" s="4">
        <v>5</v>
      </c>
      <c r="AJ61" s="4">
        <v>2</v>
      </c>
      <c r="AK61" s="4">
        <v>7</v>
      </c>
      <c r="AL61" s="4">
        <v>0</v>
      </c>
      <c r="AM61" s="4">
        <v>6</v>
      </c>
      <c r="AN61" s="4">
        <v>0</v>
      </c>
      <c r="AO61" s="4">
        <v>0</v>
      </c>
      <c r="AP61" s="3" t="s">
        <v>58</v>
      </c>
      <c r="AQ61" s="3" t="s">
        <v>58</v>
      </c>
      <c r="AS61" s="6" t="str">
        <f>HYPERLINK("https://creighton-primo.hosted.exlibrisgroup.com/primo-explore/search?tab=default_tab&amp;search_scope=EVERYTHING&amp;vid=01CRU&amp;lang=en_US&amp;offset=0&amp;query=any,contains,991000666619702656","Catalog Record")</f>
        <v>Catalog Record</v>
      </c>
      <c r="AT61" s="6" t="str">
        <f>HYPERLINK("http://www.worldcat.org/oclc/12285689","WorldCat Record")</f>
        <v>WorldCat Record</v>
      </c>
      <c r="AU61" s="3" t="s">
        <v>930</v>
      </c>
      <c r="AV61" s="3" t="s">
        <v>931</v>
      </c>
      <c r="AW61" s="3" t="s">
        <v>932</v>
      </c>
      <c r="AX61" s="3" t="s">
        <v>932</v>
      </c>
      <c r="AY61" s="3" t="s">
        <v>933</v>
      </c>
      <c r="AZ61" s="3" t="s">
        <v>75</v>
      </c>
      <c r="BB61" s="3" t="s">
        <v>934</v>
      </c>
      <c r="BC61" s="3" t="s">
        <v>935</v>
      </c>
      <c r="BD61" s="3" t="s">
        <v>936</v>
      </c>
    </row>
    <row r="62" spans="1:56" ht="43.5" customHeight="1" x14ac:dyDescent="0.25">
      <c r="A62" s="7" t="s">
        <v>58</v>
      </c>
      <c r="B62" s="2" t="s">
        <v>937</v>
      </c>
      <c r="C62" s="2" t="s">
        <v>938</v>
      </c>
      <c r="D62" s="2" t="s">
        <v>939</v>
      </c>
      <c r="F62" s="3" t="s">
        <v>58</v>
      </c>
      <c r="G62" s="3" t="s">
        <v>59</v>
      </c>
      <c r="H62" s="3" t="s">
        <v>70</v>
      </c>
      <c r="I62" s="3" t="s">
        <v>70</v>
      </c>
      <c r="J62" s="3" t="s">
        <v>60</v>
      </c>
      <c r="L62" s="2" t="s">
        <v>940</v>
      </c>
      <c r="M62" s="3" t="s">
        <v>297</v>
      </c>
      <c r="O62" s="3" t="s">
        <v>64</v>
      </c>
      <c r="P62" s="3" t="s">
        <v>209</v>
      </c>
      <c r="R62" s="3" t="s">
        <v>67</v>
      </c>
      <c r="S62" s="4">
        <v>14</v>
      </c>
      <c r="T62" s="4">
        <v>53</v>
      </c>
      <c r="U62" s="5" t="s">
        <v>355</v>
      </c>
      <c r="V62" s="5" t="s">
        <v>355</v>
      </c>
      <c r="W62" s="5" t="s">
        <v>941</v>
      </c>
      <c r="X62" s="5" t="s">
        <v>942</v>
      </c>
      <c r="Y62" s="4">
        <v>305</v>
      </c>
      <c r="Z62" s="4">
        <v>264</v>
      </c>
      <c r="AA62" s="4">
        <v>589</v>
      </c>
      <c r="AB62" s="4">
        <v>4</v>
      </c>
      <c r="AC62" s="4">
        <v>7</v>
      </c>
      <c r="AD62" s="4">
        <v>8</v>
      </c>
      <c r="AE62" s="4">
        <v>21</v>
      </c>
      <c r="AF62" s="4">
        <v>4</v>
      </c>
      <c r="AG62" s="4">
        <v>12</v>
      </c>
      <c r="AH62" s="4">
        <v>3</v>
      </c>
      <c r="AI62" s="4">
        <v>3</v>
      </c>
      <c r="AJ62" s="4">
        <v>4</v>
      </c>
      <c r="AK62" s="4">
        <v>8</v>
      </c>
      <c r="AL62" s="4">
        <v>2</v>
      </c>
      <c r="AM62" s="4">
        <v>5</v>
      </c>
      <c r="AN62" s="4">
        <v>0</v>
      </c>
      <c r="AO62" s="4">
        <v>0</v>
      </c>
      <c r="AP62" s="3" t="s">
        <v>58</v>
      </c>
      <c r="AQ62" s="3" t="s">
        <v>70</v>
      </c>
      <c r="AR62" s="6" t="str">
        <f>HYPERLINK("http://catalog.hathitrust.org/Record/002506772","HathiTrust Record")</f>
        <v>HathiTrust Record</v>
      </c>
      <c r="AS62" s="6" t="str">
        <f>HYPERLINK("https://creighton-primo.hosted.exlibrisgroup.com/primo-explore/search?tab=default_tab&amp;search_scope=EVERYTHING&amp;vid=01CRU&amp;lang=en_US&amp;offset=0&amp;query=any,contains,991001804119702656","Catalog Record")</f>
        <v>Catalog Record</v>
      </c>
      <c r="AT62" s="6" t="str">
        <f>HYPERLINK("http://www.worldcat.org/oclc/20724769","WorldCat Record")</f>
        <v>WorldCat Record</v>
      </c>
      <c r="AU62" s="3" t="s">
        <v>943</v>
      </c>
      <c r="AV62" s="3" t="s">
        <v>944</v>
      </c>
      <c r="AW62" s="3" t="s">
        <v>945</v>
      </c>
      <c r="AX62" s="3" t="s">
        <v>945</v>
      </c>
      <c r="AY62" s="3" t="s">
        <v>946</v>
      </c>
      <c r="AZ62" s="3" t="s">
        <v>75</v>
      </c>
      <c r="BB62" s="3" t="s">
        <v>947</v>
      </c>
      <c r="BC62" s="3" t="s">
        <v>948</v>
      </c>
      <c r="BD62" s="3" t="s">
        <v>949</v>
      </c>
    </row>
    <row r="63" spans="1:56" ht="43.5" customHeight="1" x14ac:dyDescent="0.25">
      <c r="A63" s="7" t="s">
        <v>58</v>
      </c>
      <c r="B63" s="2" t="s">
        <v>950</v>
      </c>
      <c r="C63" s="2" t="s">
        <v>951</v>
      </c>
      <c r="D63" s="2" t="s">
        <v>952</v>
      </c>
      <c r="F63" s="3" t="s">
        <v>58</v>
      </c>
      <c r="G63" s="3" t="s">
        <v>59</v>
      </c>
      <c r="H63" s="3" t="s">
        <v>58</v>
      </c>
      <c r="I63" s="3" t="s">
        <v>58</v>
      </c>
      <c r="J63" s="3" t="s">
        <v>60</v>
      </c>
      <c r="K63" s="2" t="s">
        <v>953</v>
      </c>
      <c r="L63" s="2" t="s">
        <v>772</v>
      </c>
      <c r="M63" s="3" t="s">
        <v>192</v>
      </c>
      <c r="O63" s="3" t="s">
        <v>64</v>
      </c>
      <c r="P63" s="3" t="s">
        <v>773</v>
      </c>
      <c r="R63" s="3" t="s">
        <v>67</v>
      </c>
      <c r="S63" s="4">
        <v>3</v>
      </c>
      <c r="T63" s="4">
        <v>3</v>
      </c>
      <c r="U63" s="5" t="s">
        <v>311</v>
      </c>
      <c r="V63" s="5" t="s">
        <v>311</v>
      </c>
      <c r="W63" s="5" t="s">
        <v>954</v>
      </c>
      <c r="X63" s="5" t="s">
        <v>954</v>
      </c>
      <c r="Y63" s="4">
        <v>218</v>
      </c>
      <c r="Z63" s="4">
        <v>205</v>
      </c>
      <c r="AA63" s="4">
        <v>295</v>
      </c>
      <c r="AB63" s="4">
        <v>3</v>
      </c>
      <c r="AC63" s="4">
        <v>3</v>
      </c>
      <c r="AD63" s="4">
        <v>3</v>
      </c>
      <c r="AE63" s="4">
        <v>5</v>
      </c>
      <c r="AF63" s="4">
        <v>1</v>
      </c>
      <c r="AG63" s="4">
        <v>2</v>
      </c>
      <c r="AH63" s="4">
        <v>0</v>
      </c>
      <c r="AI63" s="4">
        <v>1</v>
      </c>
      <c r="AJ63" s="4">
        <v>1</v>
      </c>
      <c r="AK63" s="4">
        <v>1</v>
      </c>
      <c r="AL63" s="4">
        <v>2</v>
      </c>
      <c r="AM63" s="4">
        <v>2</v>
      </c>
      <c r="AN63" s="4">
        <v>0</v>
      </c>
      <c r="AO63" s="4">
        <v>0</v>
      </c>
      <c r="AP63" s="3" t="s">
        <v>58</v>
      </c>
      <c r="AQ63" s="3" t="s">
        <v>58</v>
      </c>
      <c r="AS63" s="6" t="str">
        <f>HYPERLINK("https://creighton-primo.hosted.exlibrisgroup.com/primo-explore/search?tab=default_tab&amp;search_scope=EVERYTHING&amp;vid=01CRU&amp;lang=en_US&amp;offset=0&amp;query=any,contains,991001039079702656","Catalog Record")</f>
        <v>Catalog Record</v>
      </c>
      <c r="AT63" s="6" t="str">
        <f>HYPERLINK("http://www.worldcat.org/oclc/15560322","WorldCat Record")</f>
        <v>WorldCat Record</v>
      </c>
      <c r="AU63" s="3" t="s">
        <v>955</v>
      </c>
      <c r="AV63" s="3" t="s">
        <v>956</v>
      </c>
      <c r="AW63" s="3" t="s">
        <v>957</v>
      </c>
      <c r="AX63" s="3" t="s">
        <v>957</v>
      </c>
      <c r="AY63" s="3" t="s">
        <v>958</v>
      </c>
      <c r="AZ63" s="3" t="s">
        <v>75</v>
      </c>
      <c r="BB63" s="3" t="s">
        <v>959</v>
      </c>
      <c r="BC63" s="3" t="s">
        <v>960</v>
      </c>
      <c r="BD63" s="3" t="s">
        <v>961</v>
      </c>
    </row>
    <row r="64" spans="1:56" ht="43.5" customHeight="1" x14ac:dyDescent="0.25">
      <c r="A64" s="7" t="s">
        <v>58</v>
      </c>
      <c r="B64" s="2" t="s">
        <v>962</v>
      </c>
      <c r="C64" s="2" t="s">
        <v>963</v>
      </c>
      <c r="D64" s="2" t="s">
        <v>964</v>
      </c>
      <c r="F64" s="3" t="s">
        <v>58</v>
      </c>
      <c r="G64" s="3" t="s">
        <v>59</v>
      </c>
      <c r="H64" s="3" t="s">
        <v>58</v>
      </c>
      <c r="I64" s="3" t="s">
        <v>58</v>
      </c>
      <c r="J64" s="3" t="s">
        <v>60</v>
      </c>
      <c r="K64" s="2" t="s">
        <v>965</v>
      </c>
      <c r="L64" s="2" t="s">
        <v>842</v>
      </c>
      <c r="M64" s="3" t="s">
        <v>843</v>
      </c>
      <c r="N64" s="2" t="s">
        <v>489</v>
      </c>
      <c r="O64" s="3" t="s">
        <v>64</v>
      </c>
      <c r="P64" s="3" t="s">
        <v>116</v>
      </c>
      <c r="Q64" s="2" t="s">
        <v>844</v>
      </c>
      <c r="R64" s="3" t="s">
        <v>67</v>
      </c>
      <c r="S64" s="4">
        <v>1</v>
      </c>
      <c r="T64" s="4">
        <v>1</v>
      </c>
      <c r="U64" s="5" t="s">
        <v>966</v>
      </c>
      <c r="V64" s="5" t="s">
        <v>966</v>
      </c>
      <c r="W64" s="5" t="s">
        <v>966</v>
      </c>
      <c r="X64" s="5" t="s">
        <v>966</v>
      </c>
      <c r="Y64" s="4">
        <v>190</v>
      </c>
      <c r="Z64" s="4">
        <v>116</v>
      </c>
      <c r="AA64" s="4">
        <v>283</v>
      </c>
      <c r="AB64" s="4">
        <v>2</v>
      </c>
      <c r="AC64" s="4">
        <v>3</v>
      </c>
      <c r="AD64" s="4">
        <v>7</v>
      </c>
      <c r="AE64" s="4">
        <v>12</v>
      </c>
      <c r="AF64" s="4">
        <v>5</v>
      </c>
      <c r="AG64" s="4">
        <v>8</v>
      </c>
      <c r="AH64" s="4">
        <v>1</v>
      </c>
      <c r="AI64" s="4">
        <v>1</v>
      </c>
      <c r="AJ64" s="4">
        <v>2</v>
      </c>
      <c r="AK64" s="4">
        <v>3</v>
      </c>
      <c r="AL64" s="4">
        <v>1</v>
      </c>
      <c r="AM64" s="4">
        <v>2</v>
      </c>
      <c r="AN64" s="4">
        <v>0</v>
      </c>
      <c r="AO64" s="4">
        <v>0</v>
      </c>
      <c r="AP64" s="3" t="s">
        <v>58</v>
      </c>
      <c r="AQ64" s="3" t="s">
        <v>58</v>
      </c>
      <c r="AS64" s="6" t="str">
        <f>HYPERLINK("https://creighton-primo.hosted.exlibrisgroup.com/primo-explore/search?tab=default_tab&amp;search_scope=EVERYTHING&amp;vid=01CRU&amp;lang=en_US&amp;offset=0&amp;query=any,contains,991005367669702656","Catalog Record")</f>
        <v>Catalog Record</v>
      </c>
      <c r="AT64" s="6" t="str">
        <f>HYPERLINK("http://www.worldcat.org/oclc/403361862","WorldCat Record")</f>
        <v>WorldCat Record</v>
      </c>
      <c r="AU64" s="3" t="s">
        <v>967</v>
      </c>
      <c r="AV64" s="3" t="s">
        <v>968</v>
      </c>
      <c r="AW64" s="3" t="s">
        <v>969</v>
      </c>
      <c r="AX64" s="3" t="s">
        <v>969</v>
      </c>
      <c r="AY64" s="3" t="s">
        <v>970</v>
      </c>
      <c r="AZ64" s="3" t="s">
        <v>75</v>
      </c>
      <c r="BB64" s="3" t="s">
        <v>971</v>
      </c>
      <c r="BC64" s="3" t="s">
        <v>972</v>
      </c>
      <c r="BD64" s="3" t="s">
        <v>973</v>
      </c>
    </row>
    <row r="65" spans="1:56" ht="43.5" customHeight="1" x14ac:dyDescent="0.25">
      <c r="A65" s="7" t="s">
        <v>58</v>
      </c>
      <c r="B65" s="2" t="s">
        <v>974</v>
      </c>
      <c r="C65" s="2" t="s">
        <v>975</v>
      </c>
      <c r="D65" s="2" t="s">
        <v>976</v>
      </c>
      <c r="F65" s="3" t="s">
        <v>58</v>
      </c>
      <c r="G65" s="3" t="s">
        <v>59</v>
      </c>
      <c r="H65" s="3" t="s">
        <v>58</v>
      </c>
      <c r="I65" s="3" t="s">
        <v>58</v>
      </c>
      <c r="J65" s="3" t="s">
        <v>60</v>
      </c>
      <c r="L65" s="2" t="s">
        <v>977</v>
      </c>
      <c r="M65" s="3" t="s">
        <v>63</v>
      </c>
      <c r="O65" s="3" t="s">
        <v>64</v>
      </c>
      <c r="P65" s="3" t="s">
        <v>85</v>
      </c>
      <c r="R65" s="3" t="s">
        <v>67</v>
      </c>
      <c r="S65" s="4">
        <v>4</v>
      </c>
      <c r="T65" s="4">
        <v>4</v>
      </c>
      <c r="U65" s="5" t="s">
        <v>978</v>
      </c>
      <c r="V65" s="5" t="s">
        <v>978</v>
      </c>
      <c r="W65" s="5" t="s">
        <v>979</v>
      </c>
      <c r="X65" s="5" t="s">
        <v>979</v>
      </c>
      <c r="Y65" s="4">
        <v>243</v>
      </c>
      <c r="Z65" s="4">
        <v>171</v>
      </c>
      <c r="AA65" s="4">
        <v>173</v>
      </c>
      <c r="AB65" s="4">
        <v>3</v>
      </c>
      <c r="AC65" s="4">
        <v>3</v>
      </c>
      <c r="AD65" s="4">
        <v>7</v>
      </c>
      <c r="AE65" s="4">
        <v>7</v>
      </c>
      <c r="AF65" s="4">
        <v>3</v>
      </c>
      <c r="AG65" s="4">
        <v>3</v>
      </c>
      <c r="AH65" s="4">
        <v>1</v>
      </c>
      <c r="AI65" s="4">
        <v>1</v>
      </c>
      <c r="AJ65" s="4">
        <v>4</v>
      </c>
      <c r="AK65" s="4">
        <v>4</v>
      </c>
      <c r="AL65" s="4">
        <v>2</v>
      </c>
      <c r="AM65" s="4">
        <v>2</v>
      </c>
      <c r="AN65" s="4">
        <v>0</v>
      </c>
      <c r="AO65" s="4">
        <v>0</v>
      </c>
      <c r="AP65" s="3" t="s">
        <v>58</v>
      </c>
      <c r="AQ65" s="3" t="s">
        <v>70</v>
      </c>
      <c r="AR65" s="6" t="str">
        <f>HYPERLINK("http://catalog.hathitrust.org/Record/004328211","HathiTrust Record")</f>
        <v>HathiTrust Record</v>
      </c>
      <c r="AS65" s="6" t="str">
        <f>HYPERLINK("https://creighton-primo.hosted.exlibrisgroup.com/primo-explore/search?tab=default_tab&amp;search_scope=EVERYTHING&amp;vid=01CRU&amp;lang=en_US&amp;offset=0&amp;query=any,contains,991004344179702656","Catalog Record")</f>
        <v>Catalog Record</v>
      </c>
      <c r="AT65" s="6" t="str">
        <f>HYPERLINK("http://www.worldcat.org/oclc/50639276","WorldCat Record")</f>
        <v>WorldCat Record</v>
      </c>
      <c r="AU65" s="3" t="s">
        <v>980</v>
      </c>
      <c r="AV65" s="3" t="s">
        <v>981</v>
      </c>
      <c r="AW65" s="3" t="s">
        <v>982</v>
      </c>
      <c r="AX65" s="3" t="s">
        <v>982</v>
      </c>
      <c r="AY65" s="3" t="s">
        <v>983</v>
      </c>
      <c r="AZ65" s="3" t="s">
        <v>75</v>
      </c>
      <c r="BB65" s="3" t="s">
        <v>984</v>
      </c>
      <c r="BC65" s="3" t="s">
        <v>985</v>
      </c>
      <c r="BD65" s="3" t="s">
        <v>986</v>
      </c>
    </row>
    <row r="66" spans="1:56" ht="43.5" customHeight="1" x14ac:dyDescent="0.25">
      <c r="A66" s="7" t="s">
        <v>58</v>
      </c>
      <c r="B66" s="2" t="s">
        <v>987</v>
      </c>
      <c r="C66" s="2" t="s">
        <v>988</v>
      </c>
      <c r="D66" s="2" t="s">
        <v>989</v>
      </c>
      <c r="F66" s="3" t="s">
        <v>58</v>
      </c>
      <c r="G66" s="3" t="s">
        <v>59</v>
      </c>
      <c r="H66" s="3" t="s">
        <v>58</v>
      </c>
      <c r="I66" s="3" t="s">
        <v>58</v>
      </c>
      <c r="J66" s="3" t="s">
        <v>60</v>
      </c>
      <c r="L66" s="2" t="s">
        <v>990</v>
      </c>
      <c r="M66" s="3" t="s">
        <v>413</v>
      </c>
      <c r="O66" s="3" t="s">
        <v>64</v>
      </c>
      <c r="P66" s="3" t="s">
        <v>383</v>
      </c>
      <c r="R66" s="3" t="s">
        <v>67</v>
      </c>
      <c r="S66" s="4">
        <v>5</v>
      </c>
      <c r="T66" s="4">
        <v>5</v>
      </c>
      <c r="U66" s="5" t="s">
        <v>978</v>
      </c>
      <c r="V66" s="5" t="s">
        <v>978</v>
      </c>
      <c r="W66" s="5" t="s">
        <v>991</v>
      </c>
      <c r="X66" s="5" t="s">
        <v>991</v>
      </c>
      <c r="Y66" s="4">
        <v>394</v>
      </c>
      <c r="Z66" s="4">
        <v>308</v>
      </c>
      <c r="AA66" s="4">
        <v>308</v>
      </c>
      <c r="AB66" s="4">
        <v>3</v>
      </c>
      <c r="AC66" s="4">
        <v>3</v>
      </c>
      <c r="AD66" s="4">
        <v>13</v>
      </c>
      <c r="AE66" s="4">
        <v>13</v>
      </c>
      <c r="AF66" s="4">
        <v>6</v>
      </c>
      <c r="AG66" s="4">
        <v>6</v>
      </c>
      <c r="AH66" s="4">
        <v>4</v>
      </c>
      <c r="AI66" s="4">
        <v>4</v>
      </c>
      <c r="AJ66" s="4">
        <v>5</v>
      </c>
      <c r="AK66" s="4">
        <v>5</v>
      </c>
      <c r="AL66" s="4">
        <v>2</v>
      </c>
      <c r="AM66" s="4">
        <v>2</v>
      </c>
      <c r="AN66" s="4">
        <v>0</v>
      </c>
      <c r="AO66" s="4">
        <v>0</v>
      </c>
      <c r="AP66" s="3" t="s">
        <v>58</v>
      </c>
      <c r="AQ66" s="3" t="s">
        <v>58</v>
      </c>
      <c r="AS66" s="6" t="str">
        <f>HYPERLINK("https://creighton-primo.hosted.exlibrisgroup.com/primo-explore/search?tab=default_tab&amp;search_scope=EVERYTHING&amp;vid=01CRU&amp;lang=en_US&amp;offset=0&amp;query=any,contains,991003625149702656","Catalog Record")</f>
        <v>Catalog Record</v>
      </c>
      <c r="AT66" s="6" t="str">
        <f>HYPERLINK("http://www.worldcat.org/oclc/48966806","WorldCat Record")</f>
        <v>WorldCat Record</v>
      </c>
      <c r="AU66" s="3" t="s">
        <v>992</v>
      </c>
      <c r="AV66" s="3" t="s">
        <v>993</v>
      </c>
      <c r="AW66" s="3" t="s">
        <v>994</v>
      </c>
      <c r="AX66" s="3" t="s">
        <v>994</v>
      </c>
      <c r="AY66" s="3" t="s">
        <v>995</v>
      </c>
      <c r="AZ66" s="3" t="s">
        <v>75</v>
      </c>
      <c r="BB66" s="3" t="s">
        <v>996</v>
      </c>
      <c r="BC66" s="3" t="s">
        <v>997</v>
      </c>
      <c r="BD66" s="3" t="s">
        <v>998</v>
      </c>
    </row>
    <row r="67" spans="1:56" ht="43.5" customHeight="1" x14ac:dyDescent="0.25">
      <c r="A67" s="7" t="s">
        <v>58</v>
      </c>
      <c r="B67" s="2" t="s">
        <v>999</v>
      </c>
      <c r="C67" s="2" t="s">
        <v>1000</v>
      </c>
      <c r="D67" s="2" t="s">
        <v>1001</v>
      </c>
      <c r="F67" s="3" t="s">
        <v>58</v>
      </c>
      <c r="G67" s="3" t="s">
        <v>59</v>
      </c>
      <c r="H67" s="3" t="s">
        <v>58</v>
      </c>
      <c r="I67" s="3" t="s">
        <v>58</v>
      </c>
      <c r="J67" s="3" t="s">
        <v>60</v>
      </c>
      <c r="L67" s="2" t="s">
        <v>1002</v>
      </c>
      <c r="M67" s="3" t="s">
        <v>645</v>
      </c>
      <c r="O67" s="3" t="s">
        <v>64</v>
      </c>
      <c r="P67" s="3" t="s">
        <v>116</v>
      </c>
      <c r="R67" s="3" t="s">
        <v>67</v>
      </c>
      <c r="S67" s="4">
        <v>6</v>
      </c>
      <c r="T67" s="4">
        <v>6</v>
      </c>
      <c r="U67" s="5" t="s">
        <v>929</v>
      </c>
      <c r="V67" s="5" t="s">
        <v>929</v>
      </c>
      <c r="W67" s="5" t="s">
        <v>1003</v>
      </c>
      <c r="X67" s="5" t="s">
        <v>1003</v>
      </c>
      <c r="Y67" s="4">
        <v>201</v>
      </c>
      <c r="Z67" s="4">
        <v>176</v>
      </c>
      <c r="AA67" s="4">
        <v>181</v>
      </c>
      <c r="AB67" s="4">
        <v>2</v>
      </c>
      <c r="AC67" s="4">
        <v>2</v>
      </c>
      <c r="AD67" s="4">
        <v>5</v>
      </c>
      <c r="AE67" s="4">
        <v>5</v>
      </c>
      <c r="AF67" s="4">
        <v>3</v>
      </c>
      <c r="AG67" s="4">
        <v>3</v>
      </c>
      <c r="AH67" s="4">
        <v>1</v>
      </c>
      <c r="AI67" s="4">
        <v>1</v>
      </c>
      <c r="AJ67" s="4">
        <v>2</v>
      </c>
      <c r="AK67" s="4">
        <v>2</v>
      </c>
      <c r="AL67" s="4">
        <v>1</v>
      </c>
      <c r="AM67" s="4">
        <v>1</v>
      </c>
      <c r="AN67" s="4">
        <v>0</v>
      </c>
      <c r="AO67" s="4">
        <v>0</v>
      </c>
      <c r="AP67" s="3" t="s">
        <v>58</v>
      </c>
      <c r="AQ67" s="3" t="s">
        <v>58</v>
      </c>
      <c r="AS67" s="6" t="str">
        <f>HYPERLINK("https://creighton-primo.hosted.exlibrisgroup.com/primo-explore/search?tab=default_tab&amp;search_scope=EVERYTHING&amp;vid=01CRU&amp;lang=en_US&amp;offset=0&amp;query=any,contains,991001486279702656","Catalog Record")</f>
        <v>Catalog Record</v>
      </c>
      <c r="AT67" s="6" t="str">
        <f>HYPERLINK("http://www.worldcat.org/oclc/19669071","WorldCat Record")</f>
        <v>WorldCat Record</v>
      </c>
      <c r="AU67" s="3" t="s">
        <v>1004</v>
      </c>
      <c r="AV67" s="3" t="s">
        <v>1005</v>
      </c>
      <c r="AW67" s="3" t="s">
        <v>1006</v>
      </c>
      <c r="AX67" s="3" t="s">
        <v>1006</v>
      </c>
      <c r="AY67" s="3" t="s">
        <v>1007</v>
      </c>
      <c r="AZ67" s="3" t="s">
        <v>75</v>
      </c>
      <c r="BB67" s="3" t="s">
        <v>1008</v>
      </c>
      <c r="BC67" s="3" t="s">
        <v>1009</v>
      </c>
      <c r="BD67" s="3" t="s">
        <v>1010</v>
      </c>
    </row>
    <row r="68" spans="1:56" ht="43.5" customHeight="1" x14ac:dyDescent="0.25">
      <c r="A68" s="7" t="s">
        <v>58</v>
      </c>
      <c r="B68" s="2" t="s">
        <v>1011</v>
      </c>
      <c r="C68" s="2" t="s">
        <v>1012</v>
      </c>
      <c r="D68" s="2" t="s">
        <v>1013</v>
      </c>
      <c r="F68" s="3" t="s">
        <v>58</v>
      </c>
      <c r="G68" s="3" t="s">
        <v>59</v>
      </c>
      <c r="H68" s="3" t="s">
        <v>58</v>
      </c>
      <c r="I68" s="3" t="s">
        <v>70</v>
      </c>
      <c r="J68" s="3" t="s">
        <v>60</v>
      </c>
      <c r="L68" s="2" t="s">
        <v>940</v>
      </c>
      <c r="M68" s="3" t="s">
        <v>297</v>
      </c>
      <c r="N68" s="2" t="s">
        <v>208</v>
      </c>
      <c r="O68" s="3" t="s">
        <v>64</v>
      </c>
      <c r="P68" s="3" t="s">
        <v>209</v>
      </c>
      <c r="R68" s="3" t="s">
        <v>67</v>
      </c>
      <c r="S68" s="4">
        <v>4</v>
      </c>
      <c r="T68" s="4">
        <v>4</v>
      </c>
      <c r="U68" s="5" t="s">
        <v>1014</v>
      </c>
      <c r="V68" s="5" t="s">
        <v>1014</v>
      </c>
      <c r="W68" s="5" t="s">
        <v>1015</v>
      </c>
      <c r="X68" s="5" t="s">
        <v>1015</v>
      </c>
      <c r="Y68" s="4">
        <v>245</v>
      </c>
      <c r="Z68" s="4">
        <v>211</v>
      </c>
      <c r="AA68" s="4">
        <v>687</v>
      </c>
      <c r="AB68" s="4">
        <v>3</v>
      </c>
      <c r="AC68" s="4">
        <v>8</v>
      </c>
      <c r="AD68" s="4">
        <v>8</v>
      </c>
      <c r="AE68" s="4">
        <v>25</v>
      </c>
      <c r="AF68" s="4">
        <v>4</v>
      </c>
      <c r="AG68" s="4">
        <v>12</v>
      </c>
      <c r="AH68" s="4">
        <v>3</v>
      </c>
      <c r="AI68" s="4">
        <v>5</v>
      </c>
      <c r="AJ68" s="4">
        <v>4</v>
      </c>
      <c r="AK68" s="4">
        <v>7</v>
      </c>
      <c r="AL68" s="4">
        <v>2</v>
      </c>
      <c r="AM68" s="4">
        <v>6</v>
      </c>
      <c r="AN68" s="4">
        <v>0</v>
      </c>
      <c r="AO68" s="4">
        <v>0</v>
      </c>
      <c r="AP68" s="3" t="s">
        <v>58</v>
      </c>
      <c r="AQ68" s="3" t="s">
        <v>70</v>
      </c>
      <c r="AR68" s="6" t="str">
        <f>HYPERLINK("http://catalog.hathitrust.org/Record/001839397","HathiTrust Record")</f>
        <v>HathiTrust Record</v>
      </c>
      <c r="AS68" s="6" t="str">
        <f>HYPERLINK("https://creighton-primo.hosted.exlibrisgroup.com/primo-explore/search?tab=default_tab&amp;search_scope=EVERYTHING&amp;vid=01CRU&amp;lang=en_US&amp;offset=0&amp;query=any,contains,991005340189702656","Catalog Record")</f>
        <v>Catalog Record</v>
      </c>
      <c r="AT68" s="6" t="str">
        <f>HYPERLINK("http://www.worldcat.org/oclc/19815223","WorldCat Record")</f>
        <v>WorldCat Record</v>
      </c>
      <c r="AU68" s="3" t="s">
        <v>930</v>
      </c>
      <c r="AV68" s="3" t="s">
        <v>1016</v>
      </c>
      <c r="AW68" s="3" t="s">
        <v>1017</v>
      </c>
      <c r="AX68" s="3" t="s">
        <v>1017</v>
      </c>
      <c r="AY68" s="3" t="s">
        <v>1018</v>
      </c>
      <c r="AZ68" s="3" t="s">
        <v>75</v>
      </c>
      <c r="BB68" s="3" t="s">
        <v>1019</v>
      </c>
      <c r="BC68" s="3" t="s">
        <v>1020</v>
      </c>
      <c r="BD68" s="3" t="s">
        <v>1021</v>
      </c>
    </row>
    <row r="69" spans="1:56" ht="43.5" customHeight="1" x14ac:dyDescent="0.25">
      <c r="A69" s="7" t="s">
        <v>58</v>
      </c>
      <c r="B69" s="2" t="s">
        <v>1022</v>
      </c>
      <c r="C69" s="2" t="s">
        <v>1023</v>
      </c>
      <c r="D69" s="2" t="s">
        <v>1024</v>
      </c>
      <c r="F69" s="3" t="s">
        <v>58</v>
      </c>
      <c r="G69" s="3" t="s">
        <v>59</v>
      </c>
      <c r="H69" s="3" t="s">
        <v>70</v>
      </c>
      <c r="I69" s="3" t="s">
        <v>58</v>
      </c>
      <c r="J69" s="3" t="s">
        <v>60</v>
      </c>
      <c r="K69" s="2" t="s">
        <v>1025</v>
      </c>
      <c r="L69" s="2" t="s">
        <v>1026</v>
      </c>
      <c r="M69" s="3" t="s">
        <v>192</v>
      </c>
      <c r="O69" s="3" t="s">
        <v>64</v>
      </c>
      <c r="P69" s="3" t="s">
        <v>116</v>
      </c>
      <c r="R69" s="3" t="s">
        <v>67</v>
      </c>
      <c r="S69" s="4">
        <v>12</v>
      </c>
      <c r="T69" s="4">
        <v>33</v>
      </c>
      <c r="U69" s="5" t="s">
        <v>1027</v>
      </c>
      <c r="V69" s="5" t="s">
        <v>1028</v>
      </c>
      <c r="W69" s="5" t="s">
        <v>861</v>
      </c>
      <c r="X69" s="5" t="s">
        <v>1029</v>
      </c>
      <c r="Y69" s="4">
        <v>445</v>
      </c>
      <c r="Z69" s="4">
        <v>387</v>
      </c>
      <c r="AA69" s="4">
        <v>394</v>
      </c>
      <c r="AB69" s="4">
        <v>8</v>
      </c>
      <c r="AC69" s="4">
        <v>8</v>
      </c>
      <c r="AD69" s="4">
        <v>10</v>
      </c>
      <c r="AE69" s="4">
        <v>10</v>
      </c>
      <c r="AF69" s="4">
        <v>2</v>
      </c>
      <c r="AG69" s="4">
        <v>2</v>
      </c>
      <c r="AH69" s="4">
        <v>2</v>
      </c>
      <c r="AI69" s="4">
        <v>2</v>
      </c>
      <c r="AJ69" s="4">
        <v>1</v>
      </c>
      <c r="AK69" s="4">
        <v>1</v>
      </c>
      <c r="AL69" s="4">
        <v>6</v>
      </c>
      <c r="AM69" s="4">
        <v>6</v>
      </c>
      <c r="AN69" s="4">
        <v>0</v>
      </c>
      <c r="AO69" s="4">
        <v>0</v>
      </c>
      <c r="AP69" s="3" t="s">
        <v>58</v>
      </c>
      <c r="AQ69" s="3" t="s">
        <v>70</v>
      </c>
      <c r="AR69" s="6" t="str">
        <f>HYPERLINK("http://catalog.hathitrust.org/Record/000826304","HathiTrust Record")</f>
        <v>HathiTrust Record</v>
      </c>
      <c r="AS69" s="6" t="str">
        <f>HYPERLINK("https://creighton-primo.hosted.exlibrisgroup.com/primo-explore/search?tab=default_tab&amp;search_scope=EVERYTHING&amp;vid=01CRU&amp;lang=en_US&amp;offset=0&amp;query=any,contains,991001803269702656","Catalog Record")</f>
        <v>Catalog Record</v>
      </c>
      <c r="AT69" s="6" t="str">
        <f>HYPERLINK("http://www.worldcat.org/oclc/14519375","WorldCat Record")</f>
        <v>WorldCat Record</v>
      </c>
      <c r="AU69" s="3" t="s">
        <v>1030</v>
      </c>
      <c r="AV69" s="3" t="s">
        <v>1031</v>
      </c>
      <c r="AW69" s="3" t="s">
        <v>1032</v>
      </c>
      <c r="AX69" s="3" t="s">
        <v>1032</v>
      </c>
      <c r="AY69" s="3" t="s">
        <v>1033</v>
      </c>
      <c r="AZ69" s="3" t="s">
        <v>75</v>
      </c>
      <c r="BB69" s="3" t="s">
        <v>1034</v>
      </c>
      <c r="BC69" s="3" t="s">
        <v>1035</v>
      </c>
      <c r="BD69" s="3" t="s">
        <v>1036</v>
      </c>
    </row>
    <row r="70" spans="1:56" ht="43.5" customHeight="1" x14ac:dyDescent="0.25">
      <c r="A70" s="7" t="s">
        <v>58</v>
      </c>
      <c r="B70" s="2" t="s">
        <v>1037</v>
      </c>
      <c r="C70" s="2" t="s">
        <v>1038</v>
      </c>
      <c r="D70" s="2" t="s">
        <v>1039</v>
      </c>
      <c r="F70" s="3" t="s">
        <v>58</v>
      </c>
      <c r="G70" s="3" t="s">
        <v>59</v>
      </c>
      <c r="H70" s="3" t="s">
        <v>70</v>
      </c>
      <c r="I70" s="3" t="s">
        <v>58</v>
      </c>
      <c r="J70" s="3" t="s">
        <v>60</v>
      </c>
      <c r="L70" s="2" t="s">
        <v>1040</v>
      </c>
      <c r="M70" s="3" t="s">
        <v>444</v>
      </c>
      <c r="O70" s="3" t="s">
        <v>64</v>
      </c>
      <c r="P70" s="3" t="s">
        <v>65</v>
      </c>
      <c r="R70" s="3" t="s">
        <v>67</v>
      </c>
      <c r="S70" s="4">
        <v>2</v>
      </c>
      <c r="T70" s="4">
        <v>2</v>
      </c>
      <c r="U70" s="5" t="s">
        <v>1041</v>
      </c>
      <c r="V70" s="5" t="s">
        <v>1041</v>
      </c>
      <c r="W70" s="5" t="s">
        <v>1042</v>
      </c>
      <c r="X70" s="5" t="s">
        <v>1042</v>
      </c>
      <c r="Y70" s="4">
        <v>221</v>
      </c>
      <c r="Z70" s="4">
        <v>183</v>
      </c>
      <c r="AA70" s="4">
        <v>191</v>
      </c>
      <c r="AB70" s="4">
        <v>2</v>
      </c>
      <c r="AC70" s="4">
        <v>2</v>
      </c>
      <c r="AD70" s="4">
        <v>4</v>
      </c>
      <c r="AE70" s="4">
        <v>4</v>
      </c>
      <c r="AF70" s="4">
        <v>3</v>
      </c>
      <c r="AG70" s="4">
        <v>3</v>
      </c>
      <c r="AH70" s="4">
        <v>1</v>
      </c>
      <c r="AI70" s="4">
        <v>1</v>
      </c>
      <c r="AJ70" s="4">
        <v>3</v>
      </c>
      <c r="AK70" s="4">
        <v>3</v>
      </c>
      <c r="AL70" s="4">
        <v>0</v>
      </c>
      <c r="AM70" s="4">
        <v>0</v>
      </c>
      <c r="AN70" s="4">
        <v>0</v>
      </c>
      <c r="AO70" s="4">
        <v>0</v>
      </c>
      <c r="AP70" s="3" t="s">
        <v>58</v>
      </c>
      <c r="AQ70" s="3" t="s">
        <v>70</v>
      </c>
      <c r="AR70" s="6" t="str">
        <f>HYPERLINK("http://catalog.hathitrust.org/Record/000941601","HathiTrust Record")</f>
        <v>HathiTrust Record</v>
      </c>
      <c r="AS70" s="6" t="str">
        <f>HYPERLINK("https://creighton-primo.hosted.exlibrisgroup.com/primo-explore/search?tab=default_tab&amp;search_scope=EVERYTHING&amp;vid=01CRU&amp;lang=en_US&amp;offset=0&amp;query=any,contains,991001307959702656","Catalog Record")</f>
        <v>Catalog Record</v>
      </c>
      <c r="AT70" s="6" t="str">
        <f>HYPERLINK("http://www.worldcat.org/oclc/18134221","WorldCat Record")</f>
        <v>WorldCat Record</v>
      </c>
      <c r="AU70" s="3" t="s">
        <v>1043</v>
      </c>
      <c r="AV70" s="3" t="s">
        <v>1044</v>
      </c>
      <c r="AW70" s="3" t="s">
        <v>1045</v>
      </c>
      <c r="AX70" s="3" t="s">
        <v>1045</v>
      </c>
      <c r="AY70" s="3" t="s">
        <v>1046</v>
      </c>
      <c r="AZ70" s="3" t="s">
        <v>75</v>
      </c>
      <c r="BB70" s="3" t="s">
        <v>1047</v>
      </c>
      <c r="BC70" s="3" t="s">
        <v>1048</v>
      </c>
      <c r="BD70" s="3" t="s">
        <v>1049</v>
      </c>
    </row>
  </sheetData>
  <sheetProtection sheet="1" objects="1" scenarios="1"/>
  <protectedRanges>
    <protectedRange sqref="A2:A70" name="Range1"/>
    <protectedRange sqref="A1" name="Range1_1"/>
  </protectedRanges>
  <dataValidations count="1">
    <dataValidation type="list" allowBlank="1" showInputMessage="1" showErrorMessage="1" sqref="A2:A70" xr:uid="{63B04201-4323-4B89-BA6D-D8510D7FD6D3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B38ED5D0D274CB2EE2DBFB4DF27AF" ma:contentTypeVersion="16" ma:contentTypeDescription="Create a new document." ma:contentTypeScope="" ma:versionID="343be7708d3bfc8b8cd1354f85bdb4ef">
  <xsd:schema xmlns:xsd="http://www.w3.org/2001/XMLSchema" xmlns:xs="http://www.w3.org/2001/XMLSchema" xmlns:p="http://schemas.microsoft.com/office/2006/metadata/properties" xmlns:ns1="7623ea29-c77c-4024-9954-09e8d33ddb63" xmlns:ns3="a2717908-15ff-42bd-a5fc-d9ac8b8728f4" targetNamespace="http://schemas.microsoft.com/office/2006/metadata/properties" ma:root="true" ma:fieldsID="ba37602cec7d275ad63d8520a3e085f5" ns1:_="" ns3:_="">
    <xsd:import namespace="7623ea29-c77c-4024-9954-09e8d33ddb63"/>
    <xsd:import namespace="a2717908-15ff-42bd-a5fc-d9ac8b8728f4"/>
    <xsd:element name="properties">
      <xsd:complexType>
        <xsd:sequence>
          <xsd:element name="documentManagement">
            <xsd:complexType>
              <xsd:all>
                <xsd:element ref="ns1:Number" minOccurs="0"/>
                <xsd:element ref="ns1:MediaServiceMetadata" minOccurs="0"/>
                <xsd:element ref="ns1:MediaServiceFastMetadata" minOccurs="0"/>
                <xsd:element ref="ns1:MediaServiceDateTaken" minOccurs="0"/>
                <xsd:element ref="ns3:SharedWithUsers" minOccurs="0"/>
                <xsd:element ref="ns3:SharedWithDetails" minOccurs="0"/>
                <xsd:element ref="ns1:MediaServiceAutoKeyPoints" minOccurs="0"/>
                <xsd:element ref="ns1:MediaServiceKeyPoints" minOccurs="0"/>
                <xsd:element ref="ns1:MediaServiceAutoTags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MediaServiceLocation" minOccurs="0"/>
                <xsd:element ref="ns1:MediaLengthInSeconds" minOccurs="0"/>
                <xsd:element ref="ns1:statuswithucomm" minOccurs="0"/>
                <xsd:element ref="ns1:submittedtoUCO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3ea29-c77c-4024-9954-09e8d33ddb63" elementFormDefault="qualified">
    <xsd:import namespace="http://schemas.microsoft.com/office/2006/documentManagement/types"/>
    <xsd:import namespace="http://schemas.microsoft.com/office/infopath/2007/PartnerControls"/>
    <xsd:element name="Number" ma:index="0" nillable="true" ma:displayName="Number" ma:description="Sort Order" ma:format="Dropdown" ma:internalName="Number" ma:percentage="FALSE">
      <xsd:simpleType>
        <xsd:restriction base="dms:Number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statuswithucomm" ma:index="22" nillable="true" ma:displayName="status with ucomm" ma:format="Dropdown" ma:internalName="statuswithucomm">
      <xsd:simpleType>
        <xsd:restriction base="dms:Text">
          <xsd:maxLength value="255"/>
        </xsd:restriction>
      </xsd:simpleType>
    </xsd:element>
    <xsd:element name="submittedtoUCOm" ma:index="23" nillable="true" ma:displayName="submitted to UCOm" ma:default="0" ma:format="Dropdown" ma:internalName="submittedtoUCOm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17908-15ff-42bd-a5fc-d9ac8b8728f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7623ea29-c77c-4024-9954-09e8d33ddb63" xsi:nil="true"/>
    <SharedWithUsers xmlns="a2717908-15ff-42bd-a5fc-d9ac8b8728f4">
      <UserInfo>
        <DisplayName/>
        <AccountId xsi:nil="true"/>
        <AccountType/>
      </UserInfo>
    </SharedWithUsers>
    <MediaLengthInSeconds xmlns="7623ea29-c77c-4024-9954-09e8d33ddb63" xsi:nil="true"/>
    <submittedtoUCOm xmlns="7623ea29-c77c-4024-9954-09e8d33ddb63">false</submittedtoUCOm>
    <statuswithucomm xmlns="7623ea29-c77c-4024-9954-09e8d33ddb63" xsi:nil="true"/>
  </documentManagement>
</p:properties>
</file>

<file path=customXml/itemProps1.xml><?xml version="1.0" encoding="utf-8"?>
<ds:datastoreItem xmlns:ds="http://schemas.openxmlformats.org/officeDocument/2006/customXml" ds:itemID="{AE2F9902-F5B5-48E2-9493-3F5B30412E54}"/>
</file>

<file path=customXml/itemProps2.xml><?xml version="1.0" encoding="utf-8"?>
<ds:datastoreItem xmlns:ds="http://schemas.openxmlformats.org/officeDocument/2006/customXml" ds:itemID="{15D1A479-AE55-479D-8963-23FC2621E015}"/>
</file>

<file path=customXml/itemProps3.xml><?xml version="1.0" encoding="utf-8"?>
<ds:datastoreItem xmlns:ds="http://schemas.openxmlformats.org/officeDocument/2006/customXml" ds:itemID="{CD56F13E-D1DD-4F06-981F-B2725AEA5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Elizabeth Kiscaden</dc:creator>
  <cp:lastModifiedBy>Elizabeth Kiscaden</cp:lastModifiedBy>
  <dcterms:created xsi:type="dcterms:W3CDTF">2022-03-04T02:56:46Z</dcterms:created>
  <dcterms:modified xsi:type="dcterms:W3CDTF">2022-03-04T02:58:33Z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0x0101007FBB38ED5D0D274CB2EE2DBFB4DF27AF</vt:lpwstr>
  </property>
  <property fmtid="{D5CDD505-2E9C-101B-9397-08002B2CF9AE}" pid="3" name="Order">
    <vt:r8>289200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