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docProps/core.xml" ContentType="application/vnd.openxmlformats-package.core-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94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111.xml" ContentType="application/vnd.ms-excel.control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reightonuniv-my.sharepoint.com/personal/ejk60737_creighton_edu/Documents/Collections/Print Book Deselection/"/>
    </mc:Choice>
  </mc:AlternateContent>
  <xr:revisionPtr revIDLastSave="0" documentId="8_{D6C0311F-6476-4237-977E-59F900F88B27}" xr6:coauthVersionLast="47" xr6:coauthVersionMax="47" xr10:uidLastSave="{00000000-0000-0000-0000-000000000000}"/>
  <bookViews>
    <workbookView xWindow="28680" yWindow="-120" windowWidth="29040" windowHeight="15840" xr2:uid="{351CA933-6C7A-422A-A6E9-F07C400EB69E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V124" i="1" l="1"/>
  <c r="AU124" i="1"/>
  <c r="AV123" i="1"/>
  <c r="AU123" i="1"/>
  <c r="AV122" i="1"/>
  <c r="AU122" i="1"/>
  <c r="AV121" i="1"/>
  <c r="AU121" i="1"/>
  <c r="AT121" i="1"/>
  <c r="AV120" i="1"/>
  <c r="AU120" i="1"/>
  <c r="AT120" i="1"/>
  <c r="AV119" i="1"/>
  <c r="AU119" i="1"/>
  <c r="AV118" i="1"/>
  <c r="AU118" i="1"/>
  <c r="AT118" i="1"/>
  <c r="AV117" i="1"/>
  <c r="AU117" i="1"/>
  <c r="AT117" i="1"/>
  <c r="AV116" i="1"/>
  <c r="AU116" i="1"/>
  <c r="AT116" i="1"/>
  <c r="AV115" i="1"/>
  <c r="AU115" i="1"/>
  <c r="AV114" i="1"/>
  <c r="AU114" i="1"/>
  <c r="AV113" i="1"/>
  <c r="AU113" i="1"/>
  <c r="AV112" i="1"/>
  <c r="AU112" i="1"/>
  <c r="AV111" i="1"/>
  <c r="AU111" i="1"/>
  <c r="AT111" i="1"/>
  <c r="AV110" i="1"/>
  <c r="AU110" i="1"/>
  <c r="AT110" i="1"/>
  <c r="AV109" i="1"/>
  <c r="AU109" i="1"/>
  <c r="AV108" i="1"/>
  <c r="AU108" i="1"/>
  <c r="AV107" i="1"/>
  <c r="AU107" i="1"/>
  <c r="AT107" i="1"/>
  <c r="AV106" i="1"/>
  <c r="AU106" i="1"/>
  <c r="AT106" i="1"/>
  <c r="AV105" i="1"/>
  <c r="AU105" i="1"/>
  <c r="AV104" i="1"/>
  <c r="AU104" i="1"/>
  <c r="AT104" i="1"/>
  <c r="AV103" i="1"/>
  <c r="AU103" i="1"/>
  <c r="AV102" i="1"/>
  <c r="AU102" i="1"/>
  <c r="AV101" i="1"/>
  <c r="AU101" i="1"/>
  <c r="AT101" i="1"/>
  <c r="AV100" i="1"/>
  <c r="AU100" i="1"/>
  <c r="AT100" i="1"/>
  <c r="AV99" i="1"/>
  <c r="AU99" i="1"/>
  <c r="AT99" i="1"/>
  <c r="AV98" i="1"/>
  <c r="AU98" i="1"/>
  <c r="AT98" i="1"/>
  <c r="AV97" i="1"/>
  <c r="AU97" i="1"/>
  <c r="AT97" i="1"/>
  <c r="AV96" i="1"/>
  <c r="AU96" i="1"/>
  <c r="AT96" i="1"/>
  <c r="AV95" i="1"/>
  <c r="AU95" i="1"/>
  <c r="AV94" i="1"/>
  <c r="AU94" i="1"/>
  <c r="AT94" i="1"/>
  <c r="AV93" i="1"/>
  <c r="AU93" i="1"/>
  <c r="AT93" i="1"/>
  <c r="AV92" i="1"/>
  <c r="AU92" i="1"/>
  <c r="AT92" i="1"/>
  <c r="AV91" i="1"/>
  <c r="AU91" i="1"/>
  <c r="AT91" i="1"/>
  <c r="AV90" i="1"/>
  <c r="AU90" i="1"/>
  <c r="AT90" i="1"/>
  <c r="AV89" i="1"/>
  <c r="AU89" i="1"/>
  <c r="AV88" i="1"/>
  <c r="AU88" i="1"/>
  <c r="AT88" i="1"/>
  <c r="AV87" i="1"/>
  <c r="AU87" i="1"/>
  <c r="AT87" i="1"/>
  <c r="AV86" i="1"/>
  <c r="AU86" i="1"/>
  <c r="AV85" i="1"/>
  <c r="AU85" i="1"/>
  <c r="AV84" i="1"/>
  <c r="AU84" i="1"/>
  <c r="AT84" i="1"/>
  <c r="AV83" i="1"/>
  <c r="AU83" i="1"/>
  <c r="AT83" i="1"/>
  <c r="AV82" i="1"/>
  <c r="AU82" i="1"/>
  <c r="AT82" i="1"/>
  <c r="AV81" i="1"/>
  <c r="AU81" i="1"/>
  <c r="AT81" i="1"/>
  <c r="AV80" i="1"/>
  <c r="AU80" i="1"/>
  <c r="AV79" i="1"/>
  <c r="AU79" i="1"/>
  <c r="AV78" i="1"/>
  <c r="AU78" i="1"/>
  <c r="AT78" i="1"/>
  <c r="AV77" i="1"/>
  <c r="AU77" i="1"/>
  <c r="AT77" i="1"/>
  <c r="AV76" i="1"/>
  <c r="AU76" i="1"/>
  <c r="AT76" i="1"/>
  <c r="AV75" i="1"/>
  <c r="AU75" i="1"/>
  <c r="AV74" i="1"/>
  <c r="AU74" i="1"/>
  <c r="AT74" i="1"/>
  <c r="AV73" i="1"/>
  <c r="AU73" i="1"/>
  <c r="AV72" i="1"/>
  <c r="AU72" i="1"/>
  <c r="AT72" i="1"/>
  <c r="AV71" i="1"/>
  <c r="AU71" i="1"/>
  <c r="AV70" i="1"/>
  <c r="AU70" i="1"/>
  <c r="AV69" i="1"/>
  <c r="AU69" i="1"/>
  <c r="AT69" i="1"/>
  <c r="AV68" i="1"/>
  <c r="AU68" i="1"/>
  <c r="AV67" i="1"/>
  <c r="AU67" i="1"/>
  <c r="AV66" i="1"/>
  <c r="AU66" i="1"/>
  <c r="AV65" i="1"/>
  <c r="AU65" i="1"/>
  <c r="AV64" i="1"/>
  <c r="AU64" i="1"/>
  <c r="AV63" i="1"/>
  <c r="AU63" i="1"/>
  <c r="AV62" i="1"/>
  <c r="AU62" i="1"/>
  <c r="AV61" i="1"/>
  <c r="AU61" i="1"/>
  <c r="AT61" i="1"/>
  <c r="AV60" i="1"/>
  <c r="AU60" i="1"/>
  <c r="AV59" i="1"/>
  <c r="AU59" i="1"/>
  <c r="AV58" i="1"/>
  <c r="AU58" i="1"/>
  <c r="AT58" i="1"/>
  <c r="AV57" i="1"/>
  <c r="AU57" i="1"/>
  <c r="AV56" i="1"/>
  <c r="AU56" i="1"/>
  <c r="AV55" i="1"/>
  <c r="AU55" i="1"/>
  <c r="AV54" i="1"/>
  <c r="AU54" i="1"/>
  <c r="AT54" i="1"/>
  <c r="AV53" i="1"/>
  <c r="AU53" i="1"/>
  <c r="AV52" i="1"/>
  <c r="AU52" i="1"/>
  <c r="AV51" i="1"/>
  <c r="AU51" i="1"/>
  <c r="AV50" i="1"/>
  <c r="AU50" i="1"/>
  <c r="AV49" i="1"/>
  <c r="AU49" i="1"/>
  <c r="AT49" i="1"/>
  <c r="AV48" i="1"/>
  <c r="AU48" i="1"/>
  <c r="AV47" i="1"/>
  <c r="AU47" i="1"/>
  <c r="AV46" i="1"/>
  <c r="AU46" i="1"/>
  <c r="AV45" i="1"/>
  <c r="AU45" i="1"/>
  <c r="AV44" i="1"/>
  <c r="AU44" i="1"/>
  <c r="AV43" i="1"/>
  <c r="AU43" i="1"/>
  <c r="AV42" i="1"/>
  <c r="AU42" i="1"/>
  <c r="AT42" i="1"/>
  <c r="AV41" i="1"/>
  <c r="AU41" i="1"/>
  <c r="AV40" i="1"/>
  <c r="AU40" i="1"/>
  <c r="AT40" i="1"/>
  <c r="AV39" i="1"/>
  <c r="AU39" i="1"/>
  <c r="AV38" i="1"/>
  <c r="AU38" i="1"/>
  <c r="AV37" i="1"/>
  <c r="AU37" i="1"/>
  <c r="AT37" i="1"/>
  <c r="AV36" i="1"/>
  <c r="AU36" i="1"/>
  <c r="AV35" i="1"/>
  <c r="AU35" i="1"/>
  <c r="AT35" i="1"/>
  <c r="AV34" i="1"/>
  <c r="AU34" i="1"/>
  <c r="AT34" i="1"/>
  <c r="AV33" i="1"/>
  <c r="AU33" i="1"/>
  <c r="AT33" i="1"/>
  <c r="AV32" i="1"/>
  <c r="AU32" i="1"/>
  <c r="AT32" i="1"/>
  <c r="AV31" i="1"/>
  <c r="AU31" i="1"/>
  <c r="AT31" i="1"/>
  <c r="AV30" i="1"/>
  <c r="AU30" i="1"/>
  <c r="AV29" i="1"/>
  <c r="AU29" i="1"/>
  <c r="AV28" i="1"/>
  <c r="AU28" i="1"/>
  <c r="AV27" i="1"/>
  <c r="AU27" i="1"/>
  <c r="AT27" i="1"/>
  <c r="AV26" i="1"/>
  <c r="AU26" i="1"/>
  <c r="AT26" i="1"/>
  <c r="AV25" i="1"/>
  <c r="AU25" i="1"/>
  <c r="AV24" i="1"/>
  <c r="AU24" i="1"/>
  <c r="AT24" i="1"/>
  <c r="AV23" i="1"/>
  <c r="AU23" i="1"/>
  <c r="AT23" i="1"/>
  <c r="AV22" i="1"/>
  <c r="AU22" i="1"/>
  <c r="AV21" i="1"/>
  <c r="AU21" i="1"/>
  <c r="AV20" i="1"/>
  <c r="AU20" i="1"/>
  <c r="AT20" i="1"/>
  <c r="AV19" i="1"/>
  <c r="AU19" i="1"/>
  <c r="AV18" i="1"/>
  <c r="AU18" i="1"/>
  <c r="AV17" i="1"/>
  <c r="AU17" i="1"/>
  <c r="AT17" i="1"/>
  <c r="AV16" i="1"/>
  <c r="AU16" i="1"/>
  <c r="AV15" i="1"/>
  <c r="AU15" i="1"/>
  <c r="AT15" i="1"/>
  <c r="AV14" i="1"/>
  <c r="AU14" i="1"/>
  <c r="AV13" i="1"/>
  <c r="AU13" i="1"/>
  <c r="AV12" i="1"/>
  <c r="AU12" i="1"/>
  <c r="AV11" i="1"/>
  <c r="AU11" i="1"/>
  <c r="AT11" i="1"/>
  <c r="AV10" i="1"/>
  <c r="AU10" i="1"/>
  <c r="AT10" i="1"/>
  <c r="AV9" i="1"/>
  <c r="AU9" i="1"/>
  <c r="AT9" i="1"/>
  <c r="AV8" i="1"/>
  <c r="AU8" i="1"/>
  <c r="AV7" i="1"/>
  <c r="AU7" i="1"/>
  <c r="AV6" i="1"/>
  <c r="AU6" i="1"/>
  <c r="AT6" i="1"/>
  <c r="AV5" i="1"/>
  <c r="AU5" i="1"/>
  <c r="AT5" i="1"/>
  <c r="AV4" i="1"/>
  <c r="AU4" i="1"/>
  <c r="AV3" i="1"/>
  <c r="AU3" i="1"/>
  <c r="AV2" i="1"/>
  <c r="AU2" i="1"/>
</calcChain>
</file>

<file path=xl/sharedStrings.xml><?xml version="1.0" encoding="utf-8"?>
<sst xmlns="http://schemas.openxmlformats.org/spreadsheetml/2006/main" count="3884" uniqueCount="1779">
  <si>
    <t>Keep in Collection?</t>
  </si>
  <si>
    <t>Collection Code</t>
  </si>
  <si>
    <t>Location Code</t>
  </si>
  <si>
    <t>Display Call Number</t>
  </si>
  <si>
    <t>Display Call Number Normalized</t>
  </si>
  <si>
    <t>Title</t>
  </si>
  <si>
    <t>Enumeration</t>
  </si>
  <si>
    <t>Possible Multi-Volume Set</t>
  </si>
  <si>
    <t>Copy Number</t>
  </si>
  <si>
    <t>Possible Duplicate</t>
  </si>
  <si>
    <t>Multi-Edition Title</t>
  </si>
  <si>
    <t>Number of Related Ebooks</t>
  </si>
  <si>
    <t>Author</t>
  </si>
  <si>
    <t>Publisher</t>
  </si>
  <si>
    <t>Publication Year</t>
  </si>
  <si>
    <t>Edition</t>
  </si>
  <si>
    <t>Primary Language</t>
  </si>
  <si>
    <t>Place of Publication</t>
  </si>
  <si>
    <t>Series</t>
  </si>
  <si>
    <t>LC Subclass</t>
  </si>
  <si>
    <t>Recorded Uses - Item</t>
  </si>
  <si>
    <t>Recorded Uses - Title</t>
  </si>
  <si>
    <t>Last Charge Date - Item</t>
  </si>
  <si>
    <t>Last Charge Date - Title</t>
  </si>
  <si>
    <t>Last Add Date - Item</t>
  </si>
  <si>
    <t>Last Add Date - Title</t>
  </si>
  <si>
    <t>Global Holdings - Same Edition</t>
  </si>
  <si>
    <t>US Holdings - Same Edition</t>
  </si>
  <si>
    <t>US Holdings</t>
  </si>
  <si>
    <t>Nebraska Holdings - Same Edition</t>
  </si>
  <si>
    <t>Nebraska Holdings</t>
  </si>
  <si>
    <t>All Comparator Library Holdings - Same Edition</t>
  </si>
  <si>
    <t>All Comparator Library Holdings</t>
  </si>
  <si>
    <t>Affinity Libraries - Same Edition</t>
  </si>
  <si>
    <t>Affinity Libraries - Any Edition</t>
  </si>
  <si>
    <t>Big East - Same Edition</t>
  </si>
  <si>
    <t>Big East - Any Edition</t>
  </si>
  <si>
    <t>AJCU - Same Edition</t>
  </si>
  <si>
    <t>AJCU - Any Edition</t>
  </si>
  <si>
    <t>Nebraska Colleges &amp; Universities - Same Edition</t>
  </si>
  <si>
    <t>Nebraska Colleges &amp; Universities - Any Edition</t>
  </si>
  <si>
    <t>MALLCO - Same Edition</t>
  </si>
  <si>
    <t>MALLCO - Any Edition</t>
  </si>
  <si>
    <t>HathiTrust Public Domain</t>
  </si>
  <si>
    <t>HathiTrust In Copyright</t>
  </si>
  <si>
    <t>HathiTrust URL</t>
  </si>
  <si>
    <t>OPAC URL</t>
  </si>
  <si>
    <t>WorldCat URL</t>
  </si>
  <si>
    <t>OCLC Work ID</t>
  </si>
  <si>
    <t>WorldCat OCLC Number</t>
  </si>
  <si>
    <t>Bib Record Number</t>
  </si>
  <si>
    <t>Bib Control Number</t>
  </si>
  <si>
    <t>Item Control Number</t>
  </si>
  <si>
    <t>Item Type Code</t>
  </si>
  <si>
    <t>Item Status Code</t>
  </si>
  <si>
    <t>ISBN</t>
  </si>
  <si>
    <t>Barcode</t>
  </si>
  <si>
    <t>SCS Item ID</t>
  </si>
  <si>
    <t>CURAL</t>
  </si>
  <si>
    <t>SHELVES</t>
  </si>
  <si>
    <t>RG103 .H27 2002</t>
  </si>
  <si>
    <t>0                      RG 0103000H  27          2002</t>
  </si>
  <si>
    <t>Handbook of women's sexual and reproductive health / edited by Gina M. Wingood and Ralph J. DiClemente.</t>
  </si>
  <si>
    <t>No</t>
  </si>
  <si>
    <t>1</t>
  </si>
  <si>
    <t>0</t>
  </si>
  <si>
    <t>New York : Kluwer Academic/Plenum Publishers, c2002.</t>
  </si>
  <si>
    <t>2002</t>
  </si>
  <si>
    <t>eng</t>
  </si>
  <si>
    <t>nyu</t>
  </si>
  <si>
    <t>Issues in women's health</t>
  </si>
  <si>
    <t xml:space="preserve">RG </t>
  </si>
  <si>
    <t>2006-03-26</t>
  </si>
  <si>
    <t>2003-03-19</t>
  </si>
  <si>
    <t>351579408:eng</t>
  </si>
  <si>
    <t>48249153</t>
  </si>
  <si>
    <t>991003989219702656</t>
  </si>
  <si>
    <t>2262198700002656</t>
  </si>
  <si>
    <t>BOOK</t>
  </si>
  <si>
    <t>9780306466519</t>
  </si>
  <si>
    <t>32285004685342</t>
  </si>
  <si>
    <t>893875548</t>
  </si>
  <si>
    <t>RG103 .J3 1991</t>
  </si>
  <si>
    <t>0                      RG 0103000J  3           1991</t>
  </si>
  <si>
    <t>Women's reproductive health : the silent emergency / Jodi L. Jacobson.</t>
  </si>
  <si>
    <t>Jacobson, Jodi L.</t>
  </si>
  <si>
    <t>Washington, D.C. : Worldwatch Institute, c1991.</t>
  </si>
  <si>
    <t>1991</t>
  </si>
  <si>
    <t>dcu</t>
  </si>
  <si>
    <t>Worldwatch paper ; 102</t>
  </si>
  <si>
    <t>1998-03-30</t>
  </si>
  <si>
    <t>1991-10-04</t>
  </si>
  <si>
    <t>195219986:eng</t>
  </si>
  <si>
    <t>28115969</t>
  </si>
  <si>
    <t>991001896059702656</t>
  </si>
  <si>
    <t>2271115990002656</t>
  </si>
  <si>
    <t>9781878071033</t>
  </si>
  <si>
    <t>32285000725787</t>
  </si>
  <si>
    <t>893340795</t>
  </si>
  <si>
    <t>RG103 .P755 2000</t>
  </si>
  <si>
    <t>0                      RG 0103000P  755         2000</t>
  </si>
  <si>
    <t>Promoting reproductive health : investing in health for development / edited by Shepard Forman, Romita Ghosh.</t>
  </si>
  <si>
    <t>Boulder, Colo. : Lynne Rienner Publishers, 2000.</t>
  </si>
  <si>
    <t>2000</t>
  </si>
  <si>
    <t>cou</t>
  </si>
  <si>
    <t>Center on International Cooperation studies in multilateralism</t>
  </si>
  <si>
    <t>2000-12-04</t>
  </si>
  <si>
    <t>837024156:eng</t>
  </si>
  <si>
    <t>41628218</t>
  </si>
  <si>
    <t>991003314369702656</t>
  </si>
  <si>
    <t>2263302750002656</t>
  </si>
  <si>
    <t>9781555878771</t>
  </si>
  <si>
    <t>32285004268925</t>
  </si>
  <si>
    <t>893441159</t>
  </si>
  <si>
    <t>RG103.5 .I57 1977</t>
  </si>
  <si>
    <t>0                      RG 0103500I  57          1977</t>
  </si>
  <si>
    <t>Emotion and reproduction / 5th International Congress of Psychosomatic Obstetrics and Gynecology ; edited by L. Carenza, L. Zichella.</t>
  </si>
  <si>
    <t>V. 1</t>
  </si>
  <si>
    <t>Yes</t>
  </si>
  <si>
    <t>International Congress of Psychosomatic Obstetrics and Gynecology (5th : 1977 : Rome, Italy)</t>
  </si>
  <si>
    <t>London ; New York : Academic press, 1979.</t>
  </si>
  <si>
    <t>1979</t>
  </si>
  <si>
    <t>enk</t>
  </si>
  <si>
    <t>Proceedings of the Serono Symposia ; v. 20</t>
  </si>
  <si>
    <t>1996-11-13</t>
  </si>
  <si>
    <t>1992-11-19</t>
  </si>
  <si>
    <t>16929706:eng</t>
  </si>
  <si>
    <t>5195530</t>
  </si>
  <si>
    <t>991004797509702656</t>
  </si>
  <si>
    <t>2259212190002656</t>
  </si>
  <si>
    <t>9780121594015</t>
  </si>
  <si>
    <t>32285001406528</t>
  </si>
  <si>
    <t>893254106</t>
  </si>
  <si>
    <t>RG104 .D36 1992</t>
  </si>
  <si>
    <t>0                      RG 0104000D  36          1992</t>
  </si>
  <si>
    <t>Women under the knife : a history of surgery / Ann Dally.</t>
  </si>
  <si>
    <t>Dally, Ann.</t>
  </si>
  <si>
    <t>New York : Routledge, 1992.</t>
  </si>
  <si>
    <t>1992</t>
  </si>
  <si>
    <t>2006-04-10</t>
  </si>
  <si>
    <t>1992-09-01</t>
  </si>
  <si>
    <t>23939072:eng</t>
  </si>
  <si>
    <t>24626464</t>
  </si>
  <si>
    <t>991001947259702656</t>
  </si>
  <si>
    <t>2260012120002656</t>
  </si>
  <si>
    <t>9780415905541</t>
  </si>
  <si>
    <t>32285001285385</t>
  </si>
  <si>
    <t>893898213</t>
  </si>
  <si>
    <t>RG121 .H75 1974</t>
  </si>
  <si>
    <t>0                      RG 0121000H  75          1974</t>
  </si>
  <si>
    <t>The marriage guide; or, Natural history of generation / by Frederick Hollick.</t>
  </si>
  <si>
    <t>Hollick, Frederick, 1818-1900.</t>
  </si>
  <si>
    <t>New York : Arno Press, 1974 [c1850]</t>
  </si>
  <si>
    <t>1974</t>
  </si>
  <si>
    <t>Sex, marriage, and society</t>
  </si>
  <si>
    <t>2007-04-09</t>
  </si>
  <si>
    <t>1995-08-03</t>
  </si>
  <si>
    <t>3901042990:eng</t>
  </si>
  <si>
    <t>805011</t>
  </si>
  <si>
    <t>991003282849702656</t>
  </si>
  <si>
    <t>2265406350002656</t>
  </si>
  <si>
    <t>9780405058042</t>
  </si>
  <si>
    <t>32285002061629</t>
  </si>
  <si>
    <t>893323948</t>
  </si>
  <si>
    <t>RG121 .S533 1982</t>
  </si>
  <si>
    <t>0                      RG 0121000S  533         1982</t>
  </si>
  <si>
    <t>The complete guide to women's health / Bruce D. Shephard, Carroll A. Shephard.</t>
  </si>
  <si>
    <t>Shephard, Bruce D., 1944-</t>
  </si>
  <si>
    <t>Tampa, Fla. : Mariner Pub. Co., c1982.</t>
  </si>
  <si>
    <t>1982</t>
  </si>
  <si>
    <t>flu</t>
  </si>
  <si>
    <t>1997-10-08</t>
  </si>
  <si>
    <t>1992-03-13</t>
  </si>
  <si>
    <t>4758516:eng</t>
  </si>
  <si>
    <t>8689624</t>
  </si>
  <si>
    <t>991000052629702656</t>
  </si>
  <si>
    <t>2272150980002656</t>
  </si>
  <si>
    <t>9780936166070</t>
  </si>
  <si>
    <t>32285001020162</t>
  </si>
  <si>
    <t>893683119</t>
  </si>
  <si>
    <t>RG121 .S84</t>
  </si>
  <si>
    <t>0                      RG 0121000S  84</t>
  </si>
  <si>
    <t>The sexually healthy woman / by Abby Stitt ; with an introd. by Alexander Levay.</t>
  </si>
  <si>
    <t>Stitt, Abby.</t>
  </si>
  <si>
    <t>New York : Grosset &amp; Dunlap, c1978.</t>
  </si>
  <si>
    <t>1978</t>
  </si>
  <si>
    <t>1992-02-03</t>
  </si>
  <si>
    <t>484921:eng</t>
  </si>
  <si>
    <t>3917271</t>
  </si>
  <si>
    <t>991004547289702656</t>
  </si>
  <si>
    <t>2262452150002656</t>
  </si>
  <si>
    <t>9780448143651</t>
  </si>
  <si>
    <t>32285000933134</t>
  </si>
  <si>
    <t>893687859</t>
  </si>
  <si>
    <t>RG123 .W65 1981</t>
  </si>
  <si>
    <t>0                      RG 0123000W  65          1981</t>
  </si>
  <si>
    <t>Women, health and reproduction / edited by Helen Roberts.</t>
  </si>
  <si>
    <t>London ; Boston : Routledge &amp; Kegan Paul, 1981.</t>
  </si>
  <si>
    <t>1981</t>
  </si>
  <si>
    <t>2005-03-29</t>
  </si>
  <si>
    <t>1993-03-31</t>
  </si>
  <si>
    <t>180116773:eng</t>
  </si>
  <si>
    <t>7522319</t>
  </si>
  <si>
    <t>991005121519702656</t>
  </si>
  <si>
    <t>2261390810002656</t>
  </si>
  <si>
    <t>9780710007032</t>
  </si>
  <si>
    <t>32285001595346</t>
  </si>
  <si>
    <t>893902150</t>
  </si>
  <si>
    <t>RG129.H6 S4 1977</t>
  </si>
  <si>
    <t>0                      RG 0129000H  6                  S  4           1977</t>
  </si>
  <si>
    <t>Women and the crisis in sex hormones / Barbara Seaman and Gideon Seaman.</t>
  </si>
  <si>
    <t>Seaman, Barbara.</t>
  </si>
  <si>
    <t>New York : Rawson Associates, c1977.</t>
  </si>
  <si>
    <t>1977</t>
  </si>
  <si>
    <t>1st ed. --</t>
  </si>
  <si>
    <t>1997-10-02</t>
  </si>
  <si>
    <t>1993-07-08</t>
  </si>
  <si>
    <t>549457:eng</t>
  </si>
  <si>
    <t>2968656</t>
  </si>
  <si>
    <t>991004301909702656</t>
  </si>
  <si>
    <t>2268992090002656</t>
  </si>
  <si>
    <t>9780892560035</t>
  </si>
  <si>
    <t>32285001732295</t>
  </si>
  <si>
    <t>893241255</t>
  </si>
  <si>
    <t>RG133.5 .A57 1999</t>
  </si>
  <si>
    <t>0                      RG 0133500A  57          1999</t>
  </si>
  <si>
    <t>The clone age : adventures in the new world of reproductive technology / Lori B. Andrews.</t>
  </si>
  <si>
    <t>Andrews, Lori B., 1952-</t>
  </si>
  <si>
    <t>New York : Henry Holt, c1999.</t>
  </si>
  <si>
    <t>1999</t>
  </si>
  <si>
    <t>1st ed.</t>
  </si>
  <si>
    <t>2004-07-15</t>
  </si>
  <si>
    <t>2010-12-02</t>
  </si>
  <si>
    <t>2000-07-24</t>
  </si>
  <si>
    <t>2009-10-09</t>
  </si>
  <si>
    <t>20620778:eng</t>
  </si>
  <si>
    <t>40251441</t>
  </si>
  <si>
    <t>991001700139702656</t>
  </si>
  <si>
    <t>2256952940002656</t>
  </si>
  <si>
    <t>9780805060805</t>
  </si>
  <si>
    <t>32285003711644</t>
  </si>
  <si>
    <t>893703256</t>
  </si>
  <si>
    <t>RG133.5 .B44 1994</t>
  </si>
  <si>
    <t>0                      RG 0133500B  44          1994</t>
  </si>
  <si>
    <t>The Beginning of human life / edited by Fritz K. Beller and Robert F. Weir.</t>
  </si>
  <si>
    <t>Dordrecht ; Boston : Kluwer Academic Publishers, c1994.</t>
  </si>
  <si>
    <t>1994</t>
  </si>
  <si>
    <t xml:space="preserve">ne </t>
  </si>
  <si>
    <t>2008-04-03</t>
  </si>
  <si>
    <t>1997-02-10</t>
  </si>
  <si>
    <t>387644834:eng</t>
  </si>
  <si>
    <t>27430538</t>
  </si>
  <si>
    <t>991002139129702656</t>
  </si>
  <si>
    <t>2266118930002656</t>
  </si>
  <si>
    <t>9780792321651</t>
  </si>
  <si>
    <t>32285002398831</t>
  </si>
  <si>
    <t>893504053</t>
  </si>
  <si>
    <t>RG133.5 .B49 1990</t>
  </si>
  <si>
    <t>0                      RG 0133500B  49          1990</t>
  </si>
  <si>
    <t>Beyond Baby M : ethical issues in new reproductive techniques / edited by Dianne M. Bartels ... [et al.].</t>
  </si>
  <si>
    <t>Clifton, N.J. : Humana Press, c1990.</t>
  </si>
  <si>
    <t>1990</t>
  </si>
  <si>
    <t>nju</t>
  </si>
  <si>
    <t>Contemporary issues in biomedicine, ethics, and society</t>
  </si>
  <si>
    <t>2005-10-02</t>
  </si>
  <si>
    <t>1992-09-14</t>
  </si>
  <si>
    <t>836776058:eng</t>
  </si>
  <si>
    <t>20828478</t>
  </si>
  <si>
    <t>991001643819702656</t>
  </si>
  <si>
    <t>2257446300002656</t>
  </si>
  <si>
    <t>9780896031661</t>
  </si>
  <si>
    <t>32285001287092</t>
  </si>
  <si>
    <t>893897932</t>
  </si>
  <si>
    <t>RG133.5 .C67 1994</t>
  </si>
  <si>
    <t>0                      RG 0133500C  67          1994</t>
  </si>
  <si>
    <t>Beyond infertility : the new paths to parenthood / Susan Lewis Cooper, Ellen Sarasohn Glazer.</t>
  </si>
  <si>
    <t>Cooper, Susan, 1947-</t>
  </si>
  <si>
    <t>New York : Lexington Books ; Toronto : Maxwell Macmillan Canada ; New York : Maxwell Macmillan International, c1994.</t>
  </si>
  <si>
    <t>2008-02-07</t>
  </si>
  <si>
    <t>1995-04-24</t>
  </si>
  <si>
    <t>918740876:eng</t>
  </si>
  <si>
    <t>29595545</t>
  </si>
  <si>
    <t>991002282559702656</t>
  </si>
  <si>
    <t>2261069950002656</t>
  </si>
  <si>
    <t>9780029118139</t>
  </si>
  <si>
    <t>32285002035284</t>
  </si>
  <si>
    <t>893804422</t>
  </si>
  <si>
    <t>RG133.5 .F37 1996</t>
  </si>
  <si>
    <t>0                      RG 0133500F  37          1996</t>
  </si>
  <si>
    <t>The other machine : discourse and reproductive technologies / Dion Farquhar.</t>
  </si>
  <si>
    <t>Farquhar, Dion, 1947-</t>
  </si>
  <si>
    <t>New York : Routledge, 1996.</t>
  </si>
  <si>
    <t>1996</t>
  </si>
  <si>
    <t>Thinking gender</t>
  </si>
  <si>
    <t>2005-10-17</t>
  </si>
  <si>
    <t>1996-11-11</t>
  </si>
  <si>
    <t>836990767:eng</t>
  </si>
  <si>
    <t>35068107</t>
  </si>
  <si>
    <t>991002683519702656</t>
  </si>
  <si>
    <t>2255478440002656</t>
  </si>
  <si>
    <t>9780415912785</t>
  </si>
  <si>
    <t>32285002371291</t>
  </si>
  <si>
    <t>893233272</t>
  </si>
  <si>
    <t>RG133.5 .F46 1998</t>
  </si>
  <si>
    <t>0                      RG 0133500F  46          1998</t>
  </si>
  <si>
    <t>Private choices, public consequences : reproductive technology and the new ethics of conception, pregnancy, and family / Lynda Beck Fenwick.</t>
  </si>
  <si>
    <t>Fenwick, Lynda Beck, 1944-</t>
  </si>
  <si>
    <t>New York : Dutton, c1998.</t>
  </si>
  <si>
    <t>1998</t>
  </si>
  <si>
    <t>1998-02-05</t>
  </si>
  <si>
    <t>474958540:eng</t>
  </si>
  <si>
    <t>37322186</t>
  </si>
  <si>
    <t>991002833779702656</t>
  </si>
  <si>
    <t>2269402930002656</t>
  </si>
  <si>
    <t>9780525942634</t>
  </si>
  <si>
    <t>32285003312591</t>
  </si>
  <si>
    <t>893428107</t>
  </si>
  <si>
    <t>RG133.5 .F87 1989</t>
  </si>
  <si>
    <t>0                      RG 0133500F  87          1989</t>
  </si>
  <si>
    <t>The Future of human reproduction / edited by Christine Overall.</t>
  </si>
  <si>
    <t>Toronto : Women's Press, 1989.</t>
  </si>
  <si>
    <t>1989</t>
  </si>
  <si>
    <t>onc</t>
  </si>
  <si>
    <t>2004-11-22</t>
  </si>
  <si>
    <t>1990-06-04</t>
  </si>
  <si>
    <t>55407245:eng</t>
  </si>
  <si>
    <t>22734176</t>
  </si>
  <si>
    <t>991001468249702656</t>
  </si>
  <si>
    <t>2258329850002656</t>
  </si>
  <si>
    <t>9780889611320</t>
  </si>
  <si>
    <t>32285000156967</t>
  </si>
  <si>
    <t>893420350</t>
  </si>
  <si>
    <t>RG133.5 .H5 1990</t>
  </si>
  <si>
    <t>0                      RG 0133500H  5           1990</t>
  </si>
  <si>
    <t>Hi-tech babies / [edited by] Gary E. McCuen.</t>
  </si>
  <si>
    <t>Hudson, Wis. : G.E. McCuen, c1990.</t>
  </si>
  <si>
    <t>wiu</t>
  </si>
  <si>
    <t>Ideas in conflict series</t>
  </si>
  <si>
    <t>1993-11-22</t>
  </si>
  <si>
    <t>22200653:eng</t>
  </si>
  <si>
    <t>20563983</t>
  </si>
  <si>
    <t>991001589539702656</t>
  </si>
  <si>
    <t>2257316210002656</t>
  </si>
  <si>
    <t>9780865960770</t>
  </si>
  <si>
    <t>32285001811792</t>
  </si>
  <si>
    <t>893244232</t>
  </si>
  <si>
    <t>RG133.5 .L83 1998</t>
  </si>
  <si>
    <t>0                      RG 0133500L  83          1998</t>
  </si>
  <si>
    <t>Pandora's box : feminism confronts reproductive technology / Nancy Lublin.</t>
  </si>
  <si>
    <t>Lublin, Nancy, 1971-</t>
  </si>
  <si>
    <t>Lanham, Md. : Rowman &amp; Littlefield Publishers, c1998.</t>
  </si>
  <si>
    <t>mdu</t>
  </si>
  <si>
    <t>New feminist perspectives series</t>
  </si>
  <si>
    <t>2004-12-15</t>
  </si>
  <si>
    <t>1999-01-27</t>
  </si>
  <si>
    <t>799822063:eng</t>
  </si>
  <si>
    <t>37260963</t>
  </si>
  <si>
    <t>991002830009702656</t>
  </si>
  <si>
    <t>2271500030002656</t>
  </si>
  <si>
    <t>9780847686360</t>
  </si>
  <si>
    <t>32285003516688</t>
  </si>
  <si>
    <t>893774075</t>
  </si>
  <si>
    <t>RG133.5 .M33 1994</t>
  </si>
  <si>
    <t>0                      RG 0133500M  33          1994</t>
  </si>
  <si>
    <t>Surrogates &amp; other mothers : the debates over assisted reproduction / Ruth Macklin.</t>
  </si>
  <si>
    <t>Macklin, Ruth, 1938-</t>
  </si>
  <si>
    <t>Philadelphia : Temple University Press, 1994.</t>
  </si>
  <si>
    <t>pau</t>
  </si>
  <si>
    <t>1995-07-05</t>
  </si>
  <si>
    <t>797276058:eng</t>
  </si>
  <si>
    <t>28634622</t>
  </si>
  <si>
    <t>991002223769702656</t>
  </si>
  <si>
    <t>2257409930002656</t>
  </si>
  <si>
    <t>9781566391795</t>
  </si>
  <si>
    <t>32285002053485</t>
  </si>
  <si>
    <t>893609600</t>
  </si>
  <si>
    <t>RG133.5 .M47 2003</t>
  </si>
  <si>
    <t>0                      RG 0133500M  47          2003</t>
  </si>
  <si>
    <t>Reproductive issues in America : a reference handbook / Janna C. Merrick, Robert H. Blank.</t>
  </si>
  <si>
    <t>Merrick, Janna C.</t>
  </si>
  <si>
    <t>Santa Barbara, Calif. : ABC-CLIO, c2003.</t>
  </si>
  <si>
    <t>2003</t>
  </si>
  <si>
    <t>cau</t>
  </si>
  <si>
    <t>Contemporary world issues</t>
  </si>
  <si>
    <t>2003-08-27</t>
  </si>
  <si>
    <t>786155:eng</t>
  </si>
  <si>
    <t>52041397</t>
  </si>
  <si>
    <t>991004106579702656</t>
  </si>
  <si>
    <t>2258979890002656</t>
  </si>
  <si>
    <t>9781576078167</t>
  </si>
  <si>
    <t>32285004780010</t>
  </si>
  <si>
    <t>893429664</t>
  </si>
  <si>
    <t>RG133.5 .P87 1996</t>
  </si>
  <si>
    <t>0                      RG 0133500P  87          1996</t>
  </si>
  <si>
    <t>Reproducing persons : issues in feminist bioethics / Laura M. Purdy.</t>
  </si>
  <si>
    <t>Purdy, Laura Martha.</t>
  </si>
  <si>
    <t>Ithaca, NY : Cornell University Press, c1996.</t>
  </si>
  <si>
    <t>2006-04-23</t>
  </si>
  <si>
    <t>1997-03-06</t>
  </si>
  <si>
    <t>39604369:eng</t>
  </si>
  <si>
    <t>33947651</t>
  </si>
  <si>
    <t>991002590049702656</t>
  </si>
  <si>
    <t>2261938560002656</t>
  </si>
  <si>
    <t>9780801432439</t>
  </si>
  <si>
    <t>32285002440641</t>
  </si>
  <si>
    <t>893597634</t>
  </si>
  <si>
    <t>RG133.5 .R38 1993</t>
  </si>
  <si>
    <t>0                      RG 0133500R  38          1993</t>
  </si>
  <si>
    <t>Women as wombs : reproductive technologies and the battle over women's freedom / Janice G. Raymond.</t>
  </si>
  <si>
    <t>Raymond, Janice G.</t>
  </si>
  <si>
    <t>[San Francisco] : HarperSanFrancisco, c1993.</t>
  </si>
  <si>
    <t>1993</t>
  </si>
  <si>
    <t>2002-11-11</t>
  </si>
  <si>
    <t>1994-01-13</t>
  </si>
  <si>
    <t>890524086:eng</t>
  </si>
  <si>
    <t>27898001</t>
  </si>
  <si>
    <t>991002168319702656</t>
  </si>
  <si>
    <t>2263312790002656</t>
  </si>
  <si>
    <t>9780062508980</t>
  </si>
  <si>
    <t>32285001831113</t>
  </si>
  <si>
    <t>893885927</t>
  </si>
  <si>
    <t>RG133.5 .R465 2000</t>
  </si>
  <si>
    <t>0                      RG 0133500R  465         2000</t>
  </si>
  <si>
    <t>The reproduction revolution : a Christian appraisal of sexuality, reproductive technologies, and the family / edited by John F. Kilner, Paige C. Cunningham, and W. David Hager.</t>
  </si>
  <si>
    <t>Grand Rapids, Mich. : W.B. Eerdmans Pub. Co., c2000.</t>
  </si>
  <si>
    <t>miu</t>
  </si>
  <si>
    <t>A Horizons in bioethics series</t>
  </si>
  <si>
    <t>2008-04-13</t>
  </si>
  <si>
    <t>2002-04-02</t>
  </si>
  <si>
    <t>905503009:eng</t>
  </si>
  <si>
    <t>43060589</t>
  </si>
  <si>
    <t>991003746599702656</t>
  </si>
  <si>
    <t>2270358150002656</t>
  </si>
  <si>
    <t>9780802847157</t>
  </si>
  <si>
    <t>32285004476593</t>
  </si>
  <si>
    <t>893330729</t>
  </si>
  <si>
    <t>RG133.5 .R62 1998</t>
  </si>
  <si>
    <t>0                      RG 0133500R  62          1998</t>
  </si>
  <si>
    <t>Child versus childmaker : future persons and present duties in ethics and the law / Melinda A. Roberts.</t>
  </si>
  <si>
    <t>Roberts, Melinda A., 1954-</t>
  </si>
  <si>
    <t>Lanham : Rowman &amp; Littlefield, c1998.</t>
  </si>
  <si>
    <t>Studies in social, political, and legal philosophy</t>
  </si>
  <si>
    <t>1999-04-26</t>
  </si>
  <si>
    <t>837066148:eng</t>
  </si>
  <si>
    <t>38557300</t>
  </si>
  <si>
    <t>991002916269702656</t>
  </si>
  <si>
    <t>2262353340002656</t>
  </si>
  <si>
    <t>9780847689002</t>
  </si>
  <si>
    <t>32285003555264</t>
  </si>
  <si>
    <t>893799166</t>
  </si>
  <si>
    <t>RG133.5 .R926 2001</t>
  </si>
  <si>
    <t>0                      RG 0133500R  926         2001</t>
  </si>
  <si>
    <t>Ethics and economics of assisted reproduction : the cost of longing / Maura A. Ryan.</t>
  </si>
  <si>
    <t>Ryan, Maura A., 1957-</t>
  </si>
  <si>
    <t>Washington, D.C. : Georgetown University Press, c2001.</t>
  </si>
  <si>
    <t>2001</t>
  </si>
  <si>
    <t>2005-11-07</t>
  </si>
  <si>
    <t>732509:eng</t>
  </si>
  <si>
    <t>45917206</t>
  </si>
  <si>
    <t>991004683209702656</t>
  </si>
  <si>
    <t>2268427510002656</t>
  </si>
  <si>
    <t>9780878408719</t>
  </si>
  <si>
    <t>32285005144687</t>
  </si>
  <si>
    <t>893513546</t>
  </si>
  <si>
    <t>RG133.5 .S63 1989</t>
  </si>
  <si>
    <t>0                      RG 0133500S  63          1989</t>
  </si>
  <si>
    <t>Beyond conception : the new politics of reproduction / Patricia Spallone.</t>
  </si>
  <si>
    <t>Spallone, Patricia.</t>
  </si>
  <si>
    <t>Granby, Mass. : Bergin &amp; Garvey Publishers, 1989.</t>
  </si>
  <si>
    <t>mau</t>
  </si>
  <si>
    <t>1995-10-25</t>
  </si>
  <si>
    <t>1989-12-18</t>
  </si>
  <si>
    <t>2888861:eng</t>
  </si>
  <si>
    <t>18557334</t>
  </si>
  <si>
    <t>991001364439702656</t>
  </si>
  <si>
    <t>2264145960002656</t>
  </si>
  <si>
    <t>9780897891981</t>
  </si>
  <si>
    <t>32285000018274</t>
  </si>
  <si>
    <t>893225803</t>
  </si>
  <si>
    <t>RG134 .O36 1984</t>
  </si>
  <si>
    <t>0                      RG 0134000O  36          1984</t>
  </si>
  <si>
    <t>Begotten or made? / Oliver O'Donovan.</t>
  </si>
  <si>
    <t>O'Donovan, Oliver.</t>
  </si>
  <si>
    <t>Oxford [Oxfordshire] : Clarendon Press ; New York : Oxford University Press, c1984, 1985 printing.</t>
  </si>
  <si>
    <t>1984</t>
  </si>
  <si>
    <t>2003-04-09</t>
  </si>
  <si>
    <t>1990-04-04</t>
  </si>
  <si>
    <t>2894522:eng</t>
  </si>
  <si>
    <t>10752659</t>
  </si>
  <si>
    <t>991000424429702656</t>
  </si>
  <si>
    <t>2264644020002656</t>
  </si>
  <si>
    <t>9780198266785</t>
  </si>
  <si>
    <t>32285000110089</t>
  </si>
  <si>
    <t>893425686</t>
  </si>
  <si>
    <t>RG135 .E43 1990</t>
  </si>
  <si>
    <t>0                      RG 0135000E  43          1990</t>
  </si>
  <si>
    <t>Embryo experimentation / edited by Peter Singer ... [et al.].</t>
  </si>
  <si>
    <t>Cambridge ; New York : Cambridge University Press, 1990.</t>
  </si>
  <si>
    <t>2003-03-28</t>
  </si>
  <si>
    <t>1991-12-15</t>
  </si>
  <si>
    <t>890335587:eng</t>
  </si>
  <si>
    <t>20561475</t>
  </si>
  <si>
    <t>991001588379702656</t>
  </si>
  <si>
    <t>2258621730002656</t>
  </si>
  <si>
    <t>9780521383592</t>
  </si>
  <si>
    <t>32285000819853</t>
  </si>
  <si>
    <t>893522661</t>
  </si>
  <si>
    <t>RG135 .F47 1983</t>
  </si>
  <si>
    <t>0                      RG 0135000F  47          1983</t>
  </si>
  <si>
    <t>Fertilization of the human egg in vitro : biological basis and clinical application / edited by Henning M. Beier and Hans R. Lindner.</t>
  </si>
  <si>
    <t>Berlin ; New York : Springer-Verlag, 1983.</t>
  </si>
  <si>
    <t>1983</t>
  </si>
  <si>
    <t xml:space="preserve">gw </t>
  </si>
  <si>
    <t>1995-11-22</t>
  </si>
  <si>
    <t>1991-11-25</t>
  </si>
  <si>
    <t>365841872:eng</t>
  </si>
  <si>
    <t>9280161</t>
  </si>
  <si>
    <t>991000176359702656</t>
  </si>
  <si>
    <t>2262147330002656</t>
  </si>
  <si>
    <t>9780387118963</t>
  </si>
  <si>
    <t>32285000845411</t>
  </si>
  <si>
    <t>893425507</t>
  </si>
  <si>
    <t>RG135 .G76</t>
  </si>
  <si>
    <t>0                      RG 0135000G  76</t>
  </si>
  <si>
    <t>From chance to purpose : an appraisal of external human fertilization / Clifford Grobstein.</t>
  </si>
  <si>
    <t>Grobstein, Clifford, 1916-1998.</t>
  </si>
  <si>
    <t>Reading, Mass. : Addison-Wesley Pub. Co., 1981.</t>
  </si>
  <si>
    <t>2002-10-23</t>
  </si>
  <si>
    <t>1991-12-09</t>
  </si>
  <si>
    <t>862386348:eng</t>
  </si>
  <si>
    <t>7275368</t>
  </si>
  <si>
    <t>991005097199702656</t>
  </si>
  <si>
    <t>2260599280002656</t>
  </si>
  <si>
    <t>9780201045857</t>
  </si>
  <si>
    <t>32285000829993</t>
  </si>
  <si>
    <t>893895861</t>
  </si>
  <si>
    <t>RG135 .H85 1982</t>
  </si>
  <si>
    <t>0                      RG 0135000H  85          1982</t>
  </si>
  <si>
    <t>Human conception in vitro : proceedings of the first Bourn Hall meeting / edited by R.G. Edwards and Jean M. Purdy.</t>
  </si>
  <si>
    <t>London ; New York : Academic Press, 1982.</t>
  </si>
  <si>
    <t>1996-04-30</t>
  </si>
  <si>
    <t>1991-10-11</t>
  </si>
  <si>
    <t>836703761:eng</t>
  </si>
  <si>
    <t>8846359</t>
  </si>
  <si>
    <t>991000083549702656</t>
  </si>
  <si>
    <t>2254867240002656</t>
  </si>
  <si>
    <t>9780122327407</t>
  </si>
  <si>
    <t>32285000708536</t>
  </si>
  <si>
    <t>893777667</t>
  </si>
  <si>
    <t>RG135 .H86 1984</t>
  </si>
  <si>
    <t>0                      RG 0135000H  86          1984</t>
  </si>
  <si>
    <t>Human in vitro fertilization and embryo transfer / edited by Don P. Wolf and Martin M. Quigley.</t>
  </si>
  <si>
    <t>New York : Plenum Press, c1984.</t>
  </si>
  <si>
    <t>2005-10-10</t>
  </si>
  <si>
    <t>355956873:eng</t>
  </si>
  <si>
    <t>10300660</t>
  </si>
  <si>
    <t>991000349619702656</t>
  </si>
  <si>
    <t>2269731000002656</t>
  </si>
  <si>
    <t>9780306416231</t>
  </si>
  <si>
    <t>32285000845403</t>
  </si>
  <si>
    <t>893320979</t>
  </si>
  <si>
    <t>RG135 .I53 1985</t>
  </si>
  <si>
    <t>0                      RG 0135000I  53          1985</t>
  </si>
  <si>
    <t>Implantation of the human embryo : proceedings of the second Bourn Hall meeting / edited by R.G. Edwards, Jean M. Purdy, P.C. Steptoe.</t>
  </si>
  <si>
    <t>London ; Orlando : Academic Press, 1985.</t>
  </si>
  <si>
    <t>1985</t>
  </si>
  <si>
    <t>1997-06-26</t>
  </si>
  <si>
    <t>836726001:eng</t>
  </si>
  <si>
    <t>12419071</t>
  </si>
  <si>
    <t>991000683489702656</t>
  </si>
  <si>
    <t>2261924220002656</t>
  </si>
  <si>
    <t>9780122324550</t>
  </si>
  <si>
    <t>32285000890011</t>
  </si>
  <si>
    <t>893778144</t>
  </si>
  <si>
    <t>RG135 .T4 1984</t>
  </si>
  <si>
    <t>0                      RG 0135000T  4           1984</t>
  </si>
  <si>
    <t>Test-tube babies : a guide to moral questions, present techniques and future possibilities / Edited by William A.W. Walters and Peter Singer.</t>
  </si>
  <si>
    <t>Melbourne ; New York : Oxford University Press, 1984.</t>
  </si>
  <si>
    <t xml:space="preserve">at </t>
  </si>
  <si>
    <t>1991-12-13</t>
  </si>
  <si>
    <t>355669823:eng</t>
  </si>
  <si>
    <t>11466791</t>
  </si>
  <si>
    <t>991000536859702656</t>
  </si>
  <si>
    <t>2268021230002656</t>
  </si>
  <si>
    <t>9780195543407</t>
  </si>
  <si>
    <t>32285000905199</t>
  </si>
  <si>
    <t>893243361</t>
  </si>
  <si>
    <t>RG135 .W66 1984</t>
  </si>
  <si>
    <t>0                      RG 0135000W  66          1984</t>
  </si>
  <si>
    <t>Test-tube conception / Carl Wood, Ann Westmore.</t>
  </si>
  <si>
    <t>Wood, Carl.</t>
  </si>
  <si>
    <t>Englewood Cliffs, N.J. : Prentice-Hall, c1984.</t>
  </si>
  <si>
    <t>2002-04-08</t>
  </si>
  <si>
    <t>3696106:eng</t>
  </si>
  <si>
    <t>10348569</t>
  </si>
  <si>
    <t>991000357849702656</t>
  </si>
  <si>
    <t>2264170410002656</t>
  </si>
  <si>
    <t>9780139119095</t>
  </si>
  <si>
    <t>32285000829712</t>
  </si>
  <si>
    <t>893720652</t>
  </si>
  <si>
    <t>RG136 .D57 1979</t>
  </si>
  <si>
    <t>0                      RG 0136000D  57          1979</t>
  </si>
  <si>
    <t>The politics of contraception / Carl Djerassi.</t>
  </si>
  <si>
    <t>Djerassi, Carl.</t>
  </si>
  <si>
    <t>New York : Norton, 1979.</t>
  </si>
  <si>
    <t>2007-12-03</t>
  </si>
  <si>
    <t>1993-03-25</t>
  </si>
  <si>
    <t>2793960904:eng</t>
  </si>
  <si>
    <t>5447601</t>
  </si>
  <si>
    <t>991004835439702656</t>
  </si>
  <si>
    <t>2259190250002656</t>
  </si>
  <si>
    <t>9780393012644</t>
  </si>
  <si>
    <t>32285001609253</t>
  </si>
  <si>
    <t>893319689</t>
  </si>
  <si>
    <t>RG136 .E3 1977</t>
  </si>
  <si>
    <t>0                      RG 0136000E  3           1977</t>
  </si>
  <si>
    <t>Health : the family planning factor / Erik Eckholm, Kathleen Newland.</t>
  </si>
  <si>
    <t>Eckholm, Erik P.</t>
  </si>
  <si>
    <t>[Washington : Worldwatch Institute], 1977.</t>
  </si>
  <si>
    <t>Worldwatch paper ; 10</t>
  </si>
  <si>
    <t>1995-06-21</t>
  </si>
  <si>
    <t>42727765:eng</t>
  </si>
  <si>
    <t>3169290</t>
  </si>
  <si>
    <t>991004365529702656</t>
  </si>
  <si>
    <t>2263260990002656</t>
  </si>
  <si>
    <t>9780916468095</t>
  </si>
  <si>
    <t>32285004295795</t>
  </si>
  <si>
    <t>893349927</t>
  </si>
  <si>
    <t>RG136 .H355 1982</t>
  </si>
  <si>
    <t>0                      RG 0136000H  355         1982</t>
  </si>
  <si>
    <t>Contraceptive technology, 1982-1983 / Robert A. Hatcher ... [et al.].</t>
  </si>
  <si>
    <t>Hatcher, Robert A. (Robert Anthony), 1937-</t>
  </si>
  <si>
    <t>New York, N.Y. : Irvington Publishers, c1982.</t>
  </si>
  <si>
    <t>11th rev. ed.</t>
  </si>
  <si>
    <t>1995-09-27</t>
  </si>
  <si>
    <t>1992-04-28</t>
  </si>
  <si>
    <t>30957584:eng</t>
  </si>
  <si>
    <t>8171217</t>
  </si>
  <si>
    <t>991005213589702656</t>
  </si>
  <si>
    <t>2257163580002656</t>
  </si>
  <si>
    <t>9780829007053</t>
  </si>
  <si>
    <t>32285001102473</t>
  </si>
  <si>
    <t>893520644</t>
  </si>
  <si>
    <t>RG136 .K574 1979</t>
  </si>
  <si>
    <t>0                      RG 0136000K  574         1979</t>
  </si>
  <si>
    <t>The art of natural family planning / by John and Sheila Kippley ; foreword by Konald A. Prem.</t>
  </si>
  <si>
    <t>Kippley, John F.</t>
  </si>
  <si>
    <t>Cincinnati : The Couple to Couple League International, c1979.</t>
  </si>
  <si>
    <t>2d ed.</t>
  </si>
  <si>
    <t>ohu</t>
  </si>
  <si>
    <t>2007-12-01</t>
  </si>
  <si>
    <t>1990-07-03</t>
  </si>
  <si>
    <t>103338:eng</t>
  </si>
  <si>
    <t>7693904</t>
  </si>
  <si>
    <t>991004876329702656</t>
  </si>
  <si>
    <t>2269688990002656</t>
  </si>
  <si>
    <t>9780960103638</t>
  </si>
  <si>
    <t>32285000220920</t>
  </si>
  <si>
    <t>893619180</t>
  </si>
  <si>
    <t>RG136 .P67</t>
  </si>
  <si>
    <t>0                      RG 0136000P  67</t>
  </si>
  <si>
    <t>Proceedings of a research conference on natural family planning, edited by William A. Uricchio. Associate editor: Mary Kay Williams.</t>
  </si>
  <si>
    <t>Washington, Human Life Foundation [c1973]</t>
  </si>
  <si>
    <t>1973</t>
  </si>
  <si>
    <t>2004-09-30</t>
  </si>
  <si>
    <t>1997-08-12</t>
  </si>
  <si>
    <t>1928521:eng</t>
  </si>
  <si>
    <t>1009147</t>
  </si>
  <si>
    <t>991005264929702656</t>
  </si>
  <si>
    <t>2263685980002656</t>
  </si>
  <si>
    <t>32285003093183</t>
  </si>
  <si>
    <t>893437426</t>
  </si>
  <si>
    <t>RG136 .S48</t>
  </si>
  <si>
    <t>0                      RG 0136000S  48</t>
  </si>
  <si>
    <t>The birth control book / by Howard I. Shapiro.</t>
  </si>
  <si>
    <t>Shapiro, Howard I., 1937-</t>
  </si>
  <si>
    <t>New York : St. Martin's Press, c1977.</t>
  </si>
  <si>
    <t>1999-03-29</t>
  </si>
  <si>
    <t>1989-12-08</t>
  </si>
  <si>
    <t>3369878:eng</t>
  </si>
  <si>
    <t>2967653</t>
  </si>
  <si>
    <t>991005264939702656</t>
  </si>
  <si>
    <t>2269373760002656</t>
  </si>
  <si>
    <t>9780312081720</t>
  </si>
  <si>
    <t>32285000030451</t>
  </si>
  <si>
    <t>893808099</t>
  </si>
  <si>
    <t>RG136.5 .H8</t>
  </si>
  <si>
    <t>0                      RG 0136500H  8</t>
  </si>
  <si>
    <t>Natural family planning : selected bibliography / compiled and annotated by Clara R. Ross ; foreword by William A. Lynch.</t>
  </si>
  <si>
    <t>Ross, Clara R.</t>
  </si>
  <si>
    <t>Washington : Human Life Foundation, 1975-</t>
  </si>
  <si>
    <t>1975</t>
  </si>
  <si>
    <t>9065978:eng</t>
  </si>
  <si>
    <t>1836775</t>
  </si>
  <si>
    <t>991003905629702656</t>
  </si>
  <si>
    <t>2257557300002656</t>
  </si>
  <si>
    <t>32285001609279</t>
  </si>
  <si>
    <t>893624120</t>
  </si>
  <si>
    <t>RG136.5 .N64 1978</t>
  </si>
  <si>
    <t>0                      RG 0136500N  64          1978</t>
  </si>
  <si>
    <t>A cooperative method of natural birth control / by Margaret Nofziger.</t>
  </si>
  <si>
    <t>Nofziger, Margaret.</t>
  </si>
  <si>
    <t>Collegeville, Minn. : Liturgical Press, c1978.</t>
  </si>
  <si>
    <t>2nd ed., rev.</t>
  </si>
  <si>
    <t>mnu</t>
  </si>
  <si>
    <t>2000-07-11</t>
  </si>
  <si>
    <t>1862521200:eng</t>
  </si>
  <si>
    <t>14584742</t>
  </si>
  <si>
    <t>991000946179702656</t>
  </si>
  <si>
    <t>2269710730002656</t>
  </si>
  <si>
    <t>9780913990131</t>
  </si>
  <si>
    <t>32285000220946</t>
  </si>
  <si>
    <t>893784670</t>
  </si>
  <si>
    <t>RG136.5 .S54 1979</t>
  </si>
  <si>
    <t>0                      RG 0136500S  54          1979</t>
  </si>
  <si>
    <t>Natural sex / by Mary Shivanandan.</t>
  </si>
  <si>
    <t>Shivanandan, Mary.</t>
  </si>
  <si>
    <t>New York : Rawson, Wade Publishers, c1979.</t>
  </si>
  <si>
    <t>1996-03-28</t>
  </si>
  <si>
    <t>12424670:eng</t>
  </si>
  <si>
    <t>4492337</t>
  </si>
  <si>
    <t>991004646709702656</t>
  </si>
  <si>
    <t>2263633190002656</t>
  </si>
  <si>
    <t>9780892560752</t>
  </si>
  <si>
    <t>32285001609295</t>
  </si>
  <si>
    <t>893442893</t>
  </si>
  <si>
    <t>RG136.A2 B54 1980</t>
  </si>
  <si>
    <t>0                      RG 0136000A  2                  B  54          1980</t>
  </si>
  <si>
    <t>Birth control and controlling birth : women-centered perspectives / edited by Helen B. Holmes, Betty B. Hoskins, and Michael Gross.</t>
  </si>
  <si>
    <t>Clifton, N.J. : Humana Press, c1980.</t>
  </si>
  <si>
    <t>1980</t>
  </si>
  <si>
    <t>909678848:eng</t>
  </si>
  <si>
    <t>6734812</t>
  </si>
  <si>
    <t>991005032739702656</t>
  </si>
  <si>
    <t>2268605690002656</t>
  </si>
  <si>
    <t>9780896030220</t>
  </si>
  <si>
    <t>32285001609246</t>
  </si>
  <si>
    <t>893430738</t>
  </si>
  <si>
    <t>RG136.P4 T4</t>
  </si>
  <si>
    <t>0                      RG 0136000P  4                  T  4</t>
  </si>
  <si>
    <t>Textbook of contraceptive practice, by John Peel &amp; Malcolm Potts.</t>
  </si>
  <si>
    <t>Peel, John.</t>
  </si>
  <si>
    <t>London, Cambridge U.P., 1969.</t>
  </si>
  <si>
    <t>1969</t>
  </si>
  <si>
    <t>1998-12-01</t>
  </si>
  <si>
    <t>1145849:eng</t>
  </si>
  <si>
    <t>23627</t>
  </si>
  <si>
    <t>991000056729702656</t>
  </si>
  <si>
    <t>2267646550002656</t>
  </si>
  <si>
    <t>9780521075152</t>
  </si>
  <si>
    <t>32285003093167</t>
  </si>
  <si>
    <t>893406888</t>
  </si>
  <si>
    <t>RG137.5 .C3</t>
  </si>
  <si>
    <t>0                      RG 0137500C  3</t>
  </si>
  <si>
    <t>The popes, the pill, and the people : a documentary study / [by] John R. Cavanagh.</t>
  </si>
  <si>
    <t>Cavanagh, John R., 1904-</t>
  </si>
  <si>
    <t>Milwaukee : Bruce Pub. Co., [1965]</t>
  </si>
  <si>
    <t>1965</t>
  </si>
  <si>
    <t>1523737:eng</t>
  </si>
  <si>
    <t>523449</t>
  </si>
  <si>
    <t>991002913859702656</t>
  </si>
  <si>
    <t>2261828540002656</t>
  </si>
  <si>
    <t>32285000019439</t>
  </si>
  <si>
    <t>893793102</t>
  </si>
  <si>
    <t>RG14.U6 R88 1978</t>
  </si>
  <si>
    <t>0                      RG 0014000U  6                  R  88          1978</t>
  </si>
  <si>
    <t>The women's health movement : feminist alternatives to medical control / Sheryl K. Ruzek.</t>
  </si>
  <si>
    <t>Ruzek, Sheryl Burt.</t>
  </si>
  <si>
    <t>New York : Praeger, 1978.</t>
  </si>
  <si>
    <t>2006-05-17</t>
  </si>
  <si>
    <t>895263097:eng</t>
  </si>
  <si>
    <t>4056590</t>
  </si>
  <si>
    <t>991004580219702656</t>
  </si>
  <si>
    <t>2272103960002656</t>
  </si>
  <si>
    <t>9780030414367</t>
  </si>
  <si>
    <t>32285001609212</t>
  </si>
  <si>
    <t>893901392</t>
  </si>
  <si>
    <t>RG143.A1 S37 1994</t>
  </si>
  <si>
    <t>0                      RG 0143000A  1                  S  37          1994</t>
  </si>
  <si>
    <t>Men who control women's health : the miseducation of obstetrician-gynecologists / Diana Scully.</t>
  </si>
  <si>
    <t>Scully, Diana.</t>
  </si>
  <si>
    <t>New York : Teachers College Press, 1994.</t>
  </si>
  <si>
    <t>Athene series</t>
  </si>
  <si>
    <t>1994-08-02</t>
  </si>
  <si>
    <t>468765:eng</t>
  </si>
  <si>
    <t>29521031</t>
  </si>
  <si>
    <t>991002275399702656</t>
  </si>
  <si>
    <t>2268293780002656</t>
  </si>
  <si>
    <t>9780807762738</t>
  </si>
  <si>
    <t>32285001934768</t>
  </si>
  <si>
    <t>893433700</t>
  </si>
  <si>
    <t>RG161 .L44</t>
  </si>
  <si>
    <t>0                      RG 0161000L  44</t>
  </si>
  <si>
    <t>The cycling female, her menstrual rhythm / Allen Lein.</t>
  </si>
  <si>
    <t>Lein, Allen, 1913-</t>
  </si>
  <si>
    <t>San Francisco : W. H. Freeman, c1979.</t>
  </si>
  <si>
    <t>2004-03-30</t>
  </si>
  <si>
    <t>1990-02-06</t>
  </si>
  <si>
    <t>447137:eng</t>
  </si>
  <si>
    <t>4493566</t>
  </si>
  <si>
    <t>991004650099702656</t>
  </si>
  <si>
    <t>2263078630002656</t>
  </si>
  <si>
    <t>9780716710387</t>
  </si>
  <si>
    <t>32285000039585</t>
  </si>
  <si>
    <t>893526356</t>
  </si>
  <si>
    <t>RG163 .D44 1976</t>
  </si>
  <si>
    <t>0                      RG 0163000D  44          1976</t>
  </si>
  <si>
    <t>The curse : a cultural history of menstruation / Janice Delaney, Mary Jane Lupton, Emily Toth.</t>
  </si>
  <si>
    <t>Delaney, Janice.</t>
  </si>
  <si>
    <t>New York : Dutton, c1976.</t>
  </si>
  <si>
    <t>1976</t>
  </si>
  <si>
    <t>1993-07-06</t>
  </si>
  <si>
    <t>3999820:eng</t>
  </si>
  <si>
    <t>2074311</t>
  </si>
  <si>
    <t>991004001869702656</t>
  </si>
  <si>
    <t>2263926360002656</t>
  </si>
  <si>
    <t>9780876902226</t>
  </si>
  <si>
    <t>32285001720027</t>
  </si>
  <si>
    <t>893417104</t>
  </si>
  <si>
    <t>RG163 .M46</t>
  </si>
  <si>
    <t>0                      RG 0163000M  46</t>
  </si>
  <si>
    <t>The Menstrual cycle / edited by Alice J. Dan, Effie A. Graham, Carol P. Beecher.</t>
  </si>
  <si>
    <t>V. 2</t>
  </si>
  <si>
    <t>New York : Springer Pub. Co., c1980-&lt;1981&gt;</t>
  </si>
  <si>
    <t>1993-04-05</t>
  </si>
  <si>
    <t>8911012921:eng</t>
  </si>
  <si>
    <t>6487563</t>
  </si>
  <si>
    <t>991001784569702656</t>
  </si>
  <si>
    <t>2271780900002656</t>
  </si>
  <si>
    <t>9780826126306</t>
  </si>
  <si>
    <t>32285001601995</t>
  </si>
  <si>
    <t>893232262</t>
  </si>
  <si>
    <t>RG186 .G74 1993</t>
  </si>
  <si>
    <t>0                      RG 0186000G  74          1993</t>
  </si>
  <si>
    <t>The change : women, aging and the menopause / Germaine Greer.</t>
  </si>
  <si>
    <t>Greer, Germaine, 1939-</t>
  </si>
  <si>
    <t>New York : Ballantine, 1993.</t>
  </si>
  <si>
    <t>1st Ballantine Books ed.</t>
  </si>
  <si>
    <t>2006-01-17</t>
  </si>
  <si>
    <t>1997-02-05</t>
  </si>
  <si>
    <t>5453742407:eng</t>
  </si>
  <si>
    <t>28785007</t>
  </si>
  <si>
    <t>991002232809702656</t>
  </si>
  <si>
    <t>2267738080002656</t>
  </si>
  <si>
    <t>9780449908532</t>
  </si>
  <si>
    <t>32285002414125</t>
  </si>
  <si>
    <t>893414974</t>
  </si>
  <si>
    <t>RG186 .M47</t>
  </si>
  <si>
    <t>0                      RG 0186000M  47</t>
  </si>
  <si>
    <t>The Menopause book / Barrie Anderson ... [et al.] ; edited by Louisa Rose.</t>
  </si>
  <si>
    <t>New York : Hawthorn Books, c1977.</t>
  </si>
  <si>
    <t>1992-02-01</t>
  </si>
  <si>
    <t>375231519:eng</t>
  </si>
  <si>
    <t>3445235</t>
  </si>
  <si>
    <t>991004436629702656</t>
  </si>
  <si>
    <t>2266970240002656</t>
  </si>
  <si>
    <t>9780801549939</t>
  </si>
  <si>
    <t>32285000933126</t>
  </si>
  <si>
    <t>893807068</t>
  </si>
  <si>
    <t>RG186 .S42 2003</t>
  </si>
  <si>
    <t>0                      RG 0186000S  42          2003</t>
  </si>
  <si>
    <t>The greatest experiment ever performed on women : exploding the estrogen myth / Barbara Seaman.</t>
  </si>
  <si>
    <t>New York : Hyperion, c2003.</t>
  </si>
  <si>
    <t>2003-09-11</t>
  </si>
  <si>
    <t>772398:eng</t>
  </si>
  <si>
    <t>52515011</t>
  </si>
  <si>
    <t>991004110949702656</t>
  </si>
  <si>
    <t>2261322360002656</t>
  </si>
  <si>
    <t>9780786868537</t>
  </si>
  <si>
    <t>32285004782776</t>
  </si>
  <si>
    <t>893411135</t>
  </si>
  <si>
    <t>RG186 .S665 1992</t>
  </si>
  <si>
    <t>0                      RG 0186000S  665         1992</t>
  </si>
  <si>
    <t>The silent passage : menopause / Gail Sheehy.</t>
  </si>
  <si>
    <t>Sheehy, Gail.</t>
  </si>
  <si>
    <t>New York : Random House, c1992.</t>
  </si>
  <si>
    <t>2007-04-28</t>
  </si>
  <si>
    <t>1992-08-12</t>
  </si>
  <si>
    <t>18856201:eng</t>
  </si>
  <si>
    <t>25318595</t>
  </si>
  <si>
    <t>991001994229702656</t>
  </si>
  <si>
    <t>2266926670002656</t>
  </si>
  <si>
    <t>9780679413882</t>
  </si>
  <si>
    <t>32285001197473</t>
  </si>
  <si>
    <t>893892015</t>
  </si>
  <si>
    <t>RG493 .R67 1976</t>
  </si>
  <si>
    <t>0                      RG 0493000R  67          1976</t>
  </si>
  <si>
    <t>The complete book of breast care / by Robert E. Rothenberg.</t>
  </si>
  <si>
    <t>Rothenberg, Robert E.</t>
  </si>
  <si>
    <t>New York : Ballantine Books, 1976, c1975.</t>
  </si>
  <si>
    <t xml:space="preserve">xx </t>
  </si>
  <si>
    <t>499045:eng</t>
  </si>
  <si>
    <t>3024738</t>
  </si>
  <si>
    <t>991004323079702656</t>
  </si>
  <si>
    <t>2258044260002656</t>
  </si>
  <si>
    <t>9780345251145</t>
  </si>
  <si>
    <t>32285001005106</t>
  </si>
  <si>
    <t>893247435</t>
  </si>
  <si>
    <t>RG516 .O2 1984</t>
  </si>
  <si>
    <t>0                      RG 0516000O  2           1984</t>
  </si>
  <si>
    <t>The captured womb : a history of the medical care of pregnant women / Ann Oakley.</t>
  </si>
  <si>
    <t>Oakley, Ann.</t>
  </si>
  <si>
    <t>Oxford [Oxfordshire] ; New York, N.Y. : B. Blackwell, 1984.</t>
  </si>
  <si>
    <t>2001-04-12</t>
  </si>
  <si>
    <t>1993-04-23</t>
  </si>
  <si>
    <t>836670802:eng</t>
  </si>
  <si>
    <t>10924942</t>
  </si>
  <si>
    <t>991000459799702656</t>
  </si>
  <si>
    <t>2272518420002656</t>
  </si>
  <si>
    <t>9780631141525</t>
  </si>
  <si>
    <t>32285001623742</t>
  </si>
  <si>
    <t>893496247</t>
  </si>
  <si>
    <t>RG525 .A79 1977</t>
  </si>
  <si>
    <t>0                      RG 0525000A  79          1977</t>
  </si>
  <si>
    <t>Immaculate deception : a new look at women and childbirth in America / Suzanne Arms ; with a foreword by Frederick Leboyer.</t>
  </si>
  <si>
    <t>Arms, Suzanne.</t>
  </si>
  <si>
    <t>New York : Bantam Books, 1977, c1975.</t>
  </si>
  <si>
    <t>1995-04-04</t>
  </si>
  <si>
    <t>1995-03-31</t>
  </si>
  <si>
    <t>817348680:eng</t>
  </si>
  <si>
    <t>3123274</t>
  </si>
  <si>
    <t>991004353129702656</t>
  </si>
  <si>
    <t>2264477070002656</t>
  </si>
  <si>
    <t>9780553022575</t>
  </si>
  <si>
    <t>32285002015732</t>
  </si>
  <si>
    <t>893253591</t>
  </si>
  <si>
    <t>RG525 .D38 1982</t>
  </si>
  <si>
    <t>0                      RG 0525000D  38          1982</t>
  </si>
  <si>
    <t>Out of our hands / Nick Davidson and Jill Rakusen ; design by Tony Fry.</t>
  </si>
  <si>
    <t>Davidson, Nick.</t>
  </si>
  <si>
    <t>London : Pan Books in conjunction with Channel Fur Television Company, Ltd., 1982.</t>
  </si>
  <si>
    <t>Science in society</t>
  </si>
  <si>
    <t>1998-07-05</t>
  </si>
  <si>
    <t>1995-06-30</t>
  </si>
  <si>
    <t>3520833:eng</t>
  </si>
  <si>
    <t>10540986</t>
  </si>
  <si>
    <t>991000390059702656</t>
  </si>
  <si>
    <t>2271504350002656</t>
  </si>
  <si>
    <t>9780330269612</t>
  </si>
  <si>
    <t>32285002021912</t>
  </si>
  <si>
    <t>893808671</t>
  </si>
  <si>
    <t>RG525 .L5475 2009</t>
  </si>
  <si>
    <t>0                      RG 0525000L  5475        2009</t>
  </si>
  <si>
    <t>The stress-free pregnancy guide : a doctor tells you what to really expect / Carol Livoti and Elizabeth Topp.</t>
  </si>
  <si>
    <t>Livoti, Carol.</t>
  </si>
  <si>
    <t>New York : AMACOM, c2009.</t>
  </si>
  <si>
    <t>2009</t>
  </si>
  <si>
    <t>2010-10-14</t>
  </si>
  <si>
    <t>2008-09-22</t>
  </si>
  <si>
    <t>793004722:eng</t>
  </si>
  <si>
    <t>154772644</t>
  </si>
  <si>
    <t>991005267329702656</t>
  </si>
  <si>
    <t>2267854370002656</t>
  </si>
  <si>
    <t>9780814480557</t>
  </si>
  <si>
    <t>32285005459457</t>
  </si>
  <si>
    <t>893889946</t>
  </si>
  <si>
    <t>RG525 .M48 1984</t>
  </si>
  <si>
    <t>0                      RG 0525000M  48          1984</t>
  </si>
  <si>
    <t>The facts of life : three-dimensional, movable illustrations show the development of a baby from conception to birth / Jonathan Miller and David Pelham ; illustrated by Harry Willock.</t>
  </si>
  <si>
    <t>Miller, Jonathan, 1934-2019.</t>
  </si>
  <si>
    <t>New York : Viking, c1984.</t>
  </si>
  <si>
    <t>2010-01-31</t>
  </si>
  <si>
    <t>1991-11-21</t>
  </si>
  <si>
    <t>3932982297:eng</t>
  </si>
  <si>
    <t>11426872</t>
  </si>
  <si>
    <t>991000524049702656</t>
  </si>
  <si>
    <t>2255770790002656</t>
  </si>
  <si>
    <t>32285000843473</t>
  </si>
  <si>
    <t>893708450</t>
  </si>
  <si>
    <t>RG525 .Y68 2007</t>
  </si>
  <si>
    <t>0                      RG 0525000Y  68          2007</t>
  </si>
  <si>
    <t>Moments and milestones pregnancy journal : a week-by-week companion / Jennifer Leigh Youngs and Bettie B. Youngs.</t>
  </si>
  <si>
    <t>Youngs, Jennifer Leigh, 1974-</t>
  </si>
  <si>
    <t>New York : AMACOM, 2007.</t>
  </si>
  <si>
    <t>2007</t>
  </si>
  <si>
    <t>2007-02-22</t>
  </si>
  <si>
    <t>66003487:eng</t>
  </si>
  <si>
    <t>81145397</t>
  </si>
  <si>
    <t>991005041949702656</t>
  </si>
  <si>
    <t>2271073960002656</t>
  </si>
  <si>
    <t>9780814473771</t>
  </si>
  <si>
    <t>32285005278626</t>
  </si>
  <si>
    <t>893707161</t>
  </si>
  <si>
    <t>RG526 .A76 1985</t>
  </si>
  <si>
    <t>0                      RG 0526000A  76          1985</t>
  </si>
  <si>
    <t>Power and the profession of obstetrics / William Ray Arney.</t>
  </si>
  <si>
    <t>Arney, William Ray.</t>
  </si>
  <si>
    <t>Chicago : University of Chicago Press, 1985, c1982.</t>
  </si>
  <si>
    <t>Paperback ed. 1985.</t>
  </si>
  <si>
    <t>ilu</t>
  </si>
  <si>
    <t>1994-10-03</t>
  </si>
  <si>
    <t>1992-02-19</t>
  </si>
  <si>
    <t>417843:eng</t>
  </si>
  <si>
    <t>8475516</t>
  </si>
  <si>
    <t>991005248559702656</t>
  </si>
  <si>
    <t>2259533220002656</t>
  </si>
  <si>
    <t>9780226027289</t>
  </si>
  <si>
    <t>32285000981794</t>
  </si>
  <si>
    <t>893619691</t>
  </si>
  <si>
    <t>RG526 .C87 1981</t>
  </si>
  <si>
    <t>0                      RG 0526000C  87          1981</t>
  </si>
  <si>
    <t>The Custom-made child? : Women-centered perspectives / edited by Helen B. Holmes, Betty B. Hoskins, and Michael Gross.</t>
  </si>
  <si>
    <t>Clifton, N.J. : Humana Press, c1981.</t>
  </si>
  <si>
    <t>1993-05-26</t>
  </si>
  <si>
    <t>1992-02-17</t>
  </si>
  <si>
    <t>985277945:eng</t>
  </si>
  <si>
    <t>7177928</t>
  </si>
  <si>
    <t>991001789189702656</t>
  </si>
  <si>
    <t>2271614190002656</t>
  </si>
  <si>
    <t>9780896030244</t>
  </si>
  <si>
    <t>32285000970722</t>
  </si>
  <si>
    <t>893244419</t>
  </si>
  <si>
    <t>RG556 .M34 2004</t>
  </si>
  <si>
    <t>0                      RG 0556000M  34          2004</t>
  </si>
  <si>
    <t>Belly laughs : the naked truth about pregnancy and childbirth / Jenny McCarthy.</t>
  </si>
  <si>
    <t>McCarthy, Jenny, 1972-</t>
  </si>
  <si>
    <t>Cambridge, MA : Da Capo Lifelong, 2004.</t>
  </si>
  <si>
    <t>2004</t>
  </si>
  <si>
    <t>1st Da Capo Lifelong Books ed.</t>
  </si>
  <si>
    <t>2007-10-17</t>
  </si>
  <si>
    <t>2004-06-14</t>
  </si>
  <si>
    <t>62202864:eng</t>
  </si>
  <si>
    <t>54501585</t>
  </si>
  <si>
    <t>991004311159702656</t>
  </si>
  <si>
    <t>2264641160002656</t>
  </si>
  <si>
    <t>9780738209494</t>
  </si>
  <si>
    <t>32285004909916</t>
  </si>
  <si>
    <t>893429910</t>
  </si>
  <si>
    <t>RG556 .S4</t>
  </si>
  <si>
    <t>0                      RG 0556000S  4</t>
  </si>
  <si>
    <t>Teen-age pregnancy, including management of emotional and constitutional problems / by James P. Semmens and William M. Lamers.</t>
  </si>
  <si>
    <t>Semmens, James P.</t>
  </si>
  <si>
    <t>Springfield, Ill. : C. C. Thomas, [1968]</t>
  </si>
  <si>
    <t>1968</t>
  </si>
  <si>
    <t>2002-11-07</t>
  </si>
  <si>
    <t>1990-11-12</t>
  </si>
  <si>
    <t>3901586408:eng</t>
  </si>
  <si>
    <t>1959179</t>
  </si>
  <si>
    <t>991003952469702656</t>
  </si>
  <si>
    <t>2265933320002656</t>
  </si>
  <si>
    <t>32285000367721</t>
  </si>
  <si>
    <t>893259121</t>
  </si>
  <si>
    <t>RG556.5 .S36 1986</t>
  </si>
  <si>
    <t>0                      RG 0556500S  36          1986</t>
  </si>
  <si>
    <t>School-age pregnancy and parenthood : biosocial dimensions / edited by Jane B. Lancaster and Beatrix A. Hamburg ; sponsored by the Social Science Research Council.</t>
  </si>
  <si>
    <t>New York : Aldine-De Gruyter Pub. Co., 1986.</t>
  </si>
  <si>
    <t>1986</t>
  </si>
  <si>
    <t>890219657:eng</t>
  </si>
  <si>
    <t>13095299</t>
  </si>
  <si>
    <t>991000780359702656</t>
  </si>
  <si>
    <t>2255673280002656</t>
  </si>
  <si>
    <t>9780202303215</t>
  </si>
  <si>
    <t>32285000872597</t>
  </si>
  <si>
    <t>893351658</t>
  </si>
  <si>
    <t>RG558.7 .E94 1991</t>
  </si>
  <si>
    <t>0                      RG 0558700E  94          1991</t>
  </si>
  <si>
    <t>Exercise in pregnancy / editors by Raul Artal Mittelmark, Robert A. Wiswell, Barbara L. Drinkwater.</t>
  </si>
  <si>
    <t>Baltimore : Williams &amp; Wilkins, c1991.</t>
  </si>
  <si>
    <t>2nd ed.</t>
  </si>
  <si>
    <t>2009-09-29</t>
  </si>
  <si>
    <t>1992-01-28</t>
  </si>
  <si>
    <t>2070192183:eng</t>
  </si>
  <si>
    <t>21079396</t>
  </si>
  <si>
    <t>991001777129702656</t>
  </si>
  <si>
    <t>2271417110002656</t>
  </si>
  <si>
    <t>32285000866938</t>
  </si>
  <si>
    <t>893316056</t>
  </si>
  <si>
    <t>RG558.7 .F56 1995</t>
  </si>
  <si>
    <t>0                      RG 0558700F  56          1995</t>
  </si>
  <si>
    <t>Fit for two : the official YMCA prenatal exercise guide / YMCA of the USA, with Thomas W. Hanlon.</t>
  </si>
  <si>
    <t>Champaign, IL : Human Kinetics, c1995.</t>
  </si>
  <si>
    <t>1995</t>
  </si>
  <si>
    <t>1996-01-17</t>
  </si>
  <si>
    <t>799739236:eng</t>
  </si>
  <si>
    <t>31753608</t>
  </si>
  <si>
    <t>991002435539702656</t>
  </si>
  <si>
    <t>2272273920002656</t>
  </si>
  <si>
    <t>9780873228282</t>
  </si>
  <si>
    <t>32285002119070</t>
  </si>
  <si>
    <t>893691609</t>
  </si>
  <si>
    <t>RG558.7 .N62 1988</t>
  </si>
  <si>
    <t>0                      RG 0558700N  62          1988</t>
  </si>
  <si>
    <t>Essential exercises for the childbearing year : a guide to health and comfort before and after your baby is born / Elizabeth Noble ; foreword by Emanuel A. Friedman ; preface by Doris Haire.</t>
  </si>
  <si>
    <t>Noble, Elizabeth, 1945-</t>
  </si>
  <si>
    <t>Boston : Houghton Mifflin, c1988.</t>
  </si>
  <si>
    <t>1988</t>
  </si>
  <si>
    <t>3rd ed.</t>
  </si>
  <si>
    <t>1991-06-20</t>
  </si>
  <si>
    <t>5072846:eng</t>
  </si>
  <si>
    <t>17263947</t>
  </si>
  <si>
    <t>991001193999702656</t>
  </si>
  <si>
    <t>2266781870002656</t>
  </si>
  <si>
    <t>9780395477809</t>
  </si>
  <si>
    <t>32285000657956</t>
  </si>
  <si>
    <t>893509459</t>
  </si>
  <si>
    <t>RG560 .B34 1978</t>
  </si>
  <si>
    <t>0                      RG 0560000B  34          1978</t>
  </si>
  <si>
    <t>The psychology of pregnancy : reconciliation and resolution / Judith W. Ballou.</t>
  </si>
  <si>
    <t>Ballou, Judith W.</t>
  </si>
  <si>
    <t>Lexington, Mass. : Lexington Books, c1978.</t>
  </si>
  <si>
    <t>1995-10-26</t>
  </si>
  <si>
    <t>793851301:eng</t>
  </si>
  <si>
    <t>4492573</t>
  </si>
  <si>
    <t>991005265149702656</t>
  </si>
  <si>
    <t>2263605920002656</t>
  </si>
  <si>
    <t>9780669023770</t>
  </si>
  <si>
    <t>32285001609352</t>
  </si>
  <si>
    <t>893263712</t>
  </si>
  <si>
    <t>RG560 .D8313 1993</t>
  </si>
  <si>
    <t>0                      RG 0560000D  8313        1993</t>
  </si>
  <si>
    <t>Disembodying women : perspectives on pregnancy and the unborn / Barbara Duden ; translated by Lee Hoinacki.</t>
  </si>
  <si>
    <t>Duden, Barbara.</t>
  </si>
  <si>
    <t>Cambridge, Mass. : Harvard University Press, 1993.</t>
  </si>
  <si>
    <t>1995-01-19</t>
  </si>
  <si>
    <t>1994-12-13</t>
  </si>
  <si>
    <t>346428:eng</t>
  </si>
  <si>
    <t>27973872</t>
  </si>
  <si>
    <t>991002172579702656</t>
  </si>
  <si>
    <t>2263955900002656</t>
  </si>
  <si>
    <t>9780674212671</t>
  </si>
  <si>
    <t>32285001976397</t>
  </si>
  <si>
    <t>893685051</t>
  </si>
  <si>
    <t>RG560 .G76</t>
  </si>
  <si>
    <t>0                      RG 0560000G  76</t>
  </si>
  <si>
    <t>Pregnancy, birth, and parenthood / Frances Kaplan Grossman, Lois S. Eichler, Susan A. Winickoff, with Margery Kistin Anzalone, Mirian H. Gofseyeff, Susan P. Sargent.</t>
  </si>
  <si>
    <t>Grossman, Frances Kaplan, 1939-</t>
  </si>
  <si>
    <t>San Francisco : Jossey-Bass Publishers, 1980.</t>
  </si>
  <si>
    <t>The Jossey-Bass social and behavioral science series</t>
  </si>
  <si>
    <t>1994-09-08</t>
  </si>
  <si>
    <t>1991-11-12</t>
  </si>
  <si>
    <t>532823:eng</t>
  </si>
  <si>
    <t>6305243</t>
  </si>
  <si>
    <t>991004961439702656</t>
  </si>
  <si>
    <t>2259137550002656</t>
  </si>
  <si>
    <t>9780875894652</t>
  </si>
  <si>
    <t>32285000821495</t>
  </si>
  <si>
    <t>893883154</t>
  </si>
  <si>
    <t>RG560 .L43 1984</t>
  </si>
  <si>
    <t>0                      RG 0560000L  43          1984</t>
  </si>
  <si>
    <t>Psychosocial adaptation in pregnancy : assessment of seven dimensions of maternal development / Regina P. Lederman ; with cont. by Edward Lederman.</t>
  </si>
  <si>
    <t>Lederman, Regina Placzek.</t>
  </si>
  <si>
    <t>Englewood Cliffs, N.J. : Prentice-Hall, 1984.</t>
  </si>
  <si>
    <t>5218096924:eng</t>
  </si>
  <si>
    <t>10017740</t>
  </si>
  <si>
    <t>991000296869702656</t>
  </si>
  <si>
    <t>2269599510002656</t>
  </si>
  <si>
    <t>9780137367603</t>
  </si>
  <si>
    <t>32285001609360</t>
  </si>
  <si>
    <t>893339444</t>
  </si>
  <si>
    <t>RG560 .L44 1980</t>
  </si>
  <si>
    <t>0                      RG 0560000L  44          1980</t>
  </si>
  <si>
    <t>Psychological effects of motherhood : a study of first pregnancy / Myra Leifer.</t>
  </si>
  <si>
    <t>Leifer, Myra.</t>
  </si>
  <si>
    <t>New York : Praeger, 1980.</t>
  </si>
  <si>
    <t>916222032:eng</t>
  </si>
  <si>
    <t>5727061</t>
  </si>
  <si>
    <t>991004866429702656</t>
  </si>
  <si>
    <t>2263419350002656</t>
  </si>
  <si>
    <t>9780030557767</t>
  </si>
  <si>
    <t>32285001609378</t>
  </si>
  <si>
    <t>893507319</t>
  </si>
  <si>
    <t>RG560 .M827 2005</t>
  </si>
  <si>
    <t>0                      RG 0560000M  827         2005</t>
  </si>
  <si>
    <t>Reconceiving pregnancy and childcare : ethics, experience, and reproductive labor / Amy Mullin.</t>
  </si>
  <si>
    <t>Mullin, Amy, 1963-</t>
  </si>
  <si>
    <t>New York : Cambridge University Press, 2005.</t>
  </si>
  <si>
    <t>2005</t>
  </si>
  <si>
    <t>Cambridge studies in philosophy and public policy</t>
  </si>
  <si>
    <t>2008-08-11</t>
  </si>
  <si>
    <t>197673022:eng</t>
  </si>
  <si>
    <t>57251286</t>
  </si>
  <si>
    <t>991005024659702656</t>
  </si>
  <si>
    <t>2272049980002656</t>
  </si>
  <si>
    <t>9780521605861</t>
  </si>
  <si>
    <t>32285005452239</t>
  </si>
  <si>
    <t>893437037</t>
  </si>
  <si>
    <t>RG560 .N48 1989</t>
  </si>
  <si>
    <t>0                      RG 0560000N  48          1989</t>
  </si>
  <si>
    <t>New approaches to human reproduction : social and ethical dimensions / edited by Linda M. Whiteford and Marilyn L. Poland.</t>
  </si>
  <si>
    <t>Boulder : Westview Press, 1989.</t>
  </si>
  <si>
    <t>1998-10-27</t>
  </si>
  <si>
    <t>2005-10-20</t>
  </si>
  <si>
    <t>1991-11-06</t>
  </si>
  <si>
    <t>836884342:eng</t>
  </si>
  <si>
    <t>17953873</t>
  </si>
  <si>
    <t>991001786439702656</t>
  </si>
  <si>
    <t>2271895560002656</t>
  </si>
  <si>
    <t>9780813304502</t>
  </si>
  <si>
    <t>32285000796887</t>
  </si>
  <si>
    <t>893596733</t>
  </si>
  <si>
    <t>RG560 .O24 1980</t>
  </si>
  <si>
    <t>0                      RG 0560000O  24          1980</t>
  </si>
  <si>
    <t>Becoming a mother / Ann Oakley.</t>
  </si>
  <si>
    <t>New York : Schocken Books, 1980, c1979.</t>
  </si>
  <si>
    <t>1993-05-06</t>
  </si>
  <si>
    <t>460620:eng</t>
  </si>
  <si>
    <t>5563962</t>
  </si>
  <si>
    <t>991004845119702656</t>
  </si>
  <si>
    <t>2268022120002656</t>
  </si>
  <si>
    <t>9780805237351</t>
  </si>
  <si>
    <t>32285001652063</t>
  </si>
  <si>
    <t>893688281</t>
  </si>
  <si>
    <t>RG560 .P74</t>
  </si>
  <si>
    <t>0                      RG 0560000P  74</t>
  </si>
  <si>
    <t>Pregnancy, a psychological and social study / edited by S. Wolkind and E. Zajicek.</t>
  </si>
  <si>
    <t>London : Academic Press ; New York : Grune Stratton, 1981.</t>
  </si>
  <si>
    <t>465792:eng</t>
  </si>
  <si>
    <t>8453453</t>
  </si>
  <si>
    <t>991005191909702656</t>
  </si>
  <si>
    <t>2264675290002656</t>
  </si>
  <si>
    <t>9780127620800</t>
  </si>
  <si>
    <t>32285001609394</t>
  </si>
  <si>
    <t>893520604</t>
  </si>
  <si>
    <t>RG560 .P79</t>
  </si>
  <si>
    <t>0                      RG 0560000P  79</t>
  </si>
  <si>
    <t>Psychological aspects of pregnancy, birthing, and bonding / edited by Barbara L. Blum, with James L. Fosshage ... [et al.].</t>
  </si>
  <si>
    <t>New York, N.Y. : Human Sciences Press, [1980]</t>
  </si>
  <si>
    <t>New directions in psychotherapy ; v. 4</t>
  </si>
  <si>
    <t>1998-03-25</t>
  </si>
  <si>
    <t>1992-11-03</t>
  </si>
  <si>
    <t>535219:eng</t>
  </si>
  <si>
    <t>6223578</t>
  </si>
  <si>
    <t>991004948979702656</t>
  </si>
  <si>
    <t>2268417080002656</t>
  </si>
  <si>
    <t>9780877052104</t>
  </si>
  <si>
    <t>32285001380947</t>
  </si>
  <si>
    <t>893236095</t>
  </si>
  <si>
    <t>RG560 .R83 1984</t>
  </si>
  <si>
    <t>0                      RG 0560000R  83          1984</t>
  </si>
  <si>
    <t>Maternal identity and the maternal experience / Reva Rubin.</t>
  </si>
  <si>
    <t>Rubin, Reva.</t>
  </si>
  <si>
    <t>New York : Springer Pub. Co., c1984.</t>
  </si>
  <si>
    <t>1996-09-22</t>
  </si>
  <si>
    <t>967022:eng</t>
  </si>
  <si>
    <t>10100736</t>
  </si>
  <si>
    <t>991000312669702656</t>
  </si>
  <si>
    <t>2256157520002656</t>
  </si>
  <si>
    <t>9780826141002</t>
  </si>
  <si>
    <t>32285001609402</t>
  </si>
  <si>
    <t>893314826</t>
  </si>
  <si>
    <t>RG580.A44 A35 1991</t>
  </si>
  <si>
    <t>0                      RG 0580000A  44                 A  35          1991</t>
  </si>
  <si>
    <t>AIDS, women, and the next generation : towards a morally acceptable public policy for HIV testing of pregnant women and newborns / edited by Ruth R. Faden, Gail Geller, Madison Powers.</t>
  </si>
  <si>
    <t>New York : Oxford University Press, 1991.</t>
  </si>
  <si>
    <t>2006-11-15</t>
  </si>
  <si>
    <t>1994-09-07</t>
  </si>
  <si>
    <t>836756092:eng</t>
  </si>
  <si>
    <t>22764577</t>
  </si>
  <si>
    <t>991001780479702656</t>
  </si>
  <si>
    <t>2259646510002656</t>
  </si>
  <si>
    <t>9780195065725</t>
  </si>
  <si>
    <t>32285001945186</t>
  </si>
  <si>
    <t>893509915</t>
  </si>
  <si>
    <t>RG580.D76 E34 1982</t>
  </si>
  <si>
    <t>0                      RG 0580000D  76                 E  34          1982</t>
  </si>
  <si>
    <t>The Effects of maternal alcohol and drug abuse on the newborn / Barry Stimmel, editor.</t>
  </si>
  <si>
    <t>New York, N.Y. : Haworth Press, c1982.</t>
  </si>
  <si>
    <t>Advances in alcohol &amp; substance abuse ; v. 1, no. 3/4</t>
  </si>
  <si>
    <t>2006-01-24</t>
  </si>
  <si>
    <t>1993-04-21</t>
  </si>
  <si>
    <t>54504220:eng</t>
  </si>
  <si>
    <t>8533472</t>
  </si>
  <si>
    <t>991000010179702656</t>
  </si>
  <si>
    <t>2267380370002656</t>
  </si>
  <si>
    <t>9780917724923</t>
  </si>
  <si>
    <t>32285001622884</t>
  </si>
  <si>
    <t>893708010</t>
  </si>
  <si>
    <t>RG580.D76 M68 1995</t>
  </si>
  <si>
    <t>0                      RG 0580000D  76                 M  68          1995</t>
  </si>
  <si>
    <t>Mothers, babies, and cocaine : the role of toxins in development / edited by Michael Lewis, Margaret Bendersky.</t>
  </si>
  <si>
    <t>Hillsdale, N.J. : Lawrence Erlbaum Associates, 1995.</t>
  </si>
  <si>
    <t>2002-04-22</t>
  </si>
  <si>
    <t>1996-10-16</t>
  </si>
  <si>
    <t>836992825:eng</t>
  </si>
  <si>
    <t>31607664</t>
  </si>
  <si>
    <t>991002425839702656</t>
  </si>
  <si>
    <t>2264782010002656</t>
  </si>
  <si>
    <t>9780805815832</t>
  </si>
  <si>
    <t>32285002366317</t>
  </si>
  <si>
    <t>893341420</t>
  </si>
  <si>
    <t>RG580.G45 G46 1981</t>
  </si>
  <si>
    <t>0                      RG 0580000G  45                 G  46          1981</t>
  </si>
  <si>
    <t>Genetic diseases in pregnancy : maternal effects and fetal outcome / edited by Joseph D. Schulman, Joe Leigh Simpson.</t>
  </si>
  <si>
    <t>New York : Academic Press, 1981.</t>
  </si>
  <si>
    <t>2002-04-29</t>
  </si>
  <si>
    <t>904455419:eng</t>
  </si>
  <si>
    <t>7461656</t>
  </si>
  <si>
    <t>991005114899702656</t>
  </si>
  <si>
    <t>2265873720002656</t>
  </si>
  <si>
    <t>9780126309409</t>
  </si>
  <si>
    <t>32285000899327</t>
  </si>
  <si>
    <t>893625473</t>
  </si>
  <si>
    <t>RG588 .B76</t>
  </si>
  <si>
    <t>0                      RG 0588000B  76</t>
  </si>
  <si>
    <t>Psychological care during pregnancy and the postpartum period / Walter Armin Brown.</t>
  </si>
  <si>
    <t>Brown, Walter A. (Walter Armin), 1941-</t>
  </si>
  <si>
    <t>New York : Raven Books, c1979.</t>
  </si>
  <si>
    <t>1999-10-27</t>
  </si>
  <si>
    <t>1992-01-21</t>
  </si>
  <si>
    <t>546285:eng</t>
  </si>
  <si>
    <t>5891420</t>
  </si>
  <si>
    <t>991004894139702656</t>
  </si>
  <si>
    <t>2266111200002656</t>
  </si>
  <si>
    <t>9780890043714</t>
  </si>
  <si>
    <t>32285000916121</t>
  </si>
  <si>
    <t>893700793</t>
  </si>
  <si>
    <t>RG588 .H3</t>
  </si>
  <si>
    <t>0                      RG 0588000H  3</t>
  </si>
  <si>
    <t>Postpartum psychiatric problems.</t>
  </si>
  <si>
    <t>Hamilton, James Alexander, 1907-</t>
  </si>
  <si>
    <t>St. Louis : Mosby, 1962.</t>
  </si>
  <si>
    <t>1962</t>
  </si>
  <si>
    <t>mou</t>
  </si>
  <si>
    <t>1990-10-22</t>
  </si>
  <si>
    <t>146178438:eng</t>
  </si>
  <si>
    <t>744744</t>
  </si>
  <si>
    <t>991005323979702656</t>
  </si>
  <si>
    <t>2269266670002656</t>
  </si>
  <si>
    <t>32285000351550</t>
  </si>
  <si>
    <t>893514438</t>
  </si>
  <si>
    <t>RG600 .A55</t>
  </si>
  <si>
    <t>0                      RG 0600000A  55</t>
  </si>
  <si>
    <t>The child before birth / Linda Ferrill Annis.</t>
  </si>
  <si>
    <t>Annis, Linda Ferrill, 1943-</t>
  </si>
  <si>
    <t>Ithaca, N.Y. : Cornell University Press, 1978.</t>
  </si>
  <si>
    <t>Cornell paperbacks</t>
  </si>
  <si>
    <t>1998-11-19</t>
  </si>
  <si>
    <t>1992-04-03</t>
  </si>
  <si>
    <t>450907:eng</t>
  </si>
  <si>
    <t>3205431</t>
  </si>
  <si>
    <t>991001785279702656</t>
  </si>
  <si>
    <t>2269244970002656</t>
  </si>
  <si>
    <t>9780801410390</t>
  </si>
  <si>
    <t>32285001033181</t>
  </si>
  <si>
    <t>893322255</t>
  </si>
  <si>
    <t>RG600 .B48 1977</t>
  </si>
  <si>
    <t>0                      RG 0600000B  48          1977</t>
  </si>
  <si>
    <t>Biological and clinical aspects of the fetus / edited by Yukio Notake and Shuetu Suzuki.</t>
  </si>
  <si>
    <t>Baltimore : University Park Press, c1977.</t>
  </si>
  <si>
    <t>1996-02-01</t>
  </si>
  <si>
    <t>1990-03-08</t>
  </si>
  <si>
    <t>364765030:eng</t>
  </si>
  <si>
    <t>2646399</t>
  </si>
  <si>
    <t>991004199019702656</t>
  </si>
  <si>
    <t>2255193150002656</t>
  </si>
  <si>
    <t>9780839109860</t>
  </si>
  <si>
    <t>32285000081215</t>
  </si>
  <si>
    <t>893532111</t>
  </si>
  <si>
    <t>RG600 .G76 1988</t>
  </si>
  <si>
    <t>0                      RG 0600000G  76          1988</t>
  </si>
  <si>
    <t>Science and the unborn : choosing human futures / Clifford Grobstein.</t>
  </si>
  <si>
    <t>New York : Basic Books, c1988.</t>
  </si>
  <si>
    <t>1992-05-15</t>
  </si>
  <si>
    <t>1994-10-04</t>
  </si>
  <si>
    <t>862395931:eng</t>
  </si>
  <si>
    <t>18049878</t>
  </si>
  <si>
    <t>991001639119702656</t>
  </si>
  <si>
    <t>2260544260002656</t>
  </si>
  <si>
    <t>9780465072958</t>
  </si>
  <si>
    <t>32285001098028</t>
  </si>
  <si>
    <t>893340566</t>
  </si>
  <si>
    <t>RG600 .S73 1978</t>
  </si>
  <si>
    <t>0                      RG 0600000S  73          1978</t>
  </si>
  <si>
    <t>Perinatal physiology / edited by Uwe Stave ; with a foreword by A. Ashley Weech. --</t>
  </si>
  <si>
    <t>New York : Plenum Medical Book Co., c1978.</t>
  </si>
  <si>
    <t>2d ed. of Physiology of the perinatal period. --</t>
  </si>
  <si>
    <t>1998-09-24</t>
  </si>
  <si>
    <t>436473:eng</t>
  </si>
  <si>
    <t>3275495</t>
  </si>
  <si>
    <t>991004394879702656</t>
  </si>
  <si>
    <t>2255552590002656</t>
  </si>
  <si>
    <t>9780306309991</t>
  </si>
  <si>
    <t>32285001609410</t>
  </si>
  <si>
    <t>893599794</t>
  </si>
  <si>
    <t>RG613 .B44 1988</t>
  </si>
  <si>
    <t>0                      RG 0613000B  44          1988</t>
  </si>
  <si>
    <t>Behavior of the fetus / [edited by] William P. Smotherman, Scott R. Robinson.</t>
  </si>
  <si>
    <t>Caldwell, N.J. : Telford Press, c1988.</t>
  </si>
  <si>
    <t>1999-11-19</t>
  </si>
  <si>
    <t>1990-08-08</t>
  </si>
  <si>
    <t>16673062:eng</t>
  </si>
  <si>
    <t>18071826</t>
  </si>
  <si>
    <t>991001302659702656</t>
  </si>
  <si>
    <t>2270028060002656</t>
  </si>
  <si>
    <t>9780936923147</t>
  </si>
  <si>
    <t>32285000242759</t>
  </si>
  <si>
    <t>893439050</t>
  </si>
  <si>
    <t>RG626 .B63 v.14, no.7</t>
  </si>
  <si>
    <t>0                      RG 0626000B  63                                                      v.14, no.7</t>
  </si>
  <si>
    <t>Morphogenesis and malformation of the cardiovascular system / the Fourth International Workshop on Morphogenesis and Malformation, held at Grand Canyon, Ariz., Nov. 9-12, 1977 ; sponsored by the National Foundation-March of Dimes ; editors, Glenn C. Rosenquist, Daniel Bergsma, associate editor, Natalie W. Paul.</t>
  </si>
  <si>
    <t>V.14 NO.7</t>
  </si>
  <si>
    <t>International Workshop on Morphogenesis and Malformation (4th : 1977 : Grand Canyon, Ariz.)</t>
  </si>
  <si>
    <t>New York : A. R. Liss, c1978.</t>
  </si>
  <si>
    <t>Birth defects original article series ; v. 14, no. 7</t>
  </si>
  <si>
    <t>1998-05-08</t>
  </si>
  <si>
    <t>14588291:eng</t>
  </si>
  <si>
    <t>4135585</t>
  </si>
  <si>
    <t>991004593149702656</t>
  </si>
  <si>
    <t>2254943080002656</t>
  </si>
  <si>
    <t>9780845110232</t>
  </si>
  <si>
    <t>32285001609428</t>
  </si>
  <si>
    <t>893507013</t>
  </si>
  <si>
    <t>RG627 .B56 1988</t>
  </si>
  <si>
    <t>0                      RG 0627000B  56          1988</t>
  </si>
  <si>
    <t>Biomedical ethics and fetal therapy / edited by Carl Nimrod and Glenn Griener ; essays by Carl Nimrod ... [et al.].</t>
  </si>
  <si>
    <t>Waterloo, Ont. : Wilfrid Laurier University Press for the Calgary Institute for the Humanities, c1988.</t>
  </si>
  <si>
    <t>1996-11-19</t>
  </si>
  <si>
    <t>2000-02-18</t>
  </si>
  <si>
    <t>1991-12-04</t>
  </si>
  <si>
    <t>312172137:eng</t>
  </si>
  <si>
    <t>22984528</t>
  </si>
  <si>
    <t>991001786339702656</t>
  </si>
  <si>
    <t>2262016100002656</t>
  </si>
  <si>
    <t>9780889209626</t>
  </si>
  <si>
    <t>32285000847045</t>
  </si>
  <si>
    <t>893340698</t>
  </si>
  <si>
    <t>RG627 .L5</t>
  </si>
  <si>
    <t>0                      RG 0627000L  5</t>
  </si>
  <si>
    <t>Sex and the unborn child : damage to the fetus resulting from sexual intercourse during pregnancy / introd. by Carl T. Javert. Forewords by Alan F. Guttmacher and Theodor Reik.</t>
  </si>
  <si>
    <t>Limner, Roman Rechnitz.</t>
  </si>
  <si>
    <t>New York : Julian Press, [1969]</t>
  </si>
  <si>
    <t>1995-09-03</t>
  </si>
  <si>
    <t>1990-11-19</t>
  </si>
  <si>
    <t>1141794:eng</t>
  </si>
  <si>
    <t>19328</t>
  </si>
  <si>
    <t>991000030349702656</t>
  </si>
  <si>
    <t>2271875580002656</t>
  </si>
  <si>
    <t>32285000397025</t>
  </si>
  <si>
    <t>893595192</t>
  </si>
  <si>
    <t>RG627 .S56</t>
  </si>
  <si>
    <t>0                      RG 0627000S  56</t>
  </si>
  <si>
    <t>Birth defects and drugs in pregnancy / Olli P. Heinonen, Dennis Slone, Samuel Shapiro, with Leonard F. Gaetano ... [et al.] ; David W. Kaufman, editor.</t>
  </si>
  <si>
    <t>Heinonen, Olli P.</t>
  </si>
  <si>
    <t>Littleton, Mass. : Publishing Sciences Group, 1977.</t>
  </si>
  <si>
    <t>1992-01-30</t>
  </si>
  <si>
    <t>4945932:eng</t>
  </si>
  <si>
    <t>2387745</t>
  </si>
  <si>
    <t>991004106959702656</t>
  </si>
  <si>
    <t>2258687430002656</t>
  </si>
  <si>
    <t>9780884160342</t>
  </si>
  <si>
    <t>32285000930452</t>
  </si>
  <si>
    <t>893446038</t>
  </si>
  <si>
    <t>RG627 .S94 1970</t>
  </si>
  <si>
    <t>0                      RG 0627000S  94          1970</t>
  </si>
  <si>
    <t>Monitoring, birth defects and environment : the problem of surveillance : proceedings / edited by Ernest B. Hook, Dwight T. Janerich [and] Ian H. Porter. Assistant editors: Sally Kelly [and] Richard G. Skalko.</t>
  </si>
  <si>
    <t>Symposium on Monitoring, Birth Defects and Environment (1970 : Albany, N.Y.)</t>
  </si>
  <si>
    <t>New York : Academic Press, 1971.</t>
  </si>
  <si>
    <t>1971</t>
  </si>
  <si>
    <t>5610342624:eng</t>
  </si>
  <si>
    <t>238331</t>
  </si>
  <si>
    <t>991001881099702656</t>
  </si>
  <si>
    <t>2255226250002656</t>
  </si>
  <si>
    <t>9780123554505</t>
  </si>
  <si>
    <t>32285001088748</t>
  </si>
  <si>
    <t>893346860</t>
  </si>
  <si>
    <t>RG627.6.C45 T47 1988</t>
  </si>
  <si>
    <t>0                      RG 0627600C  45                 T  47          1988</t>
  </si>
  <si>
    <t>Teratogens : chemicals which cause birth defects / edited by Vera Kolb Meyers.</t>
  </si>
  <si>
    <t>Amsterdam ; New York : Elsevier ; New York, NY, U.S.A. : Distributors for the U.S. and Canada, Elsevier Science Pub. Co., 1988.</t>
  </si>
  <si>
    <t>Studies in environmental science ; v. 31</t>
  </si>
  <si>
    <t>836841781:eng</t>
  </si>
  <si>
    <t>17106050</t>
  </si>
  <si>
    <t>991001178949702656</t>
  </si>
  <si>
    <t>2270495820002656</t>
  </si>
  <si>
    <t>9780444429148</t>
  </si>
  <si>
    <t>32285001102499</t>
  </si>
  <si>
    <t>893715246</t>
  </si>
  <si>
    <t>RG628 .A54 1984</t>
  </si>
  <si>
    <t>0                      RG 0628000A  54          1984</t>
  </si>
  <si>
    <t>Antenatal and neonatal screening / edited by N.J. Wald.</t>
  </si>
  <si>
    <t>Oxford ; New York : Oxford University Press, 1984.</t>
  </si>
  <si>
    <t>Oxford medical publications</t>
  </si>
  <si>
    <t>1994-02-02</t>
  </si>
  <si>
    <t>350267609:eng</t>
  </si>
  <si>
    <t>9197529</t>
  </si>
  <si>
    <t>991000149609702656</t>
  </si>
  <si>
    <t>2265940240002656</t>
  </si>
  <si>
    <t>9780192614247</t>
  </si>
  <si>
    <t>32285001609436</t>
  </si>
  <si>
    <t>893237111</t>
  </si>
  <si>
    <t>RG629.F45 A34 1984</t>
  </si>
  <si>
    <t>0                      RG 0629000F  45                 A  34          1984</t>
  </si>
  <si>
    <t>Fetal alcohol syndrome and fetal alcohol effects / Ernest L. Abel.</t>
  </si>
  <si>
    <t>2</t>
  </si>
  <si>
    <t>Abel, Ernest L., 1943-</t>
  </si>
  <si>
    <t>1992-06-05</t>
  </si>
  <si>
    <t>3125561:eng</t>
  </si>
  <si>
    <t>10272899</t>
  </si>
  <si>
    <t>991000341059702656</t>
  </si>
  <si>
    <t>2271078610002656</t>
  </si>
  <si>
    <t>9780306414275</t>
  </si>
  <si>
    <t>32285001130599</t>
  </si>
  <si>
    <t>893508693</t>
  </si>
  <si>
    <t>RG629.F45 D67 1989</t>
  </si>
  <si>
    <t>0                      RG 0629000F  45                 D  67          1989</t>
  </si>
  <si>
    <t>The broken cord / Michael Dorris ; with a foreword by Louise Erdrich.</t>
  </si>
  <si>
    <t>Dorris, Michael.</t>
  </si>
  <si>
    <t>New York, N.Y. : Harper &amp; Row, 1989.</t>
  </si>
  <si>
    <t>2010-03-05</t>
  </si>
  <si>
    <t>1989-10-20</t>
  </si>
  <si>
    <t>20952486:eng</t>
  </si>
  <si>
    <t>19518477</t>
  </si>
  <si>
    <t>991001469109702656</t>
  </si>
  <si>
    <t>2264227830002656</t>
  </si>
  <si>
    <t>9780060160715</t>
  </si>
  <si>
    <t>32285000001304</t>
  </si>
  <si>
    <t>893866255</t>
  </si>
  <si>
    <t>RG629.F45 D67 1990</t>
  </si>
  <si>
    <t>0                      RG 0629000F  45                 D  67          1990</t>
  </si>
  <si>
    <t>New York : HarperPerennial, 1990, c1989.</t>
  </si>
  <si>
    <t>1st HarperPerennial ed.</t>
  </si>
  <si>
    <t>2010-03-15</t>
  </si>
  <si>
    <t>22771561</t>
  </si>
  <si>
    <t>991005377179702656</t>
  </si>
  <si>
    <t>2264726500002656</t>
  </si>
  <si>
    <t>9780060916824</t>
  </si>
  <si>
    <t>32285005578199</t>
  </si>
  <si>
    <t>893339002</t>
  </si>
  <si>
    <t>RG629.F45 R67 1984</t>
  </si>
  <si>
    <t>0                      RG 0629000F  45                 R  67          1984</t>
  </si>
  <si>
    <t>Alcohol and the fetus : a clinical perspective / Henry L. Rosett, Lyn Weiner.</t>
  </si>
  <si>
    <t>Rosett, Henry L.</t>
  </si>
  <si>
    <t>New York : Oxford University Press, 1984.</t>
  </si>
  <si>
    <t>2004-02-23</t>
  </si>
  <si>
    <t>1992-04-09</t>
  </si>
  <si>
    <t>836652356:eng</t>
  </si>
  <si>
    <t>10348677</t>
  </si>
  <si>
    <t>991000358179702656</t>
  </si>
  <si>
    <t>2264281600002656</t>
  </si>
  <si>
    <t>9780195034585</t>
  </si>
  <si>
    <t>32285001057495</t>
  </si>
  <si>
    <t>893620405</t>
  </si>
  <si>
    <t>RG631 .H82 1980</t>
  </si>
  <si>
    <t>0                      RG 0631000H  82          1980</t>
  </si>
  <si>
    <t>Human embryonic and fetal death / edited by Ian H. Porter, Ernest B. Hook.</t>
  </si>
  <si>
    <t>New York : Academic Press, 1980.</t>
  </si>
  <si>
    <t>Birth Defects Institute symposia</t>
  </si>
  <si>
    <t>366466567:eng</t>
  </si>
  <si>
    <t>6554261</t>
  </si>
  <si>
    <t>991005002039702656</t>
  </si>
  <si>
    <t>2256508890002656</t>
  </si>
  <si>
    <t>9780125628600</t>
  </si>
  <si>
    <t>32285000822428</t>
  </si>
  <si>
    <t>893446503</t>
  </si>
  <si>
    <t>RG635 .F46</t>
  </si>
  <si>
    <t>0                      RG 0635000F  46</t>
  </si>
  <si>
    <t>Prenatal environment / by Antonio J. Ferreira.</t>
  </si>
  <si>
    <t>Ferreira, Antonio J., 1923-</t>
  </si>
  <si>
    <t>Springfield, Ill. : C. C. Thomas, [1969]</t>
  </si>
  <si>
    <t>American lecture series, publication no. 750. A monograph in the Bannerstone division of American lectures in living chemistry.</t>
  </si>
  <si>
    <t>217247:eng</t>
  </si>
  <si>
    <t>47901</t>
  </si>
  <si>
    <t>991000110229702656</t>
  </si>
  <si>
    <t>2262383600002656</t>
  </si>
  <si>
    <t>32285000930445</t>
  </si>
  <si>
    <t>893796424</t>
  </si>
  <si>
    <t>RG652 .T73 1987</t>
  </si>
  <si>
    <t>0                      RG 0652000T  73          1987</t>
  </si>
  <si>
    <t>Human birth : an evolutionary perspective / Wenda R. Trevathan.</t>
  </si>
  <si>
    <t>Trevathan, Wenda.</t>
  </si>
  <si>
    <t>New York : Aldine De Gruyter, c1987.</t>
  </si>
  <si>
    <t>1987</t>
  </si>
  <si>
    <t>Foundations of human behavior</t>
  </si>
  <si>
    <t>2001-03-13</t>
  </si>
  <si>
    <t>968255235:eng</t>
  </si>
  <si>
    <t>14189088</t>
  </si>
  <si>
    <t>991000919819702656</t>
  </si>
  <si>
    <t>2261286140002656</t>
  </si>
  <si>
    <t>9780202020297</t>
  </si>
  <si>
    <t>32285000981802</t>
  </si>
  <si>
    <t>893897339</t>
  </si>
  <si>
    <t>RG658 .M3</t>
  </si>
  <si>
    <t>0                      RG 0658000M  3</t>
  </si>
  <si>
    <t>The psychology of childbirth / Aidan Macfarlane.</t>
  </si>
  <si>
    <t>Macfarlane, Aidan, 1939-</t>
  </si>
  <si>
    <t>Cambridge, Mass. : Harvard University Press, 1977.</t>
  </si>
  <si>
    <t>The Developing child</t>
  </si>
  <si>
    <t>1995-03-14</t>
  </si>
  <si>
    <t>1991-09-04</t>
  </si>
  <si>
    <t>430329:eng</t>
  </si>
  <si>
    <t>2644362</t>
  </si>
  <si>
    <t>991005265159702656</t>
  </si>
  <si>
    <t>2255579620002656</t>
  </si>
  <si>
    <t>9780674721050</t>
  </si>
  <si>
    <t>32285000734136</t>
  </si>
  <si>
    <t>893344932</t>
  </si>
  <si>
    <t>RG661 .L3913 1975</t>
  </si>
  <si>
    <t>0                      RG 0661000L  3913        1975</t>
  </si>
  <si>
    <t>Birth without violence / Frederick Leboyer.</t>
  </si>
  <si>
    <t>Leboyer, Frédérick.</t>
  </si>
  <si>
    <t>New York : Knopf : distributed by Random House 1975.</t>
  </si>
  <si>
    <t>1st American ed.</t>
  </si>
  <si>
    <t>1994-01-31</t>
  </si>
  <si>
    <t>4458717436:eng</t>
  </si>
  <si>
    <t>1195072</t>
  </si>
  <si>
    <t>991005265209702656</t>
  </si>
  <si>
    <t>2260336620002656</t>
  </si>
  <si>
    <t>9780394495811</t>
  </si>
  <si>
    <t>32285001609451</t>
  </si>
  <si>
    <t>893695036</t>
  </si>
  <si>
    <t>RG661 .T36 1976</t>
  </si>
  <si>
    <t>0                      RG 0661000T  36          1976</t>
  </si>
  <si>
    <t>Why natural childbirth? : A psychologist's report on the benefits to mothers, fathers, and babies / Deborah Tanzer, with Jean Libman Block.</t>
  </si>
  <si>
    <t>Tanzer, Deborah.</t>
  </si>
  <si>
    <t>New York : Schocken Books, 1976, c1972.</t>
  </si>
  <si>
    <t>2001-02-20</t>
  </si>
  <si>
    <t>460405:eng</t>
  </si>
  <si>
    <t>1975095</t>
  </si>
  <si>
    <t>991003960839702656</t>
  </si>
  <si>
    <t>2262545470002656</t>
  </si>
  <si>
    <t>9780805205183</t>
  </si>
  <si>
    <t>32285001609469</t>
  </si>
  <si>
    <t>893253070</t>
  </si>
  <si>
    <t>RG67.U6 S73 1979</t>
  </si>
  <si>
    <t>0                      RG 0067000U  6                  S  73          1979</t>
  </si>
  <si>
    <t>Female complaints / Sarah Stage.</t>
  </si>
  <si>
    <t>Stage, Sarah.</t>
  </si>
  <si>
    <t>New York : Norton, c1979.</t>
  </si>
  <si>
    <t>2000-10-30</t>
  </si>
  <si>
    <t>459186:eng</t>
  </si>
  <si>
    <t>4135724</t>
  </si>
  <si>
    <t>991004593329702656</t>
  </si>
  <si>
    <t>2255243180002656</t>
  </si>
  <si>
    <t>9780393011784</t>
  </si>
  <si>
    <t>32285001609220</t>
  </si>
  <si>
    <t>893247750</t>
  </si>
  <si>
    <t>RG734 .I48 1986</t>
  </si>
  <si>
    <t>0                      RG 0734000I  48          1986</t>
  </si>
  <si>
    <t>Abortion and the private practice of medicine / Jonathan B. Imber.</t>
  </si>
  <si>
    <t>Imber, Jonathan B., 1952-</t>
  </si>
  <si>
    <t>New Haven : Yale University Press, c1986.</t>
  </si>
  <si>
    <t>ctu</t>
  </si>
  <si>
    <t>1997-12-02</t>
  </si>
  <si>
    <t>1992-04-24</t>
  </si>
  <si>
    <t>5764655:eng</t>
  </si>
  <si>
    <t>12839305</t>
  </si>
  <si>
    <t>991000745529702656</t>
  </si>
  <si>
    <t>2269321860002656</t>
  </si>
  <si>
    <t>9780300035544</t>
  </si>
  <si>
    <t>32285001071538</t>
  </si>
  <si>
    <t>893784498</t>
  </si>
  <si>
    <t>RG734 .M3</t>
  </si>
  <si>
    <t>0                      RG 0734000M  3</t>
  </si>
  <si>
    <t>Abortion : the agonizing decision / [by] David R. Mace.</t>
  </si>
  <si>
    <t>Mace, D. R. (David Robert)</t>
  </si>
  <si>
    <t>Nashville : Abingdon Press, [1972]</t>
  </si>
  <si>
    <t>1972</t>
  </si>
  <si>
    <t>tnu</t>
  </si>
  <si>
    <t>1997-04-24</t>
  </si>
  <si>
    <t>1990-12-28</t>
  </si>
  <si>
    <t>1407821:eng</t>
  </si>
  <si>
    <t>323712</t>
  </si>
  <si>
    <t>991002342089702656</t>
  </si>
  <si>
    <t>2256531720002656</t>
  </si>
  <si>
    <t>9780687006533</t>
  </si>
  <si>
    <t>32285000426667</t>
  </si>
  <si>
    <t>893597330</t>
  </si>
  <si>
    <t>RG734 .M34 1986</t>
  </si>
  <si>
    <t>0                      RG 0734000M  34          1986</t>
  </si>
  <si>
    <t>Choose life and not death : (a primer on abortion, euthanasia, and suicide) / by William F. Maestri.</t>
  </si>
  <si>
    <t>Maestri, William.</t>
  </si>
  <si>
    <t>Staten Island, N.Y. : Alba House, 1986.</t>
  </si>
  <si>
    <t>2001-03-30</t>
  </si>
  <si>
    <t>1995-05-01</t>
  </si>
  <si>
    <t>5864793:eng</t>
  </si>
  <si>
    <t>12946590</t>
  </si>
  <si>
    <t>991000754959702656</t>
  </si>
  <si>
    <t>2271259610002656</t>
  </si>
  <si>
    <t>9780818904905</t>
  </si>
  <si>
    <t>32285002021029</t>
  </si>
  <si>
    <t>893407479</t>
  </si>
  <si>
    <t>RG734 .S47 1984</t>
  </si>
  <si>
    <t>0                      RG 0734000S  47          1984</t>
  </si>
  <si>
    <t>Men and abortion : lessons, losses, and love / Arthur B. Shostak and Gary McLouth with Lynn Seng.</t>
  </si>
  <si>
    <t>Shostak, Arthur B.</t>
  </si>
  <si>
    <t>New York : Praeger, 1984.</t>
  </si>
  <si>
    <t>2002-11-14</t>
  </si>
  <si>
    <t>1990-02-21</t>
  </si>
  <si>
    <t>836713526:eng</t>
  </si>
  <si>
    <t>12081087</t>
  </si>
  <si>
    <t>991000418019702656</t>
  </si>
  <si>
    <t>2264189400002656</t>
  </si>
  <si>
    <t>9780030636417</t>
  </si>
  <si>
    <t>32285000056670</t>
  </si>
  <si>
    <t>893243225</t>
  </si>
  <si>
    <t>RG76.H37 A38 1983</t>
  </si>
  <si>
    <t>0                      RG 0076000H  37                 A  38          1983</t>
  </si>
  <si>
    <t>A woman in residence / Michelle Harrison.</t>
  </si>
  <si>
    <t>Harrison, Michelle.</t>
  </si>
  <si>
    <t>New York, N.Y. : Penguin, 1983, c1982.</t>
  </si>
  <si>
    <t>1992-04-20</t>
  </si>
  <si>
    <t>463334:eng</t>
  </si>
  <si>
    <t>9194661</t>
  </si>
  <si>
    <t>991000145349702656</t>
  </si>
  <si>
    <t>2265484960002656</t>
  </si>
  <si>
    <t>9780140067231</t>
  </si>
  <si>
    <t>32285001035772</t>
  </si>
  <si>
    <t>893515050</t>
  </si>
  <si>
    <t>RG950 .A69 1994</t>
  </si>
  <si>
    <t>0                      RG 0950000A  69          1994</t>
  </si>
  <si>
    <t>The Art of midwifery : early modern midwives in Europe / edited by Hilary Marland.</t>
  </si>
  <si>
    <t>London ; New York : Routledge, 1994.</t>
  </si>
  <si>
    <t>Wellcome series in the history of medicine</t>
  </si>
  <si>
    <t>2008-10-04</t>
  </si>
  <si>
    <t>801998616:eng</t>
  </si>
  <si>
    <t>31077648</t>
  </si>
  <si>
    <t>991002394219702656</t>
  </si>
  <si>
    <t>2272286060002656</t>
  </si>
  <si>
    <t>9780415116756</t>
  </si>
  <si>
    <t>32285002035235</t>
  </si>
  <si>
    <t>893597410</t>
  </si>
  <si>
    <t>RG950 .L58 1986</t>
  </si>
  <si>
    <t>0                      RG 0950000L  58          1986</t>
  </si>
  <si>
    <t>The American midwife debate : a sourcebook on its modern origins / Judy Barrett Litoff.</t>
  </si>
  <si>
    <t>Litoff, Judy Barrett.</t>
  </si>
  <si>
    <t>New York : Greenwood Press, 1986.</t>
  </si>
  <si>
    <t>Contributions in medical studies, 0886-8220 ; no. 18</t>
  </si>
  <si>
    <t>1996-02-11</t>
  </si>
  <si>
    <t>2606630:eng</t>
  </si>
  <si>
    <t>12342470</t>
  </si>
  <si>
    <t>991000673889702656</t>
  </si>
  <si>
    <t>2268440650002656</t>
  </si>
  <si>
    <t>9780313241918</t>
  </si>
  <si>
    <t>32285001609477</t>
  </si>
  <si>
    <t>893871889</t>
  </si>
  <si>
    <t>RG951 .M2 1980</t>
  </si>
  <si>
    <t>0                      RG 0951000M  2           1980</t>
  </si>
  <si>
    <t>Maternity nursing / Sharon J. Reeder, Luigi Mastroianni, Jr., Leonide L. Martin.</t>
  </si>
  <si>
    <t>Philadelphia : Lippincott, c1980.</t>
  </si>
  <si>
    <t>14th ed.</t>
  </si>
  <si>
    <t>1994-09-29</t>
  </si>
  <si>
    <t>17330716:eng</t>
  </si>
  <si>
    <t>5607880</t>
  </si>
  <si>
    <t>991004850619702656</t>
  </si>
  <si>
    <t>2265552700002656</t>
  </si>
  <si>
    <t>9780397542536</t>
  </si>
  <si>
    <t>32285001609485</t>
  </si>
  <si>
    <t>893350442</t>
  </si>
  <si>
    <t>RG960 .B55 1992</t>
  </si>
  <si>
    <t>0                      RG 0960000B  55          1992</t>
  </si>
  <si>
    <t>Mother and fetus : changing notions of maternal responsibility / Robert H. Blank.</t>
  </si>
  <si>
    <t>Blank, Robert H.</t>
  </si>
  <si>
    <t>New York : Greenwood Press, 1992.</t>
  </si>
  <si>
    <t>Contributions in medical studies, 0886-8220 ; no. 36</t>
  </si>
  <si>
    <t>2008-09-18</t>
  </si>
  <si>
    <t>1993-01-14</t>
  </si>
  <si>
    <t>836919029:eng</t>
  </si>
  <si>
    <t>24628924</t>
  </si>
  <si>
    <t>991001948679702656</t>
  </si>
  <si>
    <t>2260982330002656</t>
  </si>
  <si>
    <t>9780313276392</t>
  </si>
  <si>
    <t>32285001445823</t>
  </si>
  <si>
    <t>893773051</t>
  </si>
  <si>
    <t>RG960 .R67 1982</t>
  </si>
  <si>
    <t>0                      RG 0960000R  67          1982</t>
  </si>
  <si>
    <t>In labor : women and power in the birthplace / Barbara Katz Rothman.</t>
  </si>
  <si>
    <t>Rothman, Barbara Katz.</t>
  </si>
  <si>
    <t>New York : Norton, c1982.</t>
  </si>
  <si>
    <t>459875:eng</t>
  </si>
  <si>
    <t>8032901</t>
  </si>
  <si>
    <t>991005193909702656</t>
  </si>
  <si>
    <t>2270845730002656</t>
  </si>
  <si>
    <t>9780393015843</t>
  </si>
  <si>
    <t>32285001609493</t>
  </si>
  <si>
    <t>893320208</t>
  </si>
  <si>
    <t>RG964.I73 K46 2002</t>
  </si>
  <si>
    <t>0                      RG 0964000I  73                 K  46          2002</t>
  </si>
  <si>
    <t>Maternity in Ireland : a woman-centered perspective / Patricia Kennedy.</t>
  </si>
  <si>
    <t>Kennedy, Patricia.</t>
  </si>
  <si>
    <t>Dublin : Liffey Press ; c2002.</t>
  </si>
  <si>
    <t xml:space="preserve">ie </t>
  </si>
  <si>
    <t>2006-01-04</t>
  </si>
  <si>
    <t>826658:eng</t>
  </si>
  <si>
    <t>52044275</t>
  </si>
  <si>
    <t>991004702439702656</t>
  </si>
  <si>
    <t>2259654850002656</t>
  </si>
  <si>
    <t>9781904148166</t>
  </si>
  <si>
    <t>32285005153852</t>
  </si>
  <si>
    <t>893801242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</si>
</sst>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vertical="center" wrapText="1"/>
    </xf>
    <xf numFmtId="49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00.xml><?xml version="1.0" encoding="utf-8"?>
<formControlPr xmlns="http://schemas.microsoft.com/office/spreadsheetml/2009/9/main" objectType="CheckBox" lockText="1" noThreeD="1"/>
</file>

<file path=xl/ctrlProps/ctrlProp101.xml><?xml version="1.0" encoding="utf-8"?>
<formControlPr xmlns="http://schemas.microsoft.com/office/spreadsheetml/2009/9/main" objectType="CheckBox" lockText="1" noThreeD="1"/>
</file>

<file path=xl/ctrlProps/ctrlProp102.xml><?xml version="1.0" encoding="utf-8"?>
<formControlPr xmlns="http://schemas.microsoft.com/office/spreadsheetml/2009/9/main" objectType="CheckBox" lockText="1" noThreeD="1"/>
</file>

<file path=xl/ctrlProps/ctrlProp103.xml><?xml version="1.0" encoding="utf-8"?>
<formControlPr xmlns="http://schemas.microsoft.com/office/spreadsheetml/2009/9/main" objectType="CheckBox" lockText="1" noThreeD="1"/>
</file>

<file path=xl/ctrlProps/ctrlProp104.xml><?xml version="1.0" encoding="utf-8"?>
<formControlPr xmlns="http://schemas.microsoft.com/office/spreadsheetml/2009/9/main" objectType="CheckBox" lockText="1" noThreeD="1"/>
</file>

<file path=xl/ctrlProps/ctrlProp105.xml><?xml version="1.0" encoding="utf-8"?>
<formControlPr xmlns="http://schemas.microsoft.com/office/spreadsheetml/2009/9/main" objectType="CheckBox" lockText="1" noThreeD="1"/>
</file>

<file path=xl/ctrlProps/ctrlProp106.xml><?xml version="1.0" encoding="utf-8"?>
<formControlPr xmlns="http://schemas.microsoft.com/office/spreadsheetml/2009/9/main" objectType="CheckBox" lockText="1" noThreeD="1"/>
</file>

<file path=xl/ctrlProps/ctrlProp107.xml><?xml version="1.0" encoding="utf-8"?>
<formControlPr xmlns="http://schemas.microsoft.com/office/spreadsheetml/2009/9/main" objectType="CheckBox" lockText="1" noThreeD="1"/>
</file>

<file path=xl/ctrlProps/ctrlProp108.xml><?xml version="1.0" encoding="utf-8"?>
<formControlPr xmlns="http://schemas.microsoft.com/office/spreadsheetml/2009/9/main" objectType="CheckBox" lockText="1" noThreeD="1"/>
</file>

<file path=xl/ctrlProps/ctrlProp109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10.xml><?xml version="1.0" encoding="utf-8"?>
<formControlPr xmlns="http://schemas.microsoft.com/office/spreadsheetml/2009/9/main" objectType="CheckBox" lockText="1" noThreeD="1"/>
</file>

<file path=xl/ctrlProps/ctrlProp111.xml><?xml version="1.0" encoding="utf-8"?>
<formControlPr xmlns="http://schemas.microsoft.com/office/spreadsheetml/2009/9/main" objectType="CheckBox" lockText="1" noThreeD="1"/>
</file>

<file path=xl/ctrlProps/ctrlProp112.xml><?xml version="1.0" encoding="utf-8"?>
<formControlPr xmlns="http://schemas.microsoft.com/office/spreadsheetml/2009/9/main" objectType="CheckBox" lockText="1" noThreeD="1"/>
</file>

<file path=xl/ctrlProps/ctrlProp113.xml><?xml version="1.0" encoding="utf-8"?>
<formControlPr xmlns="http://schemas.microsoft.com/office/spreadsheetml/2009/9/main" objectType="CheckBox" lockText="1" noThreeD="1"/>
</file>

<file path=xl/ctrlProps/ctrlProp114.xml><?xml version="1.0" encoding="utf-8"?>
<formControlPr xmlns="http://schemas.microsoft.com/office/spreadsheetml/2009/9/main" objectType="CheckBox" lockText="1" noThreeD="1"/>
</file>

<file path=xl/ctrlProps/ctrlProp115.xml><?xml version="1.0" encoding="utf-8"?>
<formControlPr xmlns="http://schemas.microsoft.com/office/spreadsheetml/2009/9/main" objectType="CheckBox" lockText="1" noThreeD="1"/>
</file>

<file path=xl/ctrlProps/ctrlProp116.xml><?xml version="1.0" encoding="utf-8"?>
<formControlPr xmlns="http://schemas.microsoft.com/office/spreadsheetml/2009/9/main" objectType="CheckBox" lockText="1" noThreeD="1"/>
</file>

<file path=xl/ctrlProps/ctrlProp117.xml><?xml version="1.0" encoding="utf-8"?>
<formControlPr xmlns="http://schemas.microsoft.com/office/spreadsheetml/2009/9/main" objectType="CheckBox" lockText="1" noThreeD="1"/>
</file>

<file path=xl/ctrlProps/ctrlProp118.xml><?xml version="1.0" encoding="utf-8"?>
<formControlPr xmlns="http://schemas.microsoft.com/office/spreadsheetml/2009/9/main" objectType="CheckBox" lockText="1" noThreeD="1"/>
</file>

<file path=xl/ctrlProps/ctrlProp119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20.xml><?xml version="1.0" encoding="utf-8"?>
<formControlPr xmlns="http://schemas.microsoft.com/office/spreadsheetml/2009/9/main" objectType="CheckBox" lockText="1" noThreeD="1"/>
</file>

<file path=xl/ctrlProps/ctrlProp121.xml><?xml version="1.0" encoding="utf-8"?>
<formControlPr xmlns="http://schemas.microsoft.com/office/spreadsheetml/2009/9/main" objectType="CheckBox" lockText="1" noThreeD="1"/>
</file>

<file path=xl/ctrlProps/ctrlProp122.xml><?xml version="1.0" encoding="utf-8"?>
<formControlPr xmlns="http://schemas.microsoft.com/office/spreadsheetml/2009/9/main" objectType="CheckBox" lockText="1" noThreeD="1"/>
</file>

<file path=xl/ctrlProps/ctrlProp123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6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40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lockText="1" noThreeD="1"/>
</file>

<file path=xl/ctrlProps/ctrlProp42.xml><?xml version="1.0" encoding="utf-8"?>
<formControlPr xmlns="http://schemas.microsoft.com/office/spreadsheetml/2009/9/main" objectType="CheckBox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44.xml><?xml version="1.0" encoding="utf-8"?>
<formControlPr xmlns="http://schemas.microsoft.com/office/spreadsheetml/2009/9/main" objectType="CheckBox" lockText="1" noThreeD="1"/>
</file>

<file path=xl/ctrlProps/ctrlProp45.xml><?xml version="1.0" encoding="utf-8"?>
<formControlPr xmlns="http://schemas.microsoft.com/office/spreadsheetml/2009/9/main" objectType="CheckBox" lockText="1" noThreeD="1"/>
</file>

<file path=xl/ctrlProps/ctrlProp46.xml><?xml version="1.0" encoding="utf-8"?>
<formControlPr xmlns="http://schemas.microsoft.com/office/spreadsheetml/2009/9/main" objectType="CheckBox" lockText="1" noThreeD="1"/>
</file>

<file path=xl/ctrlProps/ctrlProp47.xml><?xml version="1.0" encoding="utf-8"?>
<formControlPr xmlns="http://schemas.microsoft.com/office/spreadsheetml/2009/9/main" objectType="CheckBox" lockText="1" noThreeD="1"/>
</file>

<file path=xl/ctrlProps/ctrlProp48.xml><?xml version="1.0" encoding="utf-8"?>
<formControlPr xmlns="http://schemas.microsoft.com/office/spreadsheetml/2009/9/main" objectType="CheckBox" lockText="1" noThreeD="1"/>
</file>

<file path=xl/ctrlProps/ctrlProp49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50.xml><?xml version="1.0" encoding="utf-8"?>
<formControlPr xmlns="http://schemas.microsoft.com/office/spreadsheetml/2009/9/main" objectType="CheckBox" lockText="1" noThreeD="1"/>
</file>

<file path=xl/ctrlProps/ctrlProp51.xml><?xml version="1.0" encoding="utf-8"?>
<formControlPr xmlns="http://schemas.microsoft.com/office/spreadsheetml/2009/9/main" objectType="CheckBox" lockText="1" noThreeD="1"/>
</file>

<file path=xl/ctrlProps/ctrlProp52.xml><?xml version="1.0" encoding="utf-8"?>
<formControlPr xmlns="http://schemas.microsoft.com/office/spreadsheetml/2009/9/main" objectType="CheckBox" lockText="1" noThreeD="1"/>
</file>

<file path=xl/ctrlProps/ctrlProp53.xml><?xml version="1.0" encoding="utf-8"?>
<formControlPr xmlns="http://schemas.microsoft.com/office/spreadsheetml/2009/9/main" objectType="CheckBox" lockText="1" noThreeD="1"/>
</file>

<file path=xl/ctrlProps/ctrlProp54.xml><?xml version="1.0" encoding="utf-8"?>
<formControlPr xmlns="http://schemas.microsoft.com/office/spreadsheetml/2009/9/main" objectType="CheckBox" lockText="1" noThreeD="1"/>
</file>

<file path=xl/ctrlProps/ctrlProp55.xml><?xml version="1.0" encoding="utf-8"?>
<formControlPr xmlns="http://schemas.microsoft.com/office/spreadsheetml/2009/9/main" objectType="CheckBox" lockText="1" noThreeD="1"/>
</file>

<file path=xl/ctrlProps/ctrlProp56.xml><?xml version="1.0" encoding="utf-8"?>
<formControlPr xmlns="http://schemas.microsoft.com/office/spreadsheetml/2009/9/main" objectType="CheckBox" lockText="1" noThreeD="1"/>
</file>

<file path=xl/ctrlProps/ctrlProp57.xml><?xml version="1.0" encoding="utf-8"?>
<formControlPr xmlns="http://schemas.microsoft.com/office/spreadsheetml/2009/9/main" objectType="CheckBox" lockText="1" noThreeD="1"/>
</file>

<file path=xl/ctrlProps/ctrlProp58.xml><?xml version="1.0" encoding="utf-8"?>
<formControlPr xmlns="http://schemas.microsoft.com/office/spreadsheetml/2009/9/main" objectType="CheckBox" lockText="1" noThreeD="1"/>
</file>

<file path=xl/ctrlProps/ctrlProp59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60.xml><?xml version="1.0" encoding="utf-8"?>
<formControlPr xmlns="http://schemas.microsoft.com/office/spreadsheetml/2009/9/main" objectType="CheckBox" lockText="1" noThreeD="1"/>
</file>

<file path=xl/ctrlProps/ctrlProp61.xml><?xml version="1.0" encoding="utf-8"?>
<formControlPr xmlns="http://schemas.microsoft.com/office/spreadsheetml/2009/9/main" objectType="CheckBox" lockText="1" noThreeD="1"/>
</file>

<file path=xl/ctrlProps/ctrlProp62.xml><?xml version="1.0" encoding="utf-8"?>
<formControlPr xmlns="http://schemas.microsoft.com/office/spreadsheetml/2009/9/main" objectType="CheckBox" lockText="1" noThreeD="1"/>
</file>

<file path=xl/ctrlProps/ctrlProp63.xml><?xml version="1.0" encoding="utf-8"?>
<formControlPr xmlns="http://schemas.microsoft.com/office/spreadsheetml/2009/9/main" objectType="CheckBox" lockText="1" noThreeD="1"/>
</file>

<file path=xl/ctrlProps/ctrlProp64.xml><?xml version="1.0" encoding="utf-8"?>
<formControlPr xmlns="http://schemas.microsoft.com/office/spreadsheetml/2009/9/main" objectType="CheckBox" lockText="1" noThreeD="1"/>
</file>

<file path=xl/ctrlProps/ctrlProp65.xml><?xml version="1.0" encoding="utf-8"?>
<formControlPr xmlns="http://schemas.microsoft.com/office/spreadsheetml/2009/9/main" objectType="CheckBox" lockText="1" noThreeD="1"/>
</file>

<file path=xl/ctrlProps/ctrlProp66.xml><?xml version="1.0" encoding="utf-8"?>
<formControlPr xmlns="http://schemas.microsoft.com/office/spreadsheetml/2009/9/main" objectType="CheckBox" lockText="1" noThreeD="1"/>
</file>

<file path=xl/ctrlProps/ctrlProp67.xml><?xml version="1.0" encoding="utf-8"?>
<formControlPr xmlns="http://schemas.microsoft.com/office/spreadsheetml/2009/9/main" objectType="CheckBox" lockText="1" noThreeD="1"/>
</file>

<file path=xl/ctrlProps/ctrlProp68.xml><?xml version="1.0" encoding="utf-8"?>
<formControlPr xmlns="http://schemas.microsoft.com/office/spreadsheetml/2009/9/main" objectType="CheckBox" lockText="1" noThreeD="1"/>
</file>

<file path=xl/ctrlProps/ctrlProp69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70.xml><?xml version="1.0" encoding="utf-8"?>
<formControlPr xmlns="http://schemas.microsoft.com/office/spreadsheetml/2009/9/main" objectType="CheckBox" lockText="1" noThreeD="1"/>
</file>

<file path=xl/ctrlProps/ctrlProp71.xml><?xml version="1.0" encoding="utf-8"?>
<formControlPr xmlns="http://schemas.microsoft.com/office/spreadsheetml/2009/9/main" objectType="CheckBox" lockText="1" noThreeD="1"/>
</file>

<file path=xl/ctrlProps/ctrlProp72.xml><?xml version="1.0" encoding="utf-8"?>
<formControlPr xmlns="http://schemas.microsoft.com/office/spreadsheetml/2009/9/main" objectType="CheckBox" lockText="1" noThreeD="1"/>
</file>

<file path=xl/ctrlProps/ctrlProp73.xml><?xml version="1.0" encoding="utf-8"?>
<formControlPr xmlns="http://schemas.microsoft.com/office/spreadsheetml/2009/9/main" objectType="CheckBox" lockText="1" noThreeD="1"/>
</file>

<file path=xl/ctrlProps/ctrlProp74.xml><?xml version="1.0" encoding="utf-8"?>
<formControlPr xmlns="http://schemas.microsoft.com/office/spreadsheetml/2009/9/main" objectType="CheckBox" lockText="1" noThreeD="1"/>
</file>

<file path=xl/ctrlProps/ctrlProp75.xml><?xml version="1.0" encoding="utf-8"?>
<formControlPr xmlns="http://schemas.microsoft.com/office/spreadsheetml/2009/9/main" objectType="CheckBox" lockText="1" noThreeD="1"/>
</file>

<file path=xl/ctrlProps/ctrlProp76.xml><?xml version="1.0" encoding="utf-8"?>
<formControlPr xmlns="http://schemas.microsoft.com/office/spreadsheetml/2009/9/main" objectType="CheckBox" lockText="1" noThreeD="1"/>
</file>

<file path=xl/ctrlProps/ctrlProp77.xml><?xml version="1.0" encoding="utf-8"?>
<formControlPr xmlns="http://schemas.microsoft.com/office/spreadsheetml/2009/9/main" objectType="CheckBox" lockText="1" noThreeD="1"/>
</file>

<file path=xl/ctrlProps/ctrlProp78.xml><?xml version="1.0" encoding="utf-8"?>
<formControlPr xmlns="http://schemas.microsoft.com/office/spreadsheetml/2009/9/main" objectType="CheckBox" lockText="1" noThreeD="1"/>
</file>

<file path=xl/ctrlProps/ctrlProp79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80.xml><?xml version="1.0" encoding="utf-8"?>
<formControlPr xmlns="http://schemas.microsoft.com/office/spreadsheetml/2009/9/main" objectType="CheckBox" lockText="1" noThreeD="1"/>
</file>

<file path=xl/ctrlProps/ctrlProp81.xml><?xml version="1.0" encoding="utf-8"?>
<formControlPr xmlns="http://schemas.microsoft.com/office/spreadsheetml/2009/9/main" objectType="CheckBox" lockText="1" noThreeD="1"/>
</file>

<file path=xl/ctrlProps/ctrlProp82.xml><?xml version="1.0" encoding="utf-8"?>
<formControlPr xmlns="http://schemas.microsoft.com/office/spreadsheetml/2009/9/main" objectType="CheckBox" lockText="1" noThreeD="1"/>
</file>

<file path=xl/ctrlProps/ctrlProp83.xml><?xml version="1.0" encoding="utf-8"?>
<formControlPr xmlns="http://schemas.microsoft.com/office/spreadsheetml/2009/9/main" objectType="CheckBox" lockText="1" noThreeD="1"/>
</file>

<file path=xl/ctrlProps/ctrlProp84.xml><?xml version="1.0" encoding="utf-8"?>
<formControlPr xmlns="http://schemas.microsoft.com/office/spreadsheetml/2009/9/main" objectType="CheckBox" lockText="1" noThreeD="1"/>
</file>

<file path=xl/ctrlProps/ctrlProp85.xml><?xml version="1.0" encoding="utf-8"?>
<formControlPr xmlns="http://schemas.microsoft.com/office/spreadsheetml/2009/9/main" objectType="CheckBox" lockText="1" noThreeD="1"/>
</file>

<file path=xl/ctrlProps/ctrlProp86.xml><?xml version="1.0" encoding="utf-8"?>
<formControlPr xmlns="http://schemas.microsoft.com/office/spreadsheetml/2009/9/main" objectType="CheckBox" lockText="1" noThreeD="1"/>
</file>

<file path=xl/ctrlProps/ctrlProp87.xml><?xml version="1.0" encoding="utf-8"?>
<formControlPr xmlns="http://schemas.microsoft.com/office/spreadsheetml/2009/9/main" objectType="CheckBox" lockText="1" noThreeD="1"/>
</file>

<file path=xl/ctrlProps/ctrlProp88.xml><?xml version="1.0" encoding="utf-8"?>
<formControlPr xmlns="http://schemas.microsoft.com/office/spreadsheetml/2009/9/main" objectType="CheckBox" lockText="1" noThreeD="1"/>
</file>

<file path=xl/ctrlProps/ctrlProp89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ctrlProps/ctrlProp90.xml><?xml version="1.0" encoding="utf-8"?>
<formControlPr xmlns="http://schemas.microsoft.com/office/spreadsheetml/2009/9/main" objectType="CheckBox" lockText="1" noThreeD="1"/>
</file>

<file path=xl/ctrlProps/ctrlProp91.xml><?xml version="1.0" encoding="utf-8"?>
<formControlPr xmlns="http://schemas.microsoft.com/office/spreadsheetml/2009/9/main" objectType="CheckBox" lockText="1" noThreeD="1"/>
</file>

<file path=xl/ctrlProps/ctrlProp92.xml><?xml version="1.0" encoding="utf-8"?>
<formControlPr xmlns="http://schemas.microsoft.com/office/spreadsheetml/2009/9/main" objectType="CheckBox" lockText="1" noThreeD="1"/>
</file>

<file path=xl/ctrlProps/ctrlProp93.xml><?xml version="1.0" encoding="utf-8"?>
<formControlPr xmlns="http://schemas.microsoft.com/office/spreadsheetml/2009/9/main" objectType="CheckBox" lockText="1" noThreeD="1"/>
</file>

<file path=xl/ctrlProps/ctrlProp94.xml><?xml version="1.0" encoding="utf-8"?>
<formControlPr xmlns="http://schemas.microsoft.com/office/spreadsheetml/2009/9/main" objectType="CheckBox" lockText="1" noThreeD="1"/>
</file>

<file path=xl/ctrlProps/ctrlProp95.xml><?xml version="1.0" encoding="utf-8"?>
<formControlPr xmlns="http://schemas.microsoft.com/office/spreadsheetml/2009/9/main" objectType="CheckBox" lockText="1" noThreeD="1"/>
</file>

<file path=xl/ctrlProps/ctrlProp96.xml><?xml version="1.0" encoding="utf-8"?>
<formControlPr xmlns="http://schemas.microsoft.com/office/spreadsheetml/2009/9/main" objectType="CheckBox" lockText="1" noThreeD="1"/>
</file>

<file path=xl/ctrlProps/ctrlProp97.xml><?xml version="1.0" encoding="utf-8"?>
<formControlPr xmlns="http://schemas.microsoft.com/office/spreadsheetml/2009/9/main" objectType="CheckBox" lockText="1" noThreeD="1"/>
</file>

<file path=xl/ctrlProps/ctrlProp98.xml><?xml version="1.0" encoding="utf-8"?>
<formControlPr xmlns="http://schemas.microsoft.com/office/spreadsheetml/2009/9/main" objectType="CheckBox" lockText="1" noThreeD="1"/>
</file>

<file path=xl/ctrlProps/ctrlProp9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</xdr:row>
          <xdr:rowOff>9525</xdr:rowOff>
        </xdr:from>
        <xdr:to>
          <xdr:col>0</xdr:col>
          <xdr:colOff>1076325</xdr:colOff>
          <xdr:row>1</xdr:row>
          <xdr:rowOff>485775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BBABA473-1503-4205-AD1E-41044CE4882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2</xdr:row>
          <xdr:rowOff>9525</xdr:rowOff>
        </xdr:from>
        <xdr:to>
          <xdr:col>0</xdr:col>
          <xdr:colOff>1076325</xdr:colOff>
          <xdr:row>2</xdr:row>
          <xdr:rowOff>485775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B5A68CD9-AF7A-4C0F-A998-CA5B25F40B4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3</xdr:row>
          <xdr:rowOff>9525</xdr:rowOff>
        </xdr:from>
        <xdr:to>
          <xdr:col>0</xdr:col>
          <xdr:colOff>1076325</xdr:colOff>
          <xdr:row>3</xdr:row>
          <xdr:rowOff>485775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7C22A21D-02F4-414C-95ED-1FDE176E211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4</xdr:row>
          <xdr:rowOff>9525</xdr:rowOff>
        </xdr:from>
        <xdr:to>
          <xdr:col>0</xdr:col>
          <xdr:colOff>1076325</xdr:colOff>
          <xdr:row>4</xdr:row>
          <xdr:rowOff>485775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75353E04-6AF7-4F28-B711-D66224B111E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5</xdr:row>
          <xdr:rowOff>9525</xdr:rowOff>
        </xdr:from>
        <xdr:to>
          <xdr:col>0</xdr:col>
          <xdr:colOff>1076325</xdr:colOff>
          <xdr:row>5</xdr:row>
          <xdr:rowOff>485775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EE02F8EC-C8DC-4848-B9FE-64525195BB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6</xdr:row>
          <xdr:rowOff>9525</xdr:rowOff>
        </xdr:from>
        <xdr:to>
          <xdr:col>0</xdr:col>
          <xdr:colOff>1076325</xdr:colOff>
          <xdr:row>6</xdr:row>
          <xdr:rowOff>485775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9269415D-3FE5-4A63-87C5-D186B762E7B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7</xdr:row>
          <xdr:rowOff>9525</xdr:rowOff>
        </xdr:from>
        <xdr:to>
          <xdr:col>0</xdr:col>
          <xdr:colOff>1076325</xdr:colOff>
          <xdr:row>7</xdr:row>
          <xdr:rowOff>485775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3E2D3228-3268-4E68-B15B-12913AF5904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8</xdr:row>
          <xdr:rowOff>9525</xdr:rowOff>
        </xdr:from>
        <xdr:to>
          <xdr:col>0</xdr:col>
          <xdr:colOff>1076325</xdr:colOff>
          <xdr:row>8</xdr:row>
          <xdr:rowOff>485775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90F2FDE0-AB90-4C02-947C-33540519677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9</xdr:row>
          <xdr:rowOff>9525</xdr:rowOff>
        </xdr:from>
        <xdr:to>
          <xdr:col>0</xdr:col>
          <xdr:colOff>1076325</xdr:colOff>
          <xdr:row>9</xdr:row>
          <xdr:rowOff>485775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5BBA1407-FAB2-48F6-B894-8CC17BA5420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10</xdr:row>
          <xdr:rowOff>9525</xdr:rowOff>
        </xdr:from>
        <xdr:to>
          <xdr:col>0</xdr:col>
          <xdr:colOff>1076325</xdr:colOff>
          <xdr:row>10</xdr:row>
          <xdr:rowOff>485775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A22F5A60-8E21-41F0-AD0D-E1FA0A40943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11</xdr:row>
          <xdr:rowOff>9525</xdr:rowOff>
        </xdr:from>
        <xdr:to>
          <xdr:col>0</xdr:col>
          <xdr:colOff>1076325</xdr:colOff>
          <xdr:row>11</xdr:row>
          <xdr:rowOff>485775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CAC6EDDE-48E2-4364-BD0A-9733E4E5287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12</xdr:row>
          <xdr:rowOff>9525</xdr:rowOff>
        </xdr:from>
        <xdr:to>
          <xdr:col>0</xdr:col>
          <xdr:colOff>1076325</xdr:colOff>
          <xdr:row>12</xdr:row>
          <xdr:rowOff>485775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17377F46-4669-4D96-9FD7-E9F08F8095B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13</xdr:row>
          <xdr:rowOff>9525</xdr:rowOff>
        </xdr:from>
        <xdr:to>
          <xdr:col>0</xdr:col>
          <xdr:colOff>1076325</xdr:colOff>
          <xdr:row>13</xdr:row>
          <xdr:rowOff>485775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116FEE58-667C-4611-BD8F-53866010EEF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14</xdr:row>
          <xdr:rowOff>9525</xdr:rowOff>
        </xdr:from>
        <xdr:to>
          <xdr:col>0</xdr:col>
          <xdr:colOff>1076325</xdr:colOff>
          <xdr:row>14</xdr:row>
          <xdr:rowOff>485775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5EAD7422-DFF8-41BE-A32B-0F3B4BA0AE0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15</xdr:row>
          <xdr:rowOff>9525</xdr:rowOff>
        </xdr:from>
        <xdr:to>
          <xdr:col>0</xdr:col>
          <xdr:colOff>1076325</xdr:colOff>
          <xdr:row>15</xdr:row>
          <xdr:rowOff>485775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D507C771-6666-4F4B-BDE7-BA8DB16C4FD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16</xdr:row>
          <xdr:rowOff>9525</xdr:rowOff>
        </xdr:from>
        <xdr:to>
          <xdr:col>0</xdr:col>
          <xdr:colOff>1076325</xdr:colOff>
          <xdr:row>16</xdr:row>
          <xdr:rowOff>485775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783144E3-8030-418B-B67E-0E38A8E1ED1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17</xdr:row>
          <xdr:rowOff>9525</xdr:rowOff>
        </xdr:from>
        <xdr:to>
          <xdr:col>0</xdr:col>
          <xdr:colOff>1076325</xdr:colOff>
          <xdr:row>17</xdr:row>
          <xdr:rowOff>485775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3CF7E653-7651-4515-9121-351364FDC71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18</xdr:row>
          <xdr:rowOff>9525</xdr:rowOff>
        </xdr:from>
        <xdr:to>
          <xdr:col>0</xdr:col>
          <xdr:colOff>1076325</xdr:colOff>
          <xdr:row>18</xdr:row>
          <xdr:rowOff>485775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8763F3F7-3A63-420B-B751-A3118689573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19</xdr:row>
          <xdr:rowOff>9525</xdr:rowOff>
        </xdr:from>
        <xdr:to>
          <xdr:col>0</xdr:col>
          <xdr:colOff>1076325</xdr:colOff>
          <xdr:row>19</xdr:row>
          <xdr:rowOff>485775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E207AEE2-30F0-4074-B99F-0C19868186F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20</xdr:row>
          <xdr:rowOff>9525</xdr:rowOff>
        </xdr:from>
        <xdr:to>
          <xdr:col>0</xdr:col>
          <xdr:colOff>1076325</xdr:colOff>
          <xdr:row>20</xdr:row>
          <xdr:rowOff>485775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C536C9DC-2974-45CA-BE79-CFBD4B95A31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21</xdr:row>
          <xdr:rowOff>9525</xdr:rowOff>
        </xdr:from>
        <xdr:to>
          <xdr:col>0</xdr:col>
          <xdr:colOff>1076325</xdr:colOff>
          <xdr:row>21</xdr:row>
          <xdr:rowOff>485775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32A079D5-3AE1-47F6-BC42-86CF8F49E7B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22</xdr:row>
          <xdr:rowOff>9525</xdr:rowOff>
        </xdr:from>
        <xdr:to>
          <xdr:col>0</xdr:col>
          <xdr:colOff>1076325</xdr:colOff>
          <xdr:row>22</xdr:row>
          <xdr:rowOff>485775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91A3DAB8-F0A0-424E-855C-73660378ABD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23</xdr:row>
          <xdr:rowOff>9525</xdr:rowOff>
        </xdr:from>
        <xdr:to>
          <xdr:col>0</xdr:col>
          <xdr:colOff>1076325</xdr:colOff>
          <xdr:row>23</xdr:row>
          <xdr:rowOff>485775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9F909E2D-526F-458C-AD7D-0ACB7FB4B87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24</xdr:row>
          <xdr:rowOff>9525</xdr:rowOff>
        </xdr:from>
        <xdr:to>
          <xdr:col>0</xdr:col>
          <xdr:colOff>1076325</xdr:colOff>
          <xdr:row>24</xdr:row>
          <xdr:rowOff>485775</xdr:rowOff>
        </xdr:to>
        <xdr:sp macro="" textlink="">
          <xdr:nvSpPr>
            <xdr:cNvPr id="1048" name="Check Box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E9E4813C-BDEF-4639-B7C0-3F0F46CB3B8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25</xdr:row>
          <xdr:rowOff>9525</xdr:rowOff>
        </xdr:from>
        <xdr:to>
          <xdr:col>0</xdr:col>
          <xdr:colOff>1076325</xdr:colOff>
          <xdr:row>25</xdr:row>
          <xdr:rowOff>485775</xdr:rowOff>
        </xdr:to>
        <xdr:sp macro="" textlink="">
          <xdr:nvSpPr>
            <xdr:cNvPr id="1049" name="Check Box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DC55A9F0-F062-47FC-B314-64A286B4166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26</xdr:row>
          <xdr:rowOff>9525</xdr:rowOff>
        </xdr:from>
        <xdr:to>
          <xdr:col>0</xdr:col>
          <xdr:colOff>1076325</xdr:colOff>
          <xdr:row>26</xdr:row>
          <xdr:rowOff>485775</xdr:rowOff>
        </xdr:to>
        <xdr:sp macro="" textlink="">
          <xdr:nvSpPr>
            <xdr:cNvPr id="1050" name="Check Box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FC41B79F-C97A-4726-9957-C5C0DAA1F77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27</xdr:row>
          <xdr:rowOff>9525</xdr:rowOff>
        </xdr:from>
        <xdr:to>
          <xdr:col>0</xdr:col>
          <xdr:colOff>1076325</xdr:colOff>
          <xdr:row>27</xdr:row>
          <xdr:rowOff>485775</xdr:rowOff>
        </xdr:to>
        <xdr:sp macro="" textlink="">
          <xdr:nvSpPr>
            <xdr:cNvPr id="1051" name="Check Box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DEF83880-6AB5-4E11-8E36-2B6DAC83DE5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28</xdr:row>
          <xdr:rowOff>9525</xdr:rowOff>
        </xdr:from>
        <xdr:to>
          <xdr:col>0</xdr:col>
          <xdr:colOff>1076325</xdr:colOff>
          <xdr:row>28</xdr:row>
          <xdr:rowOff>485775</xdr:rowOff>
        </xdr:to>
        <xdr:sp macro="" textlink="">
          <xdr:nvSpPr>
            <xdr:cNvPr id="1052" name="Check Box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04908F79-C994-4D64-8BDC-E62F9076CA0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29</xdr:row>
          <xdr:rowOff>9525</xdr:rowOff>
        </xdr:from>
        <xdr:to>
          <xdr:col>0</xdr:col>
          <xdr:colOff>1076325</xdr:colOff>
          <xdr:row>29</xdr:row>
          <xdr:rowOff>485775</xdr:rowOff>
        </xdr:to>
        <xdr:sp macro="" textlink="">
          <xdr:nvSpPr>
            <xdr:cNvPr id="1053" name="Check Box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04364878-D0D2-499E-89BE-E522955F4F9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30</xdr:row>
          <xdr:rowOff>9525</xdr:rowOff>
        </xdr:from>
        <xdr:to>
          <xdr:col>0</xdr:col>
          <xdr:colOff>1076325</xdr:colOff>
          <xdr:row>30</xdr:row>
          <xdr:rowOff>485775</xdr:rowOff>
        </xdr:to>
        <xdr:sp macro="" textlink="">
          <xdr:nvSpPr>
            <xdr:cNvPr id="1054" name="Check Box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AE6D3126-BBF8-4E72-9551-3C2D0950798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31</xdr:row>
          <xdr:rowOff>9525</xdr:rowOff>
        </xdr:from>
        <xdr:to>
          <xdr:col>0</xdr:col>
          <xdr:colOff>1076325</xdr:colOff>
          <xdr:row>31</xdr:row>
          <xdr:rowOff>485775</xdr:rowOff>
        </xdr:to>
        <xdr:sp macro="" textlink="">
          <xdr:nvSpPr>
            <xdr:cNvPr id="1055" name="Check Box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56FAE66F-B73F-4FC0-A42A-E89501D1E6B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32</xdr:row>
          <xdr:rowOff>9525</xdr:rowOff>
        </xdr:from>
        <xdr:to>
          <xdr:col>0</xdr:col>
          <xdr:colOff>1076325</xdr:colOff>
          <xdr:row>32</xdr:row>
          <xdr:rowOff>485775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98317CB1-366A-4E7A-A75B-E64C7E23A5C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33</xdr:row>
          <xdr:rowOff>9525</xdr:rowOff>
        </xdr:from>
        <xdr:to>
          <xdr:col>0</xdr:col>
          <xdr:colOff>1076325</xdr:colOff>
          <xdr:row>33</xdr:row>
          <xdr:rowOff>485775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6920D177-51F1-41DC-B89D-E6819AB61A0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34</xdr:row>
          <xdr:rowOff>9525</xdr:rowOff>
        </xdr:from>
        <xdr:to>
          <xdr:col>0</xdr:col>
          <xdr:colOff>1076325</xdr:colOff>
          <xdr:row>34</xdr:row>
          <xdr:rowOff>485775</xdr:rowOff>
        </xdr:to>
        <xdr:sp macro="" textlink="">
          <xdr:nvSpPr>
            <xdr:cNvPr id="1058" name="Check Box 34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:a16="http://schemas.microsoft.com/office/drawing/2014/main" id="{A1538100-577F-45C6-8355-24B7BB4D9E3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35</xdr:row>
          <xdr:rowOff>9525</xdr:rowOff>
        </xdr:from>
        <xdr:to>
          <xdr:col>0</xdr:col>
          <xdr:colOff>1076325</xdr:colOff>
          <xdr:row>35</xdr:row>
          <xdr:rowOff>485775</xdr:rowOff>
        </xdr:to>
        <xdr:sp macro="" textlink="">
          <xdr:nvSpPr>
            <xdr:cNvPr id="1059" name="Check Box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C47CBBDF-D2E3-4C01-9306-BE60ED76FB0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36</xdr:row>
          <xdr:rowOff>9525</xdr:rowOff>
        </xdr:from>
        <xdr:to>
          <xdr:col>0</xdr:col>
          <xdr:colOff>1076325</xdr:colOff>
          <xdr:row>36</xdr:row>
          <xdr:rowOff>485775</xdr:rowOff>
        </xdr:to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0193B90B-5E81-4429-8C02-AE4A8735A2D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37</xdr:row>
          <xdr:rowOff>9525</xdr:rowOff>
        </xdr:from>
        <xdr:to>
          <xdr:col>0</xdr:col>
          <xdr:colOff>1076325</xdr:colOff>
          <xdr:row>37</xdr:row>
          <xdr:rowOff>485775</xdr:rowOff>
        </xdr:to>
        <xdr:sp macro="" textlink="">
          <xdr:nvSpPr>
            <xdr:cNvPr id="1061" name="Check Box 37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:a16="http://schemas.microsoft.com/office/drawing/2014/main" id="{0168CC28-C604-4ACB-9BB8-03E2C2BC686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38</xdr:row>
          <xdr:rowOff>9525</xdr:rowOff>
        </xdr:from>
        <xdr:to>
          <xdr:col>0</xdr:col>
          <xdr:colOff>1076325</xdr:colOff>
          <xdr:row>38</xdr:row>
          <xdr:rowOff>485775</xdr:rowOff>
        </xdr:to>
        <xdr:sp macro="" textlink="">
          <xdr:nvSpPr>
            <xdr:cNvPr id="1062" name="Check Box 38" hidden="1">
              <a:extLst>
                <a:ext uri="{63B3BB69-23CF-44E3-9099-C40C66FF867C}">
                  <a14:compatExt spid="_x0000_s1062"/>
                </a:ext>
                <a:ext uri="{FF2B5EF4-FFF2-40B4-BE49-F238E27FC236}">
                  <a16:creationId xmlns:a16="http://schemas.microsoft.com/office/drawing/2014/main" id="{AE2E7339-BC7F-46B0-BB49-4C2D4EC5513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39</xdr:row>
          <xdr:rowOff>9525</xdr:rowOff>
        </xdr:from>
        <xdr:to>
          <xdr:col>0</xdr:col>
          <xdr:colOff>1076325</xdr:colOff>
          <xdr:row>39</xdr:row>
          <xdr:rowOff>485775</xdr:rowOff>
        </xdr:to>
        <xdr:sp macro="" textlink="">
          <xdr:nvSpPr>
            <xdr:cNvPr id="1063" name="Check Box 39" hidden="1">
              <a:extLst>
                <a:ext uri="{63B3BB69-23CF-44E3-9099-C40C66FF867C}">
                  <a14:compatExt spid="_x0000_s1063"/>
                </a:ext>
                <a:ext uri="{FF2B5EF4-FFF2-40B4-BE49-F238E27FC236}">
                  <a16:creationId xmlns:a16="http://schemas.microsoft.com/office/drawing/2014/main" id="{B899A7B2-3F25-4A1D-9FF4-50221EFC760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40</xdr:row>
          <xdr:rowOff>9525</xdr:rowOff>
        </xdr:from>
        <xdr:to>
          <xdr:col>0</xdr:col>
          <xdr:colOff>1076325</xdr:colOff>
          <xdr:row>40</xdr:row>
          <xdr:rowOff>485775</xdr:rowOff>
        </xdr:to>
        <xdr:sp macro="" textlink="">
          <xdr:nvSpPr>
            <xdr:cNvPr id="1064" name="Check Box 40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id="{FC4A62DA-7C10-49A5-9764-6C7AB74CB8D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41</xdr:row>
          <xdr:rowOff>9525</xdr:rowOff>
        </xdr:from>
        <xdr:to>
          <xdr:col>0</xdr:col>
          <xdr:colOff>1076325</xdr:colOff>
          <xdr:row>41</xdr:row>
          <xdr:rowOff>485775</xdr:rowOff>
        </xdr:to>
        <xdr:sp macro="" textlink="">
          <xdr:nvSpPr>
            <xdr:cNvPr id="1065" name="Check Box 41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id="{08C4613B-809A-4385-8F88-4F54471959E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42</xdr:row>
          <xdr:rowOff>9525</xdr:rowOff>
        </xdr:from>
        <xdr:to>
          <xdr:col>0</xdr:col>
          <xdr:colOff>1076325</xdr:colOff>
          <xdr:row>42</xdr:row>
          <xdr:rowOff>485775</xdr:rowOff>
        </xdr:to>
        <xdr:sp macro="" textlink="">
          <xdr:nvSpPr>
            <xdr:cNvPr id="1066" name="Check Box 42" hidden="1">
              <a:extLst>
                <a:ext uri="{63B3BB69-23CF-44E3-9099-C40C66FF867C}">
                  <a14:compatExt spid="_x0000_s1066"/>
                </a:ext>
                <a:ext uri="{FF2B5EF4-FFF2-40B4-BE49-F238E27FC236}">
                  <a16:creationId xmlns:a16="http://schemas.microsoft.com/office/drawing/2014/main" id="{2EECA6B0-A7CF-4773-9EFB-8F848C8F911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43</xdr:row>
          <xdr:rowOff>9525</xdr:rowOff>
        </xdr:from>
        <xdr:to>
          <xdr:col>0</xdr:col>
          <xdr:colOff>1076325</xdr:colOff>
          <xdr:row>43</xdr:row>
          <xdr:rowOff>485775</xdr:rowOff>
        </xdr:to>
        <xdr:sp macro="" textlink="">
          <xdr:nvSpPr>
            <xdr:cNvPr id="1067" name="Check Box 43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:a16="http://schemas.microsoft.com/office/drawing/2014/main" id="{C8A8E7D3-9BD9-4F2A-9596-26C4331C2B1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44</xdr:row>
          <xdr:rowOff>9525</xdr:rowOff>
        </xdr:from>
        <xdr:to>
          <xdr:col>0</xdr:col>
          <xdr:colOff>1076325</xdr:colOff>
          <xdr:row>44</xdr:row>
          <xdr:rowOff>485775</xdr:rowOff>
        </xdr:to>
        <xdr:sp macro="" textlink="">
          <xdr:nvSpPr>
            <xdr:cNvPr id="1068" name="Check Box 44" hidden="1">
              <a:extLst>
                <a:ext uri="{63B3BB69-23CF-44E3-9099-C40C66FF867C}">
                  <a14:compatExt spid="_x0000_s1068"/>
                </a:ext>
                <a:ext uri="{FF2B5EF4-FFF2-40B4-BE49-F238E27FC236}">
                  <a16:creationId xmlns:a16="http://schemas.microsoft.com/office/drawing/2014/main" id="{C3CEB78B-E528-4543-A924-166D50C04CC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45</xdr:row>
          <xdr:rowOff>9525</xdr:rowOff>
        </xdr:from>
        <xdr:to>
          <xdr:col>0</xdr:col>
          <xdr:colOff>1076325</xdr:colOff>
          <xdr:row>45</xdr:row>
          <xdr:rowOff>485775</xdr:rowOff>
        </xdr:to>
        <xdr:sp macro="" textlink="">
          <xdr:nvSpPr>
            <xdr:cNvPr id="1069" name="Check Box 45" hidden="1">
              <a:extLst>
                <a:ext uri="{63B3BB69-23CF-44E3-9099-C40C66FF867C}">
                  <a14:compatExt spid="_x0000_s1069"/>
                </a:ext>
                <a:ext uri="{FF2B5EF4-FFF2-40B4-BE49-F238E27FC236}">
                  <a16:creationId xmlns:a16="http://schemas.microsoft.com/office/drawing/2014/main" id="{14A8EBC9-26D9-4A46-9F7D-718910AF5F4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46</xdr:row>
          <xdr:rowOff>9525</xdr:rowOff>
        </xdr:from>
        <xdr:to>
          <xdr:col>0</xdr:col>
          <xdr:colOff>1076325</xdr:colOff>
          <xdr:row>46</xdr:row>
          <xdr:rowOff>485775</xdr:rowOff>
        </xdr:to>
        <xdr:sp macro="" textlink="">
          <xdr:nvSpPr>
            <xdr:cNvPr id="1070" name="Check Box 46" hidden="1">
              <a:extLst>
                <a:ext uri="{63B3BB69-23CF-44E3-9099-C40C66FF867C}">
                  <a14:compatExt spid="_x0000_s1070"/>
                </a:ext>
                <a:ext uri="{FF2B5EF4-FFF2-40B4-BE49-F238E27FC236}">
                  <a16:creationId xmlns:a16="http://schemas.microsoft.com/office/drawing/2014/main" id="{9628F43A-8E9C-48E0-85FA-963512FF508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47</xdr:row>
          <xdr:rowOff>9525</xdr:rowOff>
        </xdr:from>
        <xdr:to>
          <xdr:col>0</xdr:col>
          <xdr:colOff>1076325</xdr:colOff>
          <xdr:row>47</xdr:row>
          <xdr:rowOff>485775</xdr:rowOff>
        </xdr:to>
        <xdr:sp macro="" textlink="">
          <xdr:nvSpPr>
            <xdr:cNvPr id="1071" name="Check Box 47" hidden="1">
              <a:extLst>
                <a:ext uri="{63B3BB69-23CF-44E3-9099-C40C66FF867C}">
                  <a14:compatExt spid="_x0000_s1071"/>
                </a:ext>
                <a:ext uri="{FF2B5EF4-FFF2-40B4-BE49-F238E27FC236}">
                  <a16:creationId xmlns:a16="http://schemas.microsoft.com/office/drawing/2014/main" id="{39C51364-726C-45D6-947A-4D056228F73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48</xdr:row>
          <xdr:rowOff>9525</xdr:rowOff>
        </xdr:from>
        <xdr:to>
          <xdr:col>0</xdr:col>
          <xdr:colOff>1076325</xdr:colOff>
          <xdr:row>48</xdr:row>
          <xdr:rowOff>485775</xdr:rowOff>
        </xdr:to>
        <xdr:sp macro="" textlink="">
          <xdr:nvSpPr>
            <xdr:cNvPr id="1072" name="Check Box 48" hidden="1">
              <a:extLst>
                <a:ext uri="{63B3BB69-23CF-44E3-9099-C40C66FF867C}">
                  <a14:compatExt spid="_x0000_s1072"/>
                </a:ext>
                <a:ext uri="{FF2B5EF4-FFF2-40B4-BE49-F238E27FC236}">
                  <a16:creationId xmlns:a16="http://schemas.microsoft.com/office/drawing/2014/main" id="{397980CF-3DBE-4CB2-B118-6B8A30B80A5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49</xdr:row>
          <xdr:rowOff>9525</xdr:rowOff>
        </xdr:from>
        <xdr:to>
          <xdr:col>0</xdr:col>
          <xdr:colOff>1076325</xdr:colOff>
          <xdr:row>49</xdr:row>
          <xdr:rowOff>485775</xdr:rowOff>
        </xdr:to>
        <xdr:sp macro="" textlink="">
          <xdr:nvSpPr>
            <xdr:cNvPr id="1073" name="Check Box 49" hidden="1">
              <a:extLst>
                <a:ext uri="{63B3BB69-23CF-44E3-9099-C40C66FF867C}">
                  <a14:compatExt spid="_x0000_s1073"/>
                </a:ext>
                <a:ext uri="{FF2B5EF4-FFF2-40B4-BE49-F238E27FC236}">
                  <a16:creationId xmlns:a16="http://schemas.microsoft.com/office/drawing/2014/main" id="{6E6E0314-0B34-4B3E-A4C2-2AED22EF2B9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50</xdr:row>
          <xdr:rowOff>9525</xdr:rowOff>
        </xdr:from>
        <xdr:to>
          <xdr:col>0</xdr:col>
          <xdr:colOff>1076325</xdr:colOff>
          <xdr:row>50</xdr:row>
          <xdr:rowOff>485775</xdr:rowOff>
        </xdr:to>
        <xdr:sp macro="" textlink="">
          <xdr:nvSpPr>
            <xdr:cNvPr id="1074" name="Check Box 50" hidden="1">
              <a:extLst>
                <a:ext uri="{63B3BB69-23CF-44E3-9099-C40C66FF867C}">
                  <a14:compatExt spid="_x0000_s1074"/>
                </a:ext>
                <a:ext uri="{FF2B5EF4-FFF2-40B4-BE49-F238E27FC236}">
                  <a16:creationId xmlns:a16="http://schemas.microsoft.com/office/drawing/2014/main" id="{72A91C1E-7006-42B6-B3C5-B4CAEEB338E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51</xdr:row>
          <xdr:rowOff>9525</xdr:rowOff>
        </xdr:from>
        <xdr:to>
          <xdr:col>0</xdr:col>
          <xdr:colOff>1076325</xdr:colOff>
          <xdr:row>51</xdr:row>
          <xdr:rowOff>485775</xdr:rowOff>
        </xdr:to>
        <xdr:sp macro="" textlink="">
          <xdr:nvSpPr>
            <xdr:cNvPr id="1075" name="Check Box 51" hidden="1">
              <a:extLst>
                <a:ext uri="{63B3BB69-23CF-44E3-9099-C40C66FF867C}">
                  <a14:compatExt spid="_x0000_s1075"/>
                </a:ext>
                <a:ext uri="{FF2B5EF4-FFF2-40B4-BE49-F238E27FC236}">
                  <a16:creationId xmlns:a16="http://schemas.microsoft.com/office/drawing/2014/main" id="{7ABD7367-62BD-4F9C-9DCF-C7F4E4EA8BD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52</xdr:row>
          <xdr:rowOff>9525</xdr:rowOff>
        </xdr:from>
        <xdr:to>
          <xdr:col>0</xdr:col>
          <xdr:colOff>1076325</xdr:colOff>
          <xdr:row>52</xdr:row>
          <xdr:rowOff>485775</xdr:rowOff>
        </xdr:to>
        <xdr:sp macro="" textlink="">
          <xdr:nvSpPr>
            <xdr:cNvPr id="1076" name="Check Box 52" hidden="1">
              <a:extLst>
                <a:ext uri="{63B3BB69-23CF-44E3-9099-C40C66FF867C}">
                  <a14:compatExt spid="_x0000_s1076"/>
                </a:ext>
                <a:ext uri="{FF2B5EF4-FFF2-40B4-BE49-F238E27FC236}">
                  <a16:creationId xmlns:a16="http://schemas.microsoft.com/office/drawing/2014/main" id="{D41A8156-187F-453D-95A3-10A1ABC67BA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53</xdr:row>
          <xdr:rowOff>9525</xdr:rowOff>
        </xdr:from>
        <xdr:to>
          <xdr:col>0</xdr:col>
          <xdr:colOff>1076325</xdr:colOff>
          <xdr:row>53</xdr:row>
          <xdr:rowOff>485775</xdr:rowOff>
        </xdr:to>
        <xdr:sp macro="" textlink="">
          <xdr:nvSpPr>
            <xdr:cNvPr id="1077" name="Check Box 53" hidden="1">
              <a:extLst>
                <a:ext uri="{63B3BB69-23CF-44E3-9099-C40C66FF867C}">
                  <a14:compatExt spid="_x0000_s1077"/>
                </a:ext>
                <a:ext uri="{FF2B5EF4-FFF2-40B4-BE49-F238E27FC236}">
                  <a16:creationId xmlns:a16="http://schemas.microsoft.com/office/drawing/2014/main" id="{C4901543-FA6B-44A2-B13D-08EC6412021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54</xdr:row>
          <xdr:rowOff>9525</xdr:rowOff>
        </xdr:from>
        <xdr:to>
          <xdr:col>0</xdr:col>
          <xdr:colOff>1076325</xdr:colOff>
          <xdr:row>54</xdr:row>
          <xdr:rowOff>485775</xdr:rowOff>
        </xdr:to>
        <xdr:sp macro="" textlink="">
          <xdr:nvSpPr>
            <xdr:cNvPr id="1078" name="Check Box 54" hidden="1">
              <a:extLst>
                <a:ext uri="{63B3BB69-23CF-44E3-9099-C40C66FF867C}">
                  <a14:compatExt spid="_x0000_s1078"/>
                </a:ext>
                <a:ext uri="{FF2B5EF4-FFF2-40B4-BE49-F238E27FC236}">
                  <a16:creationId xmlns:a16="http://schemas.microsoft.com/office/drawing/2014/main" id="{B4521C22-F9E5-4357-8E92-57FEB512005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55</xdr:row>
          <xdr:rowOff>9525</xdr:rowOff>
        </xdr:from>
        <xdr:to>
          <xdr:col>0</xdr:col>
          <xdr:colOff>1076325</xdr:colOff>
          <xdr:row>55</xdr:row>
          <xdr:rowOff>485775</xdr:rowOff>
        </xdr:to>
        <xdr:sp macro="" textlink="">
          <xdr:nvSpPr>
            <xdr:cNvPr id="1079" name="Check Box 55" hidden="1">
              <a:extLst>
                <a:ext uri="{63B3BB69-23CF-44E3-9099-C40C66FF867C}">
                  <a14:compatExt spid="_x0000_s1079"/>
                </a:ext>
                <a:ext uri="{FF2B5EF4-FFF2-40B4-BE49-F238E27FC236}">
                  <a16:creationId xmlns:a16="http://schemas.microsoft.com/office/drawing/2014/main" id="{AA94505A-78E3-4811-96F0-CB2B3DC6F6B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56</xdr:row>
          <xdr:rowOff>9525</xdr:rowOff>
        </xdr:from>
        <xdr:to>
          <xdr:col>0</xdr:col>
          <xdr:colOff>1076325</xdr:colOff>
          <xdr:row>56</xdr:row>
          <xdr:rowOff>485775</xdr:rowOff>
        </xdr:to>
        <xdr:sp macro="" textlink="">
          <xdr:nvSpPr>
            <xdr:cNvPr id="1080" name="Check Box 56" hidden="1">
              <a:extLst>
                <a:ext uri="{63B3BB69-23CF-44E3-9099-C40C66FF867C}">
                  <a14:compatExt spid="_x0000_s1080"/>
                </a:ext>
                <a:ext uri="{FF2B5EF4-FFF2-40B4-BE49-F238E27FC236}">
                  <a16:creationId xmlns:a16="http://schemas.microsoft.com/office/drawing/2014/main" id="{BCF62F19-C8C8-4E91-A273-B8CCFDED423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57</xdr:row>
          <xdr:rowOff>9525</xdr:rowOff>
        </xdr:from>
        <xdr:to>
          <xdr:col>0</xdr:col>
          <xdr:colOff>1076325</xdr:colOff>
          <xdr:row>57</xdr:row>
          <xdr:rowOff>485775</xdr:rowOff>
        </xdr:to>
        <xdr:sp macro="" textlink="">
          <xdr:nvSpPr>
            <xdr:cNvPr id="1081" name="Check Box 57" hidden="1">
              <a:extLst>
                <a:ext uri="{63B3BB69-23CF-44E3-9099-C40C66FF867C}">
                  <a14:compatExt spid="_x0000_s1081"/>
                </a:ext>
                <a:ext uri="{FF2B5EF4-FFF2-40B4-BE49-F238E27FC236}">
                  <a16:creationId xmlns:a16="http://schemas.microsoft.com/office/drawing/2014/main" id="{5E36F20B-F44D-4C88-A581-EF9399040FF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58</xdr:row>
          <xdr:rowOff>9525</xdr:rowOff>
        </xdr:from>
        <xdr:to>
          <xdr:col>0</xdr:col>
          <xdr:colOff>1076325</xdr:colOff>
          <xdr:row>58</xdr:row>
          <xdr:rowOff>485775</xdr:rowOff>
        </xdr:to>
        <xdr:sp macro="" textlink="">
          <xdr:nvSpPr>
            <xdr:cNvPr id="1082" name="Check Box 58" hidden="1">
              <a:extLst>
                <a:ext uri="{63B3BB69-23CF-44E3-9099-C40C66FF867C}">
                  <a14:compatExt spid="_x0000_s1082"/>
                </a:ext>
                <a:ext uri="{FF2B5EF4-FFF2-40B4-BE49-F238E27FC236}">
                  <a16:creationId xmlns:a16="http://schemas.microsoft.com/office/drawing/2014/main" id="{926863F2-943D-49E9-A2A0-FD2EBBCC868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59</xdr:row>
          <xdr:rowOff>9525</xdr:rowOff>
        </xdr:from>
        <xdr:to>
          <xdr:col>0</xdr:col>
          <xdr:colOff>1076325</xdr:colOff>
          <xdr:row>59</xdr:row>
          <xdr:rowOff>485775</xdr:rowOff>
        </xdr:to>
        <xdr:sp macro="" textlink="">
          <xdr:nvSpPr>
            <xdr:cNvPr id="1083" name="Check Box 59" hidden="1">
              <a:extLst>
                <a:ext uri="{63B3BB69-23CF-44E3-9099-C40C66FF867C}">
                  <a14:compatExt spid="_x0000_s1083"/>
                </a:ext>
                <a:ext uri="{FF2B5EF4-FFF2-40B4-BE49-F238E27FC236}">
                  <a16:creationId xmlns:a16="http://schemas.microsoft.com/office/drawing/2014/main" id="{9DC37907-3900-45BD-B826-E39FBD25CD5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60</xdr:row>
          <xdr:rowOff>9525</xdr:rowOff>
        </xdr:from>
        <xdr:to>
          <xdr:col>0</xdr:col>
          <xdr:colOff>1076325</xdr:colOff>
          <xdr:row>60</xdr:row>
          <xdr:rowOff>485775</xdr:rowOff>
        </xdr:to>
        <xdr:sp macro="" textlink="">
          <xdr:nvSpPr>
            <xdr:cNvPr id="1084" name="Check Box 60" hidden="1">
              <a:extLst>
                <a:ext uri="{63B3BB69-23CF-44E3-9099-C40C66FF867C}">
                  <a14:compatExt spid="_x0000_s1084"/>
                </a:ext>
                <a:ext uri="{FF2B5EF4-FFF2-40B4-BE49-F238E27FC236}">
                  <a16:creationId xmlns:a16="http://schemas.microsoft.com/office/drawing/2014/main" id="{3A72EEB5-4544-491A-8FA1-F0DEEE78BE6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61</xdr:row>
          <xdr:rowOff>9525</xdr:rowOff>
        </xdr:from>
        <xdr:to>
          <xdr:col>0</xdr:col>
          <xdr:colOff>1076325</xdr:colOff>
          <xdr:row>61</xdr:row>
          <xdr:rowOff>485775</xdr:rowOff>
        </xdr:to>
        <xdr:sp macro="" textlink="">
          <xdr:nvSpPr>
            <xdr:cNvPr id="1085" name="Check Box 61" hidden="1">
              <a:extLst>
                <a:ext uri="{63B3BB69-23CF-44E3-9099-C40C66FF867C}">
                  <a14:compatExt spid="_x0000_s1085"/>
                </a:ext>
                <a:ext uri="{FF2B5EF4-FFF2-40B4-BE49-F238E27FC236}">
                  <a16:creationId xmlns:a16="http://schemas.microsoft.com/office/drawing/2014/main" id="{75A9B9B1-E822-4FBC-92FE-780021F3D8E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62</xdr:row>
          <xdr:rowOff>9525</xdr:rowOff>
        </xdr:from>
        <xdr:to>
          <xdr:col>0</xdr:col>
          <xdr:colOff>1076325</xdr:colOff>
          <xdr:row>62</xdr:row>
          <xdr:rowOff>485775</xdr:rowOff>
        </xdr:to>
        <xdr:sp macro="" textlink="">
          <xdr:nvSpPr>
            <xdr:cNvPr id="1086" name="Check Box 62" hidden="1">
              <a:extLst>
                <a:ext uri="{63B3BB69-23CF-44E3-9099-C40C66FF867C}">
                  <a14:compatExt spid="_x0000_s1086"/>
                </a:ext>
                <a:ext uri="{FF2B5EF4-FFF2-40B4-BE49-F238E27FC236}">
                  <a16:creationId xmlns:a16="http://schemas.microsoft.com/office/drawing/2014/main" id="{2CAEC7F6-F860-49F4-B6A0-6D9B1859AC1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63</xdr:row>
          <xdr:rowOff>9525</xdr:rowOff>
        </xdr:from>
        <xdr:to>
          <xdr:col>0</xdr:col>
          <xdr:colOff>1076325</xdr:colOff>
          <xdr:row>63</xdr:row>
          <xdr:rowOff>485775</xdr:rowOff>
        </xdr:to>
        <xdr:sp macro="" textlink="">
          <xdr:nvSpPr>
            <xdr:cNvPr id="1087" name="Check Box 63" hidden="1">
              <a:extLst>
                <a:ext uri="{63B3BB69-23CF-44E3-9099-C40C66FF867C}">
                  <a14:compatExt spid="_x0000_s1087"/>
                </a:ext>
                <a:ext uri="{FF2B5EF4-FFF2-40B4-BE49-F238E27FC236}">
                  <a16:creationId xmlns:a16="http://schemas.microsoft.com/office/drawing/2014/main" id="{BD047AA8-FD10-49D0-8061-05F2638C451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64</xdr:row>
          <xdr:rowOff>9525</xdr:rowOff>
        </xdr:from>
        <xdr:to>
          <xdr:col>0</xdr:col>
          <xdr:colOff>1076325</xdr:colOff>
          <xdr:row>64</xdr:row>
          <xdr:rowOff>485775</xdr:rowOff>
        </xdr:to>
        <xdr:sp macro="" textlink="">
          <xdr:nvSpPr>
            <xdr:cNvPr id="1088" name="Check Box 64" hidden="1">
              <a:extLst>
                <a:ext uri="{63B3BB69-23CF-44E3-9099-C40C66FF867C}">
                  <a14:compatExt spid="_x0000_s1088"/>
                </a:ext>
                <a:ext uri="{FF2B5EF4-FFF2-40B4-BE49-F238E27FC236}">
                  <a16:creationId xmlns:a16="http://schemas.microsoft.com/office/drawing/2014/main" id="{D699EF72-5E76-4AA5-BE8D-D34F8855694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65</xdr:row>
          <xdr:rowOff>9525</xdr:rowOff>
        </xdr:from>
        <xdr:to>
          <xdr:col>0</xdr:col>
          <xdr:colOff>1076325</xdr:colOff>
          <xdr:row>65</xdr:row>
          <xdr:rowOff>485775</xdr:rowOff>
        </xdr:to>
        <xdr:sp macro="" textlink="">
          <xdr:nvSpPr>
            <xdr:cNvPr id="1089" name="Check Box 65" hidden="1">
              <a:extLst>
                <a:ext uri="{63B3BB69-23CF-44E3-9099-C40C66FF867C}">
                  <a14:compatExt spid="_x0000_s1089"/>
                </a:ext>
                <a:ext uri="{FF2B5EF4-FFF2-40B4-BE49-F238E27FC236}">
                  <a16:creationId xmlns:a16="http://schemas.microsoft.com/office/drawing/2014/main" id="{B3AFE63A-CF77-4A27-924A-262BEE5832F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66</xdr:row>
          <xdr:rowOff>9525</xdr:rowOff>
        </xdr:from>
        <xdr:to>
          <xdr:col>0</xdr:col>
          <xdr:colOff>1076325</xdr:colOff>
          <xdr:row>66</xdr:row>
          <xdr:rowOff>485775</xdr:rowOff>
        </xdr:to>
        <xdr:sp macro="" textlink="">
          <xdr:nvSpPr>
            <xdr:cNvPr id="1090" name="Check Box 66" hidden="1">
              <a:extLst>
                <a:ext uri="{63B3BB69-23CF-44E3-9099-C40C66FF867C}">
                  <a14:compatExt spid="_x0000_s1090"/>
                </a:ext>
                <a:ext uri="{FF2B5EF4-FFF2-40B4-BE49-F238E27FC236}">
                  <a16:creationId xmlns:a16="http://schemas.microsoft.com/office/drawing/2014/main" id="{B4EB7922-2607-485F-B364-94FF64DED12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67</xdr:row>
          <xdr:rowOff>9525</xdr:rowOff>
        </xdr:from>
        <xdr:to>
          <xdr:col>0</xdr:col>
          <xdr:colOff>1076325</xdr:colOff>
          <xdr:row>67</xdr:row>
          <xdr:rowOff>485775</xdr:rowOff>
        </xdr:to>
        <xdr:sp macro="" textlink="">
          <xdr:nvSpPr>
            <xdr:cNvPr id="1091" name="Check Box 67" hidden="1">
              <a:extLst>
                <a:ext uri="{63B3BB69-23CF-44E3-9099-C40C66FF867C}">
                  <a14:compatExt spid="_x0000_s1091"/>
                </a:ext>
                <a:ext uri="{FF2B5EF4-FFF2-40B4-BE49-F238E27FC236}">
                  <a16:creationId xmlns:a16="http://schemas.microsoft.com/office/drawing/2014/main" id="{88F03E3D-1A50-4A7D-AD6D-EDA42D06B68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68</xdr:row>
          <xdr:rowOff>9525</xdr:rowOff>
        </xdr:from>
        <xdr:to>
          <xdr:col>0</xdr:col>
          <xdr:colOff>1076325</xdr:colOff>
          <xdr:row>68</xdr:row>
          <xdr:rowOff>485775</xdr:rowOff>
        </xdr:to>
        <xdr:sp macro="" textlink="">
          <xdr:nvSpPr>
            <xdr:cNvPr id="1092" name="Check Box 68" hidden="1">
              <a:extLst>
                <a:ext uri="{63B3BB69-23CF-44E3-9099-C40C66FF867C}">
                  <a14:compatExt spid="_x0000_s1092"/>
                </a:ext>
                <a:ext uri="{FF2B5EF4-FFF2-40B4-BE49-F238E27FC236}">
                  <a16:creationId xmlns:a16="http://schemas.microsoft.com/office/drawing/2014/main" id="{2C8BC510-B33A-41A0-B338-106AB7B4E8D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69</xdr:row>
          <xdr:rowOff>9525</xdr:rowOff>
        </xdr:from>
        <xdr:to>
          <xdr:col>0</xdr:col>
          <xdr:colOff>1076325</xdr:colOff>
          <xdr:row>69</xdr:row>
          <xdr:rowOff>485775</xdr:rowOff>
        </xdr:to>
        <xdr:sp macro="" textlink="">
          <xdr:nvSpPr>
            <xdr:cNvPr id="1093" name="Check Box 69" hidden="1">
              <a:extLst>
                <a:ext uri="{63B3BB69-23CF-44E3-9099-C40C66FF867C}">
                  <a14:compatExt spid="_x0000_s1093"/>
                </a:ext>
                <a:ext uri="{FF2B5EF4-FFF2-40B4-BE49-F238E27FC236}">
                  <a16:creationId xmlns:a16="http://schemas.microsoft.com/office/drawing/2014/main" id="{1D0678B4-AF87-4530-9C47-215F90450F0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70</xdr:row>
          <xdr:rowOff>9525</xdr:rowOff>
        </xdr:from>
        <xdr:to>
          <xdr:col>0</xdr:col>
          <xdr:colOff>1076325</xdr:colOff>
          <xdr:row>70</xdr:row>
          <xdr:rowOff>485775</xdr:rowOff>
        </xdr:to>
        <xdr:sp macro="" textlink="">
          <xdr:nvSpPr>
            <xdr:cNvPr id="1094" name="Check Box 70" hidden="1">
              <a:extLst>
                <a:ext uri="{63B3BB69-23CF-44E3-9099-C40C66FF867C}">
                  <a14:compatExt spid="_x0000_s1094"/>
                </a:ext>
                <a:ext uri="{FF2B5EF4-FFF2-40B4-BE49-F238E27FC236}">
                  <a16:creationId xmlns:a16="http://schemas.microsoft.com/office/drawing/2014/main" id="{D8DA65E0-AF77-4A93-A372-76E92582621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71</xdr:row>
          <xdr:rowOff>9525</xdr:rowOff>
        </xdr:from>
        <xdr:to>
          <xdr:col>0</xdr:col>
          <xdr:colOff>1076325</xdr:colOff>
          <xdr:row>71</xdr:row>
          <xdr:rowOff>485775</xdr:rowOff>
        </xdr:to>
        <xdr:sp macro="" textlink="">
          <xdr:nvSpPr>
            <xdr:cNvPr id="1095" name="Check Box 71" hidden="1">
              <a:extLst>
                <a:ext uri="{63B3BB69-23CF-44E3-9099-C40C66FF867C}">
                  <a14:compatExt spid="_x0000_s1095"/>
                </a:ext>
                <a:ext uri="{FF2B5EF4-FFF2-40B4-BE49-F238E27FC236}">
                  <a16:creationId xmlns:a16="http://schemas.microsoft.com/office/drawing/2014/main" id="{62E4DB4C-6A07-4A59-A535-BD07BB801EB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72</xdr:row>
          <xdr:rowOff>9525</xdr:rowOff>
        </xdr:from>
        <xdr:to>
          <xdr:col>0</xdr:col>
          <xdr:colOff>1076325</xdr:colOff>
          <xdr:row>72</xdr:row>
          <xdr:rowOff>485775</xdr:rowOff>
        </xdr:to>
        <xdr:sp macro="" textlink="">
          <xdr:nvSpPr>
            <xdr:cNvPr id="1096" name="Check Box 72" hidden="1">
              <a:extLst>
                <a:ext uri="{63B3BB69-23CF-44E3-9099-C40C66FF867C}">
                  <a14:compatExt spid="_x0000_s1096"/>
                </a:ext>
                <a:ext uri="{FF2B5EF4-FFF2-40B4-BE49-F238E27FC236}">
                  <a16:creationId xmlns:a16="http://schemas.microsoft.com/office/drawing/2014/main" id="{FEAB1E2D-3C53-47CF-9DF7-8AE7B4A2D71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73</xdr:row>
          <xdr:rowOff>9525</xdr:rowOff>
        </xdr:from>
        <xdr:to>
          <xdr:col>0</xdr:col>
          <xdr:colOff>1076325</xdr:colOff>
          <xdr:row>73</xdr:row>
          <xdr:rowOff>485775</xdr:rowOff>
        </xdr:to>
        <xdr:sp macro="" textlink="">
          <xdr:nvSpPr>
            <xdr:cNvPr id="1097" name="Check Box 73" hidden="1">
              <a:extLst>
                <a:ext uri="{63B3BB69-23CF-44E3-9099-C40C66FF867C}">
                  <a14:compatExt spid="_x0000_s1097"/>
                </a:ext>
                <a:ext uri="{FF2B5EF4-FFF2-40B4-BE49-F238E27FC236}">
                  <a16:creationId xmlns:a16="http://schemas.microsoft.com/office/drawing/2014/main" id="{644B249F-E005-4A39-9981-6F2C98702AD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74</xdr:row>
          <xdr:rowOff>9525</xdr:rowOff>
        </xdr:from>
        <xdr:to>
          <xdr:col>0</xdr:col>
          <xdr:colOff>1076325</xdr:colOff>
          <xdr:row>74</xdr:row>
          <xdr:rowOff>485775</xdr:rowOff>
        </xdr:to>
        <xdr:sp macro="" textlink="">
          <xdr:nvSpPr>
            <xdr:cNvPr id="1098" name="Check Box 74" hidden="1">
              <a:extLst>
                <a:ext uri="{63B3BB69-23CF-44E3-9099-C40C66FF867C}">
                  <a14:compatExt spid="_x0000_s1098"/>
                </a:ext>
                <a:ext uri="{FF2B5EF4-FFF2-40B4-BE49-F238E27FC236}">
                  <a16:creationId xmlns:a16="http://schemas.microsoft.com/office/drawing/2014/main" id="{856D5FF5-60F6-4CA5-A037-C8FCADD2F2B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75</xdr:row>
          <xdr:rowOff>9525</xdr:rowOff>
        </xdr:from>
        <xdr:to>
          <xdr:col>0</xdr:col>
          <xdr:colOff>1076325</xdr:colOff>
          <xdr:row>75</xdr:row>
          <xdr:rowOff>485775</xdr:rowOff>
        </xdr:to>
        <xdr:sp macro="" textlink="">
          <xdr:nvSpPr>
            <xdr:cNvPr id="1099" name="Check Box 75" hidden="1">
              <a:extLst>
                <a:ext uri="{63B3BB69-23CF-44E3-9099-C40C66FF867C}">
                  <a14:compatExt spid="_x0000_s1099"/>
                </a:ext>
                <a:ext uri="{FF2B5EF4-FFF2-40B4-BE49-F238E27FC236}">
                  <a16:creationId xmlns:a16="http://schemas.microsoft.com/office/drawing/2014/main" id="{1218A41A-7B95-46F9-88D5-B2C8D0E610D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76</xdr:row>
          <xdr:rowOff>9525</xdr:rowOff>
        </xdr:from>
        <xdr:to>
          <xdr:col>0</xdr:col>
          <xdr:colOff>1076325</xdr:colOff>
          <xdr:row>76</xdr:row>
          <xdr:rowOff>485775</xdr:rowOff>
        </xdr:to>
        <xdr:sp macro="" textlink="">
          <xdr:nvSpPr>
            <xdr:cNvPr id="1100" name="Check Box 76" hidden="1">
              <a:extLst>
                <a:ext uri="{63B3BB69-23CF-44E3-9099-C40C66FF867C}">
                  <a14:compatExt spid="_x0000_s1100"/>
                </a:ext>
                <a:ext uri="{FF2B5EF4-FFF2-40B4-BE49-F238E27FC236}">
                  <a16:creationId xmlns:a16="http://schemas.microsoft.com/office/drawing/2014/main" id="{1EDEF3E8-E916-4318-9A29-C81D8A30803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77</xdr:row>
          <xdr:rowOff>9525</xdr:rowOff>
        </xdr:from>
        <xdr:to>
          <xdr:col>0</xdr:col>
          <xdr:colOff>1076325</xdr:colOff>
          <xdr:row>77</xdr:row>
          <xdr:rowOff>485775</xdr:rowOff>
        </xdr:to>
        <xdr:sp macro="" textlink="">
          <xdr:nvSpPr>
            <xdr:cNvPr id="1101" name="Check Box 77" hidden="1">
              <a:extLst>
                <a:ext uri="{63B3BB69-23CF-44E3-9099-C40C66FF867C}">
                  <a14:compatExt spid="_x0000_s1101"/>
                </a:ext>
                <a:ext uri="{FF2B5EF4-FFF2-40B4-BE49-F238E27FC236}">
                  <a16:creationId xmlns:a16="http://schemas.microsoft.com/office/drawing/2014/main" id="{C1838F7D-9E65-483A-A9B8-5062C906629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78</xdr:row>
          <xdr:rowOff>9525</xdr:rowOff>
        </xdr:from>
        <xdr:to>
          <xdr:col>0</xdr:col>
          <xdr:colOff>1076325</xdr:colOff>
          <xdr:row>78</xdr:row>
          <xdr:rowOff>485775</xdr:rowOff>
        </xdr:to>
        <xdr:sp macro="" textlink="">
          <xdr:nvSpPr>
            <xdr:cNvPr id="1102" name="Check Box 78" hidden="1">
              <a:extLst>
                <a:ext uri="{63B3BB69-23CF-44E3-9099-C40C66FF867C}">
                  <a14:compatExt spid="_x0000_s1102"/>
                </a:ext>
                <a:ext uri="{FF2B5EF4-FFF2-40B4-BE49-F238E27FC236}">
                  <a16:creationId xmlns:a16="http://schemas.microsoft.com/office/drawing/2014/main" id="{9A70CD68-17BC-42DB-BEC4-84A78686070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79</xdr:row>
          <xdr:rowOff>9525</xdr:rowOff>
        </xdr:from>
        <xdr:to>
          <xdr:col>0</xdr:col>
          <xdr:colOff>1076325</xdr:colOff>
          <xdr:row>79</xdr:row>
          <xdr:rowOff>485775</xdr:rowOff>
        </xdr:to>
        <xdr:sp macro="" textlink="">
          <xdr:nvSpPr>
            <xdr:cNvPr id="1103" name="Check Box 79" hidden="1">
              <a:extLst>
                <a:ext uri="{63B3BB69-23CF-44E3-9099-C40C66FF867C}">
                  <a14:compatExt spid="_x0000_s1103"/>
                </a:ext>
                <a:ext uri="{FF2B5EF4-FFF2-40B4-BE49-F238E27FC236}">
                  <a16:creationId xmlns:a16="http://schemas.microsoft.com/office/drawing/2014/main" id="{CDC87163-7BE0-42DB-BA04-DAE732BB7CE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80</xdr:row>
          <xdr:rowOff>9525</xdr:rowOff>
        </xdr:from>
        <xdr:to>
          <xdr:col>0</xdr:col>
          <xdr:colOff>1076325</xdr:colOff>
          <xdr:row>80</xdr:row>
          <xdr:rowOff>485775</xdr:rowOff>
        </xdr:to>
        <xdr:sp macro="" textlink="">
          <xdr:nvSpPr>
            <xdr:cNvPr id="1104" name="Check Box 80" hidden="1">
              <a:extLst>
                <a:ext uri="{63B3BB69-23CF-44E3-9099-C40C66FF867C}">
                  <a14:compatExt spid="_x0000_s1104"/>
                </a:ext>
                <a:ext uri="{FF2B5EF4-FFF2-40B4-BE49-F238E27FC236}">
                  <a16:creationId xmlns:a16="http://schemas.microsoft.com/office/drawing/2014/main" id="{8F1790D2-1A33-45CD-A063-B4B8A7AA778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81</xdr:row>
          <xdr:rowOff>9525</xdr:rowOff>
        </xdr:from>
        <xdr:to>
          <xdr:col>0</xdr:col>
          <xdr:colOff>1076325</xdr:colOff>
          <xdr:row>81</xdr:row>
          <xdr:rowOff>485775</xdr:rowOff>
        </xdr:to>
        <xdr:sp macro="" textlink="">
          <xdr:nvSpPr>
            <xdr:cNvPr id="1105" name="Check Box 81" hidden="1">
              <a:extLst>
                <a:ext uri="{63B3BB69-23CF-44E3-9099-C40C66FF867C}">
                  <a14:compatExt spid="_x0000_s1105"/>
                </a:ext>
                <a:ext uri="{FF2B5EF4-FFF2-40B4-BE49-F238E27FC236}">
                  <a16:creationId xmlns:a16="http://schemas.microsoft.com/office/drawing/2014/main" id="{003A30EE-6F3D-4F69-A839-29F08EB237F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82</xdr:row>
          <xdr:rowOff>9525</xdr:rowOff>
        </xdr:from>
        <xdr:to>
          <xdr:col>0</xdr:col>
          <xdr:colOff>1076325</xdr:colOff>
          <xdr:row>82</xdr:row>
          <xdr:rowOff>485775</xdr:rowOff>
        </xdr:to>
        <xdr:sp macro="" textlink="">
          <xdr:nvSpPr>
            <xdr:cNvPr id="1106" name="Check Box 82" hidden="1">
              <a:extLst>
                <a:ext uri="{63B3BB69-23CF-44E3-9099-C40C66FF867C}">
                  <a14:compatExt spid="_x0000_s1106"/>
                </a:ext>
                <a:ext uri="{FF2B5EF4-FFF2-40B4-BE49-F238E27FC236}">
                  <a16:creationId xmlns:a16="http://schemas.microsoft.com/office/drawing/2014/main" id="{23D28A9A-B0DF-4195-82C1-64E1200161A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83</xdr:row>
          <xdr:rowOff>9525</xdr:rowOff>
        </xdr:from>
        <xdr:to>
          <xdr:col>0</xdr:col>
          <xdr:colOff>1076325</xdr:colOff>
          <xdr:row>83</xdr:row>
          <xdr:rowOff>485775</xdr:rowOff>
        </xdr:to>
        <xdr:sp macro="" textlink="">
          <xdr:nvSpPr>
            <xdr:cNvPr id="1107" name="Check Box 83" hidden="1">
              <a:extLst>
                <a:ext uri="{63B3BB69-23CF-44E3-9099-C40C66FF867C}">
                  <a14:compatExt spid="_x0000_s1107"/>
                </a:ext>
                <a:ext uri="{FF2B5EF4-FFF2-40B4-BE49-F238E27FC236}">
                  <a16:creationId xmlns:a16="http://schemas.microsoft.com/office/drawing/2014/main" id="{7EA0AD45-0F20-4DF6-BB55-78DEBFF7527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84</xdr:row>
          <xdr:rowOff>9525</xdr:rowOff>
        </xdr:from>
        <xdr:to>
          <xdr:col>0</xdr:col>
          <xdr:colOff>1076325</xdr:colOff>
          <xdr:row>84</xdr:row>
          <xdr:rowOff>485775</xdr:rowOff>
        </xdr:to>
        <xdr:sp macro="" textlink="">
          <xdr:nvSpPr>
            <xdr:cNvPr id="1108" name="Check Box 84" hidden="1">
              <a:extLst>
                <a:ext uri="{63B3BB69-23CF-44E3-9099-C40C66FF867C}">
                  <a14:compatExt spid="_x0000_s1108"/>
                </a:ext>
                <a:ext uri="{FF2B5EF4-FFF2-40B4-BE49-F238E27FC236}">
                  <a16:creationId xmlns:a16="http://schemas.microsoft.com/office/drawing/2014/main" id="{6C943035-2CAC-4754-9A3A-75312D00271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85</xdr:row>
          <xdr:rowOff>9525</xdr:rowOff>
        </xdr:from>
        <xdr:to>
          <xdr:col>0</xdr:col>
          <xdr:colOff>1076325</xdr:colOff>
          <xdr:row>85</xdr:row>
          <xdr:rowOff>485775</xdr:rowOff>
        </xdr:to>
        <xdr:sp macro="" textlink="">
          <xdr:nvSpPr>
            <xdr:cNvPr id="1109" name="Check Box 85" hidden="1">
              <a:extLst>
                <a:ext uri="{63B3BB69-23CF-44E3-9099-C40C66FF867C}">
                  <a14:compatExt spid="_x0000_s1109"/>
                </a:ext>
                <a:ext uri="{FF2B5EF4-FFF2-40B4-BE49-F238E27FC236}">
                  <a16:creationId xmlns:a16="http://schemas.microsoft.com/office/drawing/2014/main" id="{DC9E79C1-1B58-4A88-89A1-4C90D8EE0B6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86</xdr:row>
          <xdr:rowOff>9525</xdr:rowOff>
        </xdr:from>
        <xdr:to>
          <xdr:col>0</xdr:col>
          <xdr:colOff>1076325</xdr:colOff>
          <xdr:row>86</xdr:row>
          <xdr:rowOff>485775</xdr:rowOff>
        </xdr:to>
        <xdr:sp macro="" textlink="">
          <xdr:nvSpPr>
            <xdr:cNvPr id="1110" name="Check Box 86" hidden="1">
              <a:extLst>
                <a:ext uri="{63B3BB69-23CF-44E3-9099-C40C66FF867C}">
                  <a14:compatExt spid="_x0000_s1110"/>
                </a:ext>
                <a:ext uri="{FF2B5EF4-FFF2-40B4-BE49-F238E27FC236}">
                  <a16:creationId xmlns:a16="http://schemas.microsoft.com/office/drawing/2014/main" id="{5A763E16-31ED-42AC-BC38-424C1FDC2F7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87</xdr:row>
          <xdr:rowOff>9525</xdr:rowOff>
        </xdr:from>
        <xdr:to>
          <xdr:col>0</xdr:col>
          <xdr:colOff>1076325</xdr:colOff>
          <xdr:row>87</xdr:row>
          <xdr:rowOff>485775</xdr:rowOff>
        </xdr:to>
        <xdr:sp macro="" textlink="">
          <xdr:nvSpPr>
            <xdr:cNvPr id="1111" name="Check Box 87" hidden="1">
              <a:extLst>
                <a:ext uri="{63B3BB69-23CF-44E3-9099-C40C66FF867C}">
                  <a14:compatExt spid="_x0000_s1111"/>
                </a:ext>
                <a:ext uri="{FF2B5EF4-FFF2-40B4-BE49-F238E27FC236}">
                  <a16:creationId xmlns:a16="http://schemas.microsoft.com/office/drawing/2014/main" id="{98114AE9-AC99-4E1B-B84A-5651124ACF9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88</xdr:row>
          <xdr:rowOff>9525</xdr:rowOff>
        </xdr:from>
        <xdr:to>
          <xdr:col>0</xdr:col>
          <xdr:colOff>1076325</xdr:colOff>
          <xdr:row>88</xdr:row>
          <xdr:rowOff>485775</xdr:rowOff>
        </xdr:to>
        <xdr:sp macro="" textlink="">
          <xdr:nvSpPr>
            <xdr:cNvPr id="1112" name="Check Box 88" hidden="1">
              <a:extLst>
                <a:ext uri="{63B3BB69-23CF-44E3-9099-C40C66FF867C}">
                  <a14:compatExt spid="_x0000_s1112"/>
                </a:ext>
                <a:ext uri="{FF2B5EF4-FFF2-40B4-BE49-F238E27FC236}">
                  <a16:creationId xmlns:a16="http://schemas.microsoft.com/office/drawing/2014/main" id="{4FAFE06A-D328-4D1C-B1B3-37B4646F487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89</xdr:row>
          <xdr:rowOff>9525</xdr:rowOff>
        </xdr:from>
        <xdr:to>
          <xdr:col>0</xdr:col>
          <xdr:colOff>1076325</xdr:colOff>
          <xdr:row>89</xdr:row>
          <xdr:rowOff>485775</xdr:rowOff>
        </xdr:to>
        <xdr:sp macro="" textlink="">
          <xdr:nvSpPr>
            <xdr:cNvPr id="1113" name="Check Box 89" hidden="1">
              <a:extLst>
                <a:ext uri="{63B3BB69-23CF-44E3-9099-C40C66FF867C}">
                  <a14:compatExt spid="_x0000_s1113"/>
                </a:ext>
                <a:ext uri="{FF2B5EF4-FFF2-40B4-BE49-F238E27FC236}">
                  <a16:creationId xmlns:a16="http://schemas.microsoft.com/office/drawing/2014/main" id="{92D3B19D-AA32-4EBF-A93A-4E3CBE35CDB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90</xdr:row>
          <xdr:rowOff>9525</xdr:rowOff>
        </xdr:from>
        <xdr:to>
          <xdr:col>0</xdr:col>
          <xdr:colOff>1076325</xdr:colOff>
          <xdr:row>90</xdr:row>
          <xdr:rowOff>485775</xdr:rowOff>
        </xdr:to>
        <xdr:sp macro="" textlink="">
          <xdr:nvSpPr>
            <xdr:cNvPr id="1114" name="Check Box 90" hidden="1">
              <a:extLst>
                <a:ext uri="{63B3BB69-23CF-44E3-9099-C40C66FF867C}">
                  <a14:compatExt spid="_x0000_s1114"/>
                </a:ext>
                <a:ext uri="{FF2B5EF4-FFF2-40B4-BE49-F238E27FC236}">
                  <a16:creationId xmlns:a16="http://schemas.microsoft.com/office/drawing/2014/main" id="{BDDBE35F-AC57-4541-94CC-360C19C2112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91</xdr:row>
          <xdr:rowOff>9525</xdr:rowOff>
        </xdr:from>
        <xdr:to>
          <xdr:col>0</xdr:col>
          <xdr:colOff>1076325</xdr:colOff>
          <xdr:row>91</xdr:row>
          <xdr:rowOff>485775</xdr:rowOff>
        </xdr:to>
        <xdr:sp macro="" textlink="">
          <xdr:nvSpPr>
            <xdr:cNvPr id="1115" name="Check Box 91" hidden="1">
              <a:extLst>
                <a:ext uri="{63B3BB69-23CF-44E3-9099-C40C66FF867C}">
                  <a14:compatExt spid="_x0000_s1115"/>
                </a:ext>
                <a:ext uri="{FF2B5EF4-FFF2-40B4-BE49-F238E27FC236}">
                  <a16:creationId xmlns:a16="http://schemas.microsoft.com/office/drawing/2014/main" id="{740B1C31-8E98-4D85-B4C6-CA30795C701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92</xdr:row>
          <xdr:rowOff>9525</xdr:rowOff>
        </xdr:from>
        <xdr:to>
          <xdr:col>0</xdr:col>
          <xdr:colOff>1076325</xdr:colOff>
          <xdr:row>92</xdr:row>
          <xdr:rowOff>485775</xdr:rowOff>
        </xdr:to>
        <xdr:sp macro="" textlink="">
          <xdr:nvSpPr>
            <xdr:cNvPr id="1116" name="Check Box 92" hidden="1">
              <a:extLst>
                <a:ext uri="{63B3BB69-23CF-44E3-9099-C40C66FF867C}">
                  <a14:compatExt spid="_x0000_s1116"/>
                </a:ext>
                <a:ext uri="{FF2B5EF4-FFF2-40B4-BE49-F238E27FC236}">
                  <a16:creationId xmlns:a16="http://schemas.microsoft.com/office/drawing/2014/main" id="{69411A2E-D8B9-42D1-97F4-1141E37FE28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93</xdr:row>
          <xdr:rowOff>9525</xdr:rowOff>
        </xdr:from>
        <xdr:to>
          <xdr:col>0</xdr:col>
          <xdr:colOff>1076325</xdr:colOff>
          <xdr:row>93</xdr:row>
          <xdr:rowOff>485775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  <a:ext uri="{FF2B5EF4-FFF2-40B4-BE49-F238E27FC236}">
                  <a16:creationId xmlns:a16="http://schemas.microsoft.com/office/drawing/2014/main" id="{1CE79970-BB9F-4272-BE5E-15709DED532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94</xdr:row>
          <xdr:rowOff>9525</xdr:rowOff>
        </xdr:from>
        <xdr:to>
          <xdr:col>0</xdr:col>
          <xdr:colOff>1076325</xdr:colOff>
          <xdr:row>94</xdr:row>
          <xdr:rowOff>485775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  <a:ext uri="{FF2B5EF4-FFF2-40B4-BE49-F238E27FC236}">
                  <a16:creationId xmlns:a16="http://schemas.microsoft.com/office/drawing/2014/main" id="{F8DD842E-7B1C-4871-A3C0-967A3BCA39C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95</xdr:row>
          <xdr:rowOff>9525</xdr:rowOff>
        </xdr:from>
        <xdr:to>
          <xdr:col>0</xdr:col>
          <xdr:colOff>1076325</xdr:colOff>
          <xdr:row>95</xdr:row>
          <xdr:rowOff>485775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  <a:ext uri="{FF2B5EF4-FFF2-40B4-BE49-F238E27FC236}">
                  <a16:creationId xmlns:a16="http://schemas.microsoft.com/office/drawing/2014/main" id="{332E308A-D25C-4EC4-89C3-98846B12A41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96</xdr:row>
          <xdr:rowOff>9525</xdr:rowOff>
        </xdr:from>
        <xdr:to>
          <xdr:col>0</xdr:col>
          <xdr:colOff>1076325</xdr:colOff>
          <xdr:row>96</xdr:row>
          <xdr:rowOff>485775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  <a:ext uri="{FF2B5EF4-FFF2-40B4-BE49-F238E27FC236}">
                  <a16:creationId xmlns:a16="http://schemas.microsoft.com/office/drawing/2014/main" id="{1A2426A0-C4E5-46F5-A68D-DD9E5C69A83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97</xdr:row>
          <xdr:rowOff>9525</xdr:rowOff>
        </xdr:from>
        <xdr:to>
          <xdr:col>0</xdr:col>
          <xdr:colOff>1076325</xdr:colOff>
          <xdr:row>97</xdr:row>
          <xdr:rowOff>485775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  <a:ext uri="{FF2B5EF4-FFF2-40B4-BE49-F238E27FC236}">
                  <a16:creationId xmlns:a16="http://schemas.microsoft.com/office/drawing/2014/main" id="{912A3DCC-45DD-40EB-AAFA-948B58B48DF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98</xdr:row>
          <xdr:rowOff>9525</xdr:rowOff>
        </xdr:from>
        <xdr:to>
          <xdr:col>0</xdr:col>
          <xdr:colOff>1076325</xdr:colOff>
          <xdr:row>98</xdr:row>
          <xdr:rowOff>485775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  <a:ext uri="{FF2B5EF4-FFF2-40B4-BE49-F238E27FC236}">
                  <a16:creationId xmlns:a16="http://schemas.microsoft.com/office/drawing/2014/main" id="{DD968196-ACB9-4D1F-8399-7961094E785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99</xdr:row>
          <xdr:rowOff>9525</xdr:rowOff>
        </xdr:from>
        <xdr:to>
          <xdr:col>0</xdr:col>
          <xdr:colOff>1076325</xdr:colOff>
          <xdr:row>99</xdr:row>
          <xdr:rowOff>485775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  <a:ext uri="{FF2B5EF4-FFF2-40B4-BE49-F238E27FC236}">
                  <a16:creationId xmlns:a16="http://schemas.microsoft.com/office/drawing/2014/main" id="{C9208BBD-0835-4B6E-97F3-F262AC1CE7C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100</xdr:row>
          <xdr:rowOff>9525</xdr:rowOff>
        </xdr:from>
        <xdr:to>
          <xdr:col>0</xdr:col>
          <xdr:colOff>1076325</xdr:colOff>
          <xdr:row>100</xdr:row>
          <xdr:rowOff>485775</xdr:rowOff>
        </xdr:to>
        <xdr:sp macro="" textlink="">
          <xdr:nvSpPr>
            <xdr:cNvPr id="1124" name="Check Box 100" hidden="1">
              <a:extLst>
                <a:ext uri="{63B3BB69-23CF-44E3-9099-C40C66FF867C}">
                  <a14:compatExt spid="_x0000_s1124"/>
                </a:ext>
                <a:ext uri="{FF2B5EF4-FFF2-40B4-BE49-F238E27FC236}">
                  <a16:creationId xmlns:a16="http://schemas.microsoft.com/office/drawing/2014/main" id="{B4B820FC-458F-44AC-B751-548E239EEF5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101</xdr:row>
          <xdr:rowOff>9525</xdr:rowOff>
        </xdr:from>
        <xdr:to>
          <xdr:col>0</xdr:col>
          <xdr:colOff>1076325</xdr:colOff>
          <xdr:row>101</xdr:row>
          <xdr:rowOff>485775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  <a:ext uri="{FF2B5EF4-FFF2-40B4-BE49-F238E27FC236}">
                  <a16:creationId xmlns:a16="http://schemas.microsoft.com/office/drawing/2014/main" id="{99AAD0E2-3436-45B8-85A4-8872D82060A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102</xdr:row>
          <xdr:rowOff>9525</xdr:rowOff>
        </xdr:from>
        <xdr:to>
          <xdr:col>0</xdr:col>
          <xdr:colOff>1076325</xdr:colOff>
          <xdr:row>102</xdr:row>
          <xdr:rowOff>485775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  <a:ext uri="{FF2B5EF4-FFF2-40B4-BE49-F238E27FC236}">
                  <a16:creationId xmlns:a16="http://schemas.microsoft.com/office/drawing/2014/main" id="{7D99FDF0-0316-41A6-9A2D-3E50988B699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103</xdr:row>
          <xdr:rowOff>9525</xdr:rowOff>
        </xdr:from>
        <xdr:to>
          <xdr:col>0</xdr:col>
          <xdr:colOff>1076325</xdr:colOff>
          <xdr:row>103</xdr:row>
          <xdr:rowOff>485775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  <a:ext uri="{FF2B5EF4-FFF2-40B4-BE49-F238E27FC236}">
                  <a16:creationId xmlns:a16="http://schemas.microsoft.com/office/drawing/2014/main" id="{7222BEC6-E288-47A6-B842-A878C45199C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104</xdr:row>
          <xdr:rowOff>9525</xdr:rowOff>
        </xdr:from>
        <xdr:to>
          <xdr:col>0</xdr:col>
          <xdr:colOff>1076325</xdr:colOff>
          <xdr:row>104</xdr:row>
          <xdr:rowOff>485775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  <a:ext uri="{FF2B5EF4-FFF2-40B4-BE49-F238E27FC236}">
                  <a16:creationId xmlns:a16="http://schemas.microsoft.com/office/drawing/2014/main" id="{68EFE241-8B16-40D1-92B6-80227B0FDAB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105</xdr:row>
          <xdr:rowOff>9525</xdr:rowOff>
        </xdr:from>
        <xdr:to>
          <xdr:col>0</xdr:col>
          <xdr:colOff>1076325</xdr:colOff>
          <xdr:row>105</xdr:row>
          <xdr:rowOff>485775</xdr:rowOff>
        </xdr:to>
        <xdr:sp macro="" textlink="">
          <xdr:nvSpPr>
            <xdr:cNvPr id="1129" name="Check Box 105" hidden="1">
              <a:extLst>
                <a:ext uri="{63B3BB69-23CF-44E3-9099-C40C66FF867C}">
                  <a14:compatExt spid="_x0000_s1129"/>
                </a:ext>
                <a:ext uri="{FF2B5EF4-FFF2-40B4-BE49-F238E27FC236}">
                  <a16:creationId xmlns:a16="http://schemas.microsoft.com/office/drawing/2014/main" id="{D518F612-4132-483C-8398-97831408BB0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106</xdr:row>
          <xdr:rowOff>9525</xdr:rowOff>
        </xdr:from>
        <xdr:to>
          <xdr:col>0</xdr:col>
          <xdr:colOff>1076325</xdr:colOff>
          <xdr:row>106</xdr:row>
          <xdr:rowOff>485775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  <a:ext uri="{FF2B5EF4-FFF2-40B4-BE49-F238E27FC236}">
                  <a16:creationId xmlns:a16="http://schemas.microsoft.com/office/drawing/2014/main" id="{5A14D757-8E3D-4032-AF09-59383BD4482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107</xdr:row>
          <xdr:rowOff>9525</xdr:rowOff>
        </xdr:from>
        <xdr:to>
          <xdr:col>0</xdr:col>
          <xdr:colOff>1076325</xdr:colOff>
          <xdr:row>107</xdr:row>
          <xdr:rowOff>485775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  <a:ext uri="{FF2B5EF4-FFF2-40B4-BE49-F238E27FC236}">
                  <a16:creationId xmlns:a16="http://schemas.microsoft.com/office/drawing/2014/main" id="{B2BEF50F-64D4-4BEF-BEE9-833BB2DDD45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108</xdr:row>
          <xdr:rowOff>9525</xdr:rowOff>
        </xdr:from>
        <xdr:to>
          <xdr:col>0</xdr:col>
          <xdr:colOff>1076325</xdr:colOff>
          <xdr:row>108</xdr:row>
          <xdr:rowOff>485775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  <a:ext uri="{FF2B5EF4-FFF2-40B4-BE49-F238E27FC236}">
                  <a16:creationId xmlns:a16="http://schemas.microsoft.com/office/drawing/2014/main" id="{72E03858-A1F2-45BD-B534-AF9B4C400A8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109</xdr:row>
          <xdr:rowOff>9525</xdr:rowOff>
        </xdr:from>
        <xdr:to>
          <xdr:col>0</xdr:col>
          <xdr:colOff>1076325</xdr:colOff>
          <xdr:row>109</xdr:row>
          <xdr:rowOff>485775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  <a:ext uri="{FF2B5EF4-FFF2-40B4-BE49-F238E27FC236}">
                  <a16:creationId xmlns:a16="http://schemas.microsoft.com/office/drawing/2014/main" id="{EE7E3FAB-63D9-4D9F-8B29-03FDBE61079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110</xdr:row>
          <xdr:rowOff>9525</xdr:rowOff>
        </xdr:from>
        <xdr:to>
          <xdr:col>0</xdr:col>
          <xdr:colOff>1076325</xdr:colOff>
          <xdr:row>110</xdr:row>
          <xdr:rowOff>485775</xdr:rowOff>
        </xdr:to>
        <xdr:sp macro="" textlink="">
          <xdr:nvSpPr>
            <xdr:cNvPr id="1134" name="Check Box 110" hidden="1">
              <a:extLst>
                <a:ext uri="{63B3BB69-23CF-44E3-9099-C40C66FF867C}">
                  <a14:compatExt spid="_x0000_s1134"/>
                </a:ext>
                <a:ext uri="{FF2B5EF4-FFF2-40B4-BE49-F238E27FC236}">
                  <a16:creationId xmlns:a16="http://schemas.microsoft.com/office/drawing/2014/main" id="{056617F8-8169-48B8-93C2-7098509A577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111</xdr:row>
          <xdr:rowOff>9525</xdr:rowOff>
        </xdr:from>
        <xdr:to>
          <xdr:col>0</xdr:col>
          <xdr:colOff>1076325</xdr:colOff>
          <xdr:row>111</xdr:row>
          <xdr:rowOff>485775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  <a:ext uri="{FF2B5EF4-FFF2-40B4-BE49-F238E27FC236}">
                  <a16:creationId xmlns:a16="http://schemas.microsoft.com/office/drawing/2014/main" id="{31102DD1-EE25-4A34-906A-716678C7C0C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112</xdr:row>
          <xdr:rowOff>9525</xdr:rowOff>
        </xdr:from>
        <xdr:to>
          <xdr:col>0</xdr:col>
          <xdr:colOff>1076325</xdr:colOff>
          <xdr:row>112</xdr:row>
          <xdr:rowOff>485775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  <a:ext uri="{FF2B5EF4-FFF2-40B4-BE49-F238E27FC236}">
                  <a16:creationId xmlns:a16="http://schemas.microsoft.com/office/drawing/2014/main" id="{5FEA591D-43F6-4CB2-97B1-01B1831B21B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113</xdr:row>
          <xdr:rowOff>9525</xdr:rowOff>
        </xdr:from>
        <xdr:to>
          <xdr:col>0</xdr:col>
          <xdr:colOff>1076325</xdr:colOff>
          <xdr:row>113</xdr:row>
          <xdr:rowOff>485775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  <a:ext uri="{FF2B5EF4-FFF2-40B4-BE49-F238E27FC236}">
                  <a16:creationId xmlns:a16="http://schemas.microsoft.com/office/drawing/2014/main" id="{8FB8E8A7-49E9-4A8B-9FAA-E629327083F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114</xdr:row>
          <xdr:rowOff>9525</xdr:rowOff>
        </xdr:from>
        <xdr:to>
          <xdr:col>0</xdr:col>
          <xdr:colOff>1076325</xdr:colOff>
          <xdr:row>114</xdr:row>
          <xdr:rowOff>485775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  <a:ext uri="{FF2B5EF4-FFF2-40B4-BE49-F238E27FC236}">
                  <a16:creationId xmlns:a16="http://schemas.microsoft.com/office/drawing/2014/main" id="{9D92F4B5-5AD6-462B-96D7-50162FCFBFD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115</xdr:row>
          <xdr:rowOff>9525</xdr:rowOff>
        </xdr:from>
        <xdr:to>
          <xdr:col>0</xdr:col>
          <xdr:colOff>1076325</xdr:colOff>
          <xdr:row>115</xdr:row>
          <xdr:rowOff>485775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  <a:ext uri="{FF2B5EF4-FFF2-40B4-BE49-F238E27FC236}">
                  <a16:creationId xmlns:a16="http://schemas.microsoft.com/office/drawing/2014/main" id="{5DCC8BA3-6CF4-4EDA-B366-69CC8FE7E1D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116</xdr:row>
          <xdr:rowOff>9525</xdr:rowOff>
        </xdr:from>
        <xdr:to>
          <xdr:col>0</xdr:col>
          <xdr:colOff>1076325</xdr:colOff>
          <xdr:row>116</xdr:row>
          <xdr:rowOff>485775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  <a:ext uri="{FF2B5EF4-FFF2-40B4-BE49-F238E27FC236}">
                  <a16:creationId xmlns:a16="http://schemas.microsoft.com/office/drawing/2014/main" id="{787B121E-1A5F-4094-A4A1-0CA176E0989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117</xdr:row>
          <xdr:rowOff>9525</xdr:rowOff>
        </xdr:from>
        <xdr:to>
          <xdr:col>0</xdr:col>
          <xdr:colOff>1076325</xdr:colOff>
          <xdr:row>117</xdr:row>
          <xdr:rowOff>485775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  <a:ext uri="{FF2B5EF4-FFF2-40B4-BE49-F238E27FC236}">
                  <a16:creationId xmlns:a16="http://schemas.microsoft.com/office/drawing/2014/main" id="{5DACCC2E-7599-4CE0-B5E3-3CE30C11E56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118</xdr:row>
          <xdr:rowOff>9525</xdr:rowOff>
        </xdr:from>
        <xdr:to>
          <xdr:col>0</xdr:col>
          <xdr:colOff>1076325</xdr:colOff>
          <xdr:row>118</xdr:row>
          <xdr:rowOff>485775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  <a:ext uri="{FF2B5EF4-FFF2-40B4-BE49-F238E27FC236}">
                  <a16:creationId xmlns:a16="http://schemas.microsoft.com/office/drawing/2014/main" id="{EC264DFD-5B08-48D1-8C4C-B5687E7EE46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119</xdr:row>
          <xdr:rowOff>9525</xdr:rowOff>
        </xdr:from>
        <xdr:to>
          <xdr:col>0</xdr:col>
          <xdr:colOff>1076325</xdr:colOff>
          <xdr:row>119</xdr:row>
          <xdr:rowOff>485775</xdr:rowOff>
        </xdr:to>
        <xdr:sp macro="" textlink="">
          <xdr:nvSpPr>
            <xdr:cNvPr id="1143" name="Check Box 119" hidden="1">
              <a:extLst>
                <a:ext uri="{63B3BB69-23CF-44E3-9099-C40C66FF867C}">
                  <a14:compatExt spid="_x0000_s1143"/>
                </a:ext>
                <a:ext uri="{FF2B5EF4-FFF2-40B4-BE49-F238E27FC236}">
                  <a16:creationId xmlns:a16="http://schemas.microsoft.com/office/drawing/2014/main" id="{368BEA72-B6EE-4F1E-945E-0C1B9DC7D33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120</xdr:row>
          <xdr:rowOff>9525</xdr:rowOff>
        </xdr:from>
        <xdr:to>
          <xdr:col>0</xdr:col>
          <xdr:colOff>1076325</xdr:colOff>
          <xdr:row>120</xdr:row>
          <xdr:rowOff>485775</xdr:rowOff>
        </xdr:to>
        <xdr:sp macro="" textlink="">
          <xdr:nvSpPr>
            <xdr:cNvPr id="1144" name="Check Box 120" hidden="1">
              <a:extLst>
                <a:ext uri="{63B3BB69-23CF-44E3-9099-C40C66FF867C}">
                  <a14:compatExt spid="_x0000_s1144"/>
                </a:ext>
                <a:ext uri="{FF2B5EF4-FFF2-40B4-BE49-F238E27FC236}">
                  <a16:creationId xmlns:a16="http://schemas.microsoft.com/office/drawing/2014/main" id="{3ABDCD21-750C-4F13-A4EE-7C2F2C37FF0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121</xdr:row>
          <xdr:rowOff>9525</xdr:rowOff>
        </xdr:from>
        <xdr:to>
          <xdr:col>0</xdr:col>
          <xdr:colOff>1076325</xdr:colOff>
          <xdr:row>121</xdr:row>
          <xdr:rowOff>485775</xdr:rowOff>
        </xdr:to>
        <xdr:sp macro="" textlink="">
          <xdr:nvSpPr>
            <xdr:cNvPr id="1145" name="Check Box 121" hidden="1">
              <a:extLst>
                <a:ext uri="{63B3BB69-23CF-44E3-9099-C40C66FF867C}">
                  <a14:compatExt spid="_x0000_s1145"/>
                </a:ext>
                <a:ext uri="{FF2B5EF4-FFF2-40B4-BE49-F238E27FC236}">
                  <a16:creationId xmlns:a16="http://schemas.microsoft.com/office/drawing/2014/main" id="{C9E47D7D-CB89-4792-873C-ED5FF11068F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122</xdr:row>
          <xdr:rowOff>9525</xdr:rowOff>
        </xdr:from>
        <xdr:to>
          <xdr:col>0</xdr:col>
          <xdr:colOff>1076325</xdr:colOff>
          <xdr:row>122</xdr:row>
          <xdr:rowOff>485775</xdr:rowOff>
        </xdr:to>
        <xdr:sp macro="" textlink="">
          <xdr:nvSpPr>
            <xdr:cNvPr id="1146" name="Check Box 122" hidden="1">
              <a:extLst>
                <a:ext uri="{63B3BB69-23CF-44E3-9099-C40C66FF867C}">
                  <a14:compatExt spid="_x0000_s1146"/>
                </a:ext>
                <a:ext uri="{FF2B5EF4-FFF2-40B4-BE49-F238E27FC236}">
                  <a16:creationId xmlns:a16="http://schemas.microsoft.com/office/drawing/2014/main" id="{80E52DEB-C824-47C4-BE56-1B5E0ED0EBE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123</xdr:row>
          <xdr:rowOff>9525</xdr:rowOff>
        </xdr:from>
        <xdr:to>
          <xdr:col>0</xdr:col>
          <xdr:colOff>1076325</xdr:colOff>
          <xdr:row>123</xdr:row>
          <xdr:rowOff>485775</xdr:rowOff>
        </xdr:to>
        <xdr:sp macro="" textlink="">
          <xdr:nvSpPr>
            <xdr:cNvPr id="1147" name="Check Box 123" hidden="1">
              <a:extLst>
                <a:ext uri="{63B3BB69-23CF-44E3-9099-C40C66FF867C}">
                  <a14:compatExt spid="_x0000_s1147"/>
                </a:ext>
                <a:ext uri="{FF2B5EF4-FFF2-40B4-BE49-F238E27FC236}">
                  <a16:creationId xmlns:a16="http://schemas.microsoft.com/office/drawing/2014/main" id="{60D67C02-C82D-415E-89C9-FE61B1F3DCA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ctrlProp" Target="../ctrlProps/ctrlProp24.xml"/><Relationship Id="rId117" Type="http://schemas.openxmlformats.org/officeDocument/2006/relationships/ctrlProp" Target="../ctrlProps/ctrlProp115.xml"/><Relationship Id="rId21" Type="http://schemas.openxmlformats.org/officeDocument/2006/relationships/ctrlProp" Target="../ctrlProps/ctrlProp19.xml"/><Relationship Id="rId42" Type="http://schemas.openxmlformats.org/officeDocument/2006/relationships/ctrlProp" Target="../ctrlProps/ctrlProp40.xml"/><Relationship Id="rId47" Type="http://schemas.openxmlformats.org/officeDocument/2006/relationships/ctrlProp" Target="../ctrlProps/ctrlProp45.xml"/><Relationship Id="rId63" Type="http://schemas.openxmlformats.org/officeDocument/2006/relationships/ctrlProp" Target="../ctrlProps/ctrlProp61.xml"/><Relationship Id="rId68" Type="http://schemas.openxmlformats.org/officeDocument/2006/relationships/ctrlProp" Target="../ctrlProps/ctrlProp66.xml"/><Relationship Id="rId84" Type="http://schemas.openxmlformats.org/officeDocument/2006/relationships/ctrlProp" Target="../ctrlProps/ctrlProp82.xml"/><Relationship Id="rId89" Type="http://schemas.openxmlformats.org/officeDocument/2006/relationships/ctrlProp" Target="../ctrlProps/ctrlProp87.xml"/><Relationship Id="rId112" Type="http://schemas.openxmlformats.org/officeDocument/2006/relationships/ctrlProp" Target="../ctrlProps/ctrlProp110.xml"/><Relationship Id="rId16" Type="http://schemas.openxmlformats.org/officeDocument/2006/relationships/ctrlProp" Target="../ctrlProps/ctrlProp14.xml"/><Relationship Id="rId107" Type="http://schemas.openxmlformats.org/officeDocument/2006/relationships/ctrlProp" Target="../ctrlProps/ctrlProp105.xml"/><Relationship Id="rId11" Type="http://schemas.openxmlformats.org/officeDocument/2006/relationships/ctrlProp" Target="../ctrlProps/ctrlProp9.xml"/><Relationship Id="rId32" Type="http://schemas.openxmlformats.org/officeDocument/2006/relationships/ctrlProp" Target="../ctrlProps/ctrlProp30.xml"/><Relationship Id="rId37" Type="http://schemas.openxmlformats.org/officeDocument/2006/relationships/ctrlProp" Target="../ctrlProps/ctrlProp35.xml"/><Relationship Id="rId53" Type="http://schemas.openxmlformats.org/officeDocument/2006/relationships/ctrlProp" Target="../ctrlProps/ctrlProp51.xml"/><Relationship Id="rId58" Type="http://schemas.openxmlformats.org/officeDocument/2006/relationships/ctrlProp" Target="../ctrlProps/ctrlProp56.xml"/><Relationship Id="rId74" Type="http://schemas.openxmlformats.org/officeDocument/2006/relationships/ctrlProp" Target="../ctrlProps/ctrlProp72.xml"/><Relationship Id="rId79" Type="http://schemas.openxmlformats.org/officeDocument/2006/relationships/ctrlProp" Target="../ctrlProps/ctrlProp77.xml"/><Relationship Id="rId102" Type="http://schemas.openxmlformats.org/officeDocument/2006/relationships/ctrlProp" Target="../ctrlProps/ctrlProp100.xml"/><Relationship Id="rId123" Type="http://schemas.openxmlformats.org/officeDocument/2006/relationships/ctrlProp" Target="../ctrlProps/ctrlProp121.xml"/><Relationship Id="rId5" Type="http://schemas.openxmlformats.org/officeDocument/2006/relationships/ctrlProp" Target="../ctrlProps/ctrlProp3.xml"/><Relationship Id="rId90" Type="http://schemas.openxmlformats.org/officeDocument/2006/relationships/ctrlProp" Target="../ctrlProps/ctrlProp88.xml"/><Relationship Id="rId95" Type="http://schemas.openxmlformats.org/officeDocument/2006/relationships/ctrlProp" Target="../ctrlProps/ctrlProp93.xml"/><Relationship Id="rId22" Type="http://schemas.openxmlformats.org/officeDocument/2006/relationships/ctrlProp" Target="../ctrlProps/ctrlProp20.xml"/><Relationship Id="rId27" Type="http://schemas.openxmlformats.org/officeDocument/2006/relationships/ctrlProp" Target="../ctrlProps/ctrlProp25.xml"/><Relationship Id="rId43" Type="http://schemas.openxmlformats.org/officeDocument/2006/relationships/ctrlProp" Target="../ctrlProps/ctrlProp41.xml"/><Relationship Id="rId48" Type="http://schemas.openxmlformats.org/officeDocument/2006/relationships/ctrlProp" Target="../ctrlProps/ctrlProp46.xml"/><Relationship Id="rId64" Type="http://schemas.openxmlformats.org/officeDocument/2006/relationships/ctrlProp" Target="../ctrlProps/ctrlProp62.xml"/><Relationship Id="rId69" Type="http://schemas.openxmlformats.org/officeDocument/2006/relationships/ctrlProp" Target="../ctrlProps/ctrlProp67.xml"/><Relationship Id="rId113" Type="http://schemas.openxmlformats.org/officeDocument/2006/relationships/ctrlProp" Target="../ctrlProps/ctrlProp111.xml"/><Relationship Id="rId118" Type="http://schemas.openxmlformats.org/officeDocument/2006/relationships/ctrlProp" Target="../ctrlProps/ctrlProp116.xml"/><Relationship Id="rId80" Type="http://schemas.openxmlformats.org/officeDocument/2006/relationships/ctrlProp" Target="../ctrlProps/ctrlProp78.xml"/><Relationship Id="rId85" Type="http://schemas.openxmlformats.org/officeDocument/2006/relationships/ctrlProp" Target="../ctrlProps/ctrlProp83.xml"/><Relationship Id="rId12" Type="http://schemas.openxmlformats.org/officeDocument/2006/relationships/ctrlProp" Target="../ctrlProps/ctrlProp10.xml"/><Relationship Id="rId17" Type="http://schemas.openxmlformats.org/officeDocument/2006/relationships/ctrlProp" Target="../ctrlProps/ctrlProp15.xml"/><Relationship Id="rId33" Type="http://schemas.openxmlformats.org/officeDocument/2006/relationships/ctrlProp" Target="../ctrlProps/ctrlProp31.xml"/><Relationship Id="rId38" Type="http://schemas.openxmlformats.org/officeDocument/2006/relationships/ctrlProp" Target="../ctrlProps/ctrlProp36.xml"/><Relationship Id="rId59" Type="http://schemas.openxmlformats.org/officeDocument/2006/relationships/ctrlProp" Target="../ctrlProps/ctrlProp57.xml"/><Relationship Id="rId103" Type="http://schemas.openxmlformats.org/officeDocument/2006/relationships/ctrlProp" Target="../ctrlProps/ctrlProp101.xml"/><Relationship Id="rId108" Type="http://schemas.openxmlformats.org/officeDocument/2006/relationships/ctrlProp" Target="../ctrlProps/ctrlProp106.xml"/><Relationship Id="rId124" Type="http://schemas.openxmlformats.org/officeDocument/2006/relationships/ctrlProp" Target="../ctrlProps/ctrlProp122.xml"/><Relationship Id="rId54" Type="http://schemas.openxmlformats.org/officeDocument/2006/relationships/ctrlProp" Target="../ctrlProps/ctrlProp52.xml"/><Relationship Id="rId70" Type="http://schemas.openxmlformats.org/officeDocument/2006/relationships/ctrlProp" Target="../ctrlProps/ctrlProp68.xml"/><Relationship Id="rId75" Type="http://schemas.openxmlformats.org/officeDocument/2006/relationships/ctrlProp" Target="../ctrlProps/ctrlProp73.xml"/><Relationship Id="rId91" Type="http://schemas.openxmlformats.org/officeDocument/2006/relationships/ctrlProp" Target="../ctrlProps/ctrlProp89.xml"/><Relationship Id="rId96" Type="http://schemas.openxmlformats.org/officeDocument/2006/relationships/ctrlProp" Target="../ctrlProps/ctrlProp94.xml"/><Relationship Id="rId1" Type="http://schemas.openxmlformats.org/officeDocument/2006/relationships/drawing" Target="../drawings/drawing1.xml"/><Relationship Id="rId6" Type="http://schemas.openxmlformats.org/officeDocument/2006/relationships/ctrlProp" Target="../ctrlProps/ctrlProp4.xml"/><Relationship Id="rId23" Type="http://schemas.openxmlformats.org/officeDocument/2006/relationships/ctrlProp" Target="../ctrlProps/ctrlProp21.xml"/><Relationship Id="rId28" Type="http://schemas.openxmlformats.org/officeDocument/2006/relationships/ctrlProp" Target="../ctrlProps/ctrlProp26.xml"/><Relationship Id="rId49" Type="http://schemas.openxmlformats.org/officeDocument/2006/relationships/ctrlProp" Target="../ctrlProps/ctrlProp47.xml"/><Relationship Id="rId114" Type="http://schemas.openxmlformats.org/officeDocument/2006/relationships/ctrlProp" Target="../ctrlProps/ctrlProp112.xml"/><Relationship Id="rId119" Type="http://schemas.openxmlformats.org/officeDocument/2006/relationships/ctrlProp" Target="../ctrlProps/ctrlProp117.xml"/><Relationship Id="rId44" Type="http://schemas.openxmlformats.org/officeDocument/2006/relationships/ctrlProp" Target="../ctrlProps/ctrlProp42.xml"/><Relationship Id="rId60" Type="http://schemas.openxmlformats.org/officeDocument/2006/relationships/ctrlProp" Target="../ctrlProps/ctrlProp58.xml"/><Relationship Id="rId65" Type="http://schemas.openxmlformats.org/officeDocument/2006/relationships/ctrlProp" Target="../ctrlProps/ctrlProp63.xml"/><Relationship Id="rId81" Type="http://schemas.openxmlformats.org/officeDocument/2006/relationships/ctrlProp" Target="../ctrlProps/ctrlProp79.xml"/><Relationship Id="rId86" Type="http://schemas.openxmlformats.org/officeDocument/2006/relationships/ctrlProp" Target="../ctrlProps/ctrlProp84.xml"/><Relationship Id="rId13" Type="http://schemas.openxmlformats.org/officeDocument/2006/relationships/ctrlProp" Target="../ctrlProps/ctrlProp11.xml"/><Relationship Id="rId18" Type="http://schemas.openxmlformats.org/officeDocument/2006/relationships/ctrlProp" Target="../ctrlProps/ctrlProp16.xml"/><Relationship Id="rId39" Type="http://schemas.openxmlformats.org/officeDocument/2006/relationships/ctrlProp" Target="../ctrlProps/ctrlProp37.xml"/><Relationship Id="rId109" Type="http://schemas.openxmlformats.org/officeDocument/2006/relationships/ctrlProp" Target="../ctrlProps/ctrlProp107.xml"/><Relationship Id="rId34" Type="http://schemas.openxmlformats.org/officeDocument/2006/relationships/ctrlProp" Target="../ctrlProps/ctrlProp32.xml"/><Relationship Id="rId50" Type="http://schemas.openxmlformats.org/officeDocument/2006/relationships/ctrlProp" Target="../ctrlProps/ctrlProp48.xml"/><Relationship Id="rId55" Type="http://schemas.openxmlformats.org/officeDocument/2006/relationships/ctrlProp" Target="../ctrlProps/ctrlProp53.xml"/><Relationship Id="rId76" Type="http://schemas.openxmlformats.org/officeDocument/2006/relationships/ctrlProp" Target="../ctrlProps/ctrlProp74.xml"/><Relationship Id="rId97" Type="http://schemas.openxmlformats.org/officeDocument/2006/relationships/ctrlProp" Target="../ctrlProps/ctrlProp95.xml"/><Relationship Id="rId104" Type="http://schemas.openxmlformats.org/officeDocument/2006/relationships/ctrlProp" Target="../ctrlProps/ctrlProp102.xml"/><Relationship Id="rId120" Type="http://schemas.openxmlformats.org/officeDocument/2006/relationships/ctrlProp" Target="../ctrlProps/ctrlProp118.xml"/><Relationship Id="rId125" Type="http://schemas.openxmlformats.org/officeDocument/2006/relationships/ctrlProp" Target="../ctrlProps/ctrlProp123.xml"/><Relationship Id="rId7" Type="http://schemas.openxmlformats.org/officeDocument/2006/relationships/ctrlProp" Target="../ctrlProps/ctrlProp5.xml"/><Relationship Id="rId71" Type="http://schemas.openxmlformats.org/officeDocument/2006/relationships/ctrlProp" Target="../ctrlProps/ctrlProp69.xml"/><Relationship Id="rId92" Type="http://schemas.openxmlformats.org/officeDocument/2006/relationships/ctrlProp" Target="../ctrlProps/ctrlProp90.xml"/><Relationship Id="rId2" Type="http://schemas.openxmlformats.org/officeDocument/2006/relationships/vmlDrawing" Target="../drawings/vmlDrawing1.vml"/><Relationship Id="rId29" Type="http://schemas.openxmlformats.org/officeDocument/2006/relationships/ctrlProp" Target="../ctrlProps/ctrlProp27.xml"/><Relationship Id="rId24" Type="http://schemas.openxmlformats.org/officeDocument/2006/relationships/ctrlProp" Target="../ctrlProps/ctrlProp22.xml"/><Relationship Id="rId40" Type="http://schemas.openxmlformats.org/officeDocument/2006/relationships/ctrlProp" Target="../ctrlProps/ctrlProp38.xml"/><Relationship Id="rId45" Type="http://schemas.openxmlformats.org/officeDocument/2006/relationships/ctrlProp" Target="../ctrlProps/ctrlProp43.xml"/><Relationship Id="rId66" Type="http://schemas.openxmlformats.org/officeDocument/2006/relationships/ctrlProp" Target="../ctrlProps/ctrlProp64.xml"/><Relationship Id="rId87" Type="http://schemas.openxmlformats.org/officeDocument/2006/relationships/ctrlProp" Target="../ctrlProps/ctrlProp85.xml"/><Relationship Id="rId110" Type="http://schemas.openxmlformats.org/officeDocument/2006/relationships/ctrlProp" Target="../ctrlProps/ctrlProp108.xml"/><Relationship Id="rId115" Type="http://schemas.openxmlformats.org/officeDocument/2006/relationships/ctrlProp" Target="../ctrlProps/ctrlProp113.xml"/><Relationship Id="rId61" Type="http://schemas.openxmlformats.org/officeDocument/2006/relationships/ctrlProp" Target="../ctrlProps/ctrlProp59.xml"/><Relationship Id="rId82" Type="http://schemas.openxmlformats.org/officeDocument/2006/relationships/ctrlProp" Target="../ctrlProps/ctrlProp80.xml"/><Relationship Id="rId19" Type="http://schemas.openxmlformats.org/officeDocument/2006/relationships/ctrlProp" Target="../ctrlProps/ctrlProp17.xml"/><Relationship Id="rId14" Type="http://schemas.openxmlformats.org/officeDocument/2006/relationships/ctrlProp" Target="../ctrlProps/ctrlProp12.xml"/><Relationship Id="rId30" Type="http://schemas.openxmlformats.org/officeDocument/2006/relationships/ctrlProp" Target="../ctrlProps/ctrlProp28.xml"/><Relationship Id="rId35" Type="http://schemas.openxmlformats.org/officeDocument/2006/relationships/ctrlProp" Target="../ctrlProps/ctrlProp33.xml"/><Relationship Id="rId56" Type="http://schemas.openxmlformats.org/officeDocument/2006/relationships/ctrlProp" Target="../ctrlProps/ctrlProp54.xml"/><Relationship Id="rId77" Type="http://schemas.openxmlformats.org/officeDocument/2006/relationships/ctrlProp" Target="../ctrlProps/ctrlProp75.xml"/><Relationship Id="rId100" Type="http://schemas.openxmlformats.org/officeDocument/2006/relationships/ctrlProp" Target="../ctrlProps/ctrlProp98.xml"/><Relationship Id="rId105" Type="http://schemas.openxmlformats.org/officeDocument/2006/relationships/ctrlProp" Target="../ctrlProps/ctrlProp103.xml"/><Relationship Id="rId8" Type="http://schemas.openxmlformats.org/officeDocument/2006/relationships/ctrlProp" Target="../ctrlProps/ctrlProp6.xml"/><Relationship Id="rId51" Type="http://schemas.openxmlformats.org/officeDocument/2006/relationships/ctrlProp" Target="../ctrlProps/ctrlProp49.xml"/><Relationship Id="rId72" Type="http://schemas.openxmlformats.org/officeDocument/2006/relationships/ctrlProp" Target="../ctrlProps/ctrlProp70.xml"/><Relationship Id="rId93" Type="http://schemas.openxmlformats.org/officeDocument/2006/relationships/ctrlProp" Target="../ctrlProps/ctrlProp91.xml"/><Relationship Id="rId98" Type="http://schemas.openxmlformats.org/officeDocument/2006/relationships/ctrlProp" Target="../ctrlProps/ctrlProp96.xml"/><Relationship Id="rId121" Type="http://schemas.openxmlformats.org/officeDocument/2006/relationships/ctrlProp" Target="../ctrlProps/ctrlProp119.xml"/><Relationship Id="rId3" Type="http://schemas.openxmlformats.org/officeDocument/2006/relationships/ctrlProp" Target="../ctrlProps/ctrlProp1.xml"/><Relationship Id="rId25" Type="http://schemas.openxmlformats.org/officeDocument/2006/relationships/ctrlProp" Target="../ctrlProps/ctrlProp23.xml"/><Relationship Id="rId46" Type="http://schemas.openxmlformats.org/officeDocument/2006/relationships/ctrlProp" Target="../ctrlProps/ctrlProp44.xml"/><Relationship Id="rId67" Type="http://schemas.openxmlformats.org/officeDocument/2006/relationships/ctrlProp" Target="../ctrlProps/ctrlProp65.xml"/><Relationship Id="rId116" Type="http://schemas.openxmlformats.org/officeDocument/2006/relationships/ctrlProp" Target="../ctrlProps/ctrlProp114.xml"/><Relationship Id="rId20" Type="http://schemas.openxmlformats.org/officeDocument/2006/relationships/ctrlProp" Target="../ctrlProps/ctrlProp18.xml"/><Relationship Id="rId41" Type="http://schemas.openxmlformats.org/officeDocument/2006/relationships/ctrlProp" Target="../ctrlProps/ctrlProp39.xml"/><Relationship Id="rId62" Type="http://schemas.openxmlformats.org/officeDocument/2006/relationships/ctrlProp" Target="../ctrlProps/ctrlProp60.xml"/><Relationship Id="rId83" Type="http://schemas.openxmlformats.org/officeDocument/2006/relationships/ctrlProp" Target="../ctrlProps/ctrlProp81.xml"/><Relationship Id="rId88" Type="http://schemas.openxmlformats.org/officeDocument/2006/relationships/ctrlProp" Target="../ctrlProps/ctrlProp86.xml"/><Relationship Id="rId111" Type="http://schemas.openxmlformats.org/officeDocument/2006/relationships/ctrlProp" Target="../ctrlProps/ctrlProp109.xml"/><Relationship Id="rId15" Type="http://schemas.openxmlformats.org/officeDocument/2006/relationships/ctrlProp" Target="../ctrlProps/ctrlProp13.xml"/><Relationship Id="rId36" Type="http://schemas.openxmlformats.org/officeDocument/2006/relationships/ctrlProp" Target="../ctrlProps/ctrlProp34.xml"/><Relationship Id="rId57" Type="http://schemas.openxmlformats.org/officeDocument/2006/relationships/ctrlProp" Target="../ctrlProps/ctrlProp55.xml"/><Relationship Id="rId106" Type="http://schemas.openxmlformats.org/officeDocument/2006/relationships/ctrlProp" Target="../ctrlProps/ctrlProp104.xml"/><Relationship Id="rId10" Type="http://schemas.openxmlformats.org/officeDocument/2006/relationships/ctrlProp" Target="../ctrlProps/ctrlProp8.xml"/><Relationship Id="rId31" Type="http://schemas.openxmlformats.org/officeDocument/2006/relationships/ctrlProp" Target="../ctrlProps/ctrlProp29.xml"/><Relationship Id="rId52" Type="http://schemas.openxmlformats.org/officeDocument/2006/relationships/ctrlProp" Target="../ctrlProps/ctrlProp50.xml"/><Relationship Id="rId73" Type="http://schemas.openxmlformats.org/officeDocument/2006/relationships/ctrlProp" Target="../ctrlProps/ctrlProp71.xml"/><Relationship Id="rId78" Type="http://schemas.openxmlformats.org/officeDocument/2006/relationships/ctrlProp" Target="../ctrlProps/ctrlProp76.xml"/><Relationship Id="rId94" Type="http://schemas.openxmlformats.org/officeDocument/2006/relationships/ctrlProp" Target="../ctrlProps/ctrlProp92.xml"/><Relationship Id="rId99" Type="http://schemas.openxmlformats.org/officeDocument/2006/relationships/ctrlProp" Target="../ctrlProps/ctrlProp97.xml"/><Relationship Id="rId101" Type="http://schemas.openxmlformats.org/officeDocument/2006/relationships/ctrlProp" Target="../ctrlProps/ctrlProp99.xml"/><Relationship Id="rId122" Type="http://schemas.openxmlformats.org/officeDocument/2006/relationships/ctrlProp" Target="../ctrlProps/ctrlProp120.xml"/><Relationship Id="rId4" Type="http://schemas.openxmlformats.org/officeDocument/2006/relationships/ctrlProp" Target="../ctrlProps/ctrlProp2.xml"/><Relationship Id="rId9" Type="http://schemas.openxmlformats.org/officeDocument/2006/relationships/ctrlProp" Target="../ctrlProps/ctrlProp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3CEE6-6943-49AB-90D2-812B8B85EC28}">
  <dimension ref="A1:BF124"/>
  <sheetViews>
    <sheetView tabSelected="1" workbookViewId="0">
      <pane ySplit="1" topLeftCell="A2" activePane="bottomLeft" state="frozen"/>
      <selection pane="bottomLeft" activeCell="O2" sqref="O2"/>
    </sheetView>
  </sheetViews>
  <sheetFormatPr defaultRowHeight="15"/>
  <cols>
    <col min="1" max="1" width="17.7109375" customWidth="1"/>
    <col min="2" max="3" width="0" hidden="1" customWidth="1"/>
    <col min="4" max="4" width="16.42578125" customWidth="1"/>
    <col min="5" max="5" width="0" hidden="1" customWidth="1"/>
    <col min="6" max="6" width="30.28515625" customWidth="1"/>
    <col min="8" max="12" width="0" hidden="1" customWidth="1"/>
    <col min="13" max="14" width="19.7109375" customWidth="1"/>
    <col min="16" max="19" width="0" hidden="1" customWidth="1"/>
    <col min="22" max="28" width="0" hidden="1" customWidth="1"/>
    <col min="30" max="30" width="0" hidden="1" customWidth="1"/>
    <col min="32" max="32" width="0" hidden="1" customWidth="1"/>
    <col min="33" max="33" width="18" customWidth="1"/>
    <col min="34" max="43" width="0" hidden="1" customWidth="1"/>
    <col min="44" max="46" width="10.7109375" customWidth="1"/>
    <col min="49" max="58" width="0" hidden="1" customWidth="1"/>
  </cols>
  <sheetData>
    <row r="1" spans="1:58" ht="39.75" customHeight="1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6" t="s">
        <v>27</v>
      </c>
      <c r="AC1" s="6" t="s">
        <v>28</v>
      </c>
      <c r="AD1" s="6" t="s">
        <v>29</v>
      </c>
      <c r="AE1" s="6" t="s">
        <v>30</v>
      </c>
      <c r="AF1" s="6" t="s">
        <v>31</v>
      </c>
      <c r="AG1" s="6" t="s">
        <v>32</v>
      </c>
      <c r="AH1" s="6" t="s">
        <v>33</v>
      </c>
      <c r="AI1" s="6" t="s">
        <v>34</v>
      </c>
      <c r="AJ1" s="6" t="s">
        <v>35</v>
      </c>
      <c r="AK1" s="6" t="s">
        <v>36</v>
      </c>
      <c r="AL1" s="6" t="s">
        <v>37</v>
      </c>
      <c r="AM1" s="6" t="s">
        <v>38</v>
      </c>
      <c r="AN1" s="6" t="s">
        <v>39</v>
      </c>
      <c r="AO1" s="6" t="s">
        <v>40</v>
      </c>
      <c r="AP1" s="6" t="s">
        <v>41</v>
      </c>
      <c r="AQ1" s="6" t="s">
        <v>42</v>
      </c>
      <c r="AR1" s="6" t="s">
        <v>43</v>
      </c>
      <c r="AS1" s="6" t="s">
        <v>44</v>
      </c>
      <c r="AT1" s="6" t="s">
        <v>45</v>
      </c>
      <c r="AU1" s="6" t="s">
        <v>46</v>
      </c>
      <c r="AV1" s="6" t="s">
        <v>47</v>
      </c>
      <c r="AW1" s="6" t="s">
        <v>48</v>
      </c>
      <c r="AX1" s="6" t="s">
        <v>49</v>
      </c>
      <c r="AY1" s="6" t="s">
        <v>50</v>
      </c>
      <c r="AZ1" s="6" t="s">
        <v>51</v>
      </c>
      <c r="BA1" s="6" t="s">
        <v>52</v>
      </c>
      <c r="BB1" s="6" t="s">
        <v>53</v>
      </c>
      <c r="BC1" s="6" t="s">
        <v>54</v>
      </c>
      <c r="BD1" s="6" t="s">
        <v>55</v>
      </c>
      <c r="BE1" s="6" t="s">
        <v>56</v>
      </c>
      <c r="BF1" s="6" t="s">
        <v>57</v>
      </c>
    </row>
    <row r="2" spans="1:58" ht="39.75" customHeight="1">
      <c r="A2" s="1"/>
      <c r="B2" s="1" t="s">
        <v>58</v>
      </c>
      <c r="C2" s="1" t="s">
        <v>59</v>
      </c>
      <c r="D2" s="1" t="s">
        <v>60</v>
      </c>
      <c r="E2" s="1" t="s">
        <v>61</v>
      </c>
      <c r="F2" s="1" t="s">
        <v>62</v>
      </c>
      <c r="H2" s="2" t="s">
        <v>63</v>
      </c>
      <c r="I2" s="2" t="s">
        <v>64</v>
      </c>
      <c r="J2" s="2" t="s">
        <v>63</v>
      </c>
      <c r="K2" s="2" t="s">
        <v>63</v>
      </c>
      <c r="L2" s="2" t="s">
        <v>65</v>
      </c>
      <c r="N2" s="1" t="s">
        <v>66</v>
      </c>
      <c r="O2" s="2" t="s">
        <v>67</v>
      </c>
      <c r="Q2" s="2" t="s">
        <v>68</v>
      </c>
      <c r="R2" s="2" t="s">
        <v>69</v>
      </c>
      <c r="S2" s="1" t="s">
        <v>70</v>
      </c>
      <c r="T2" s="2" t="s">
        <v>71</v>
      </c>
      <c r="U2" s="3">
        <v>3</v>
      </c>
      <c r="V2" s="3">
        <v>3</v>
      </c>
      <c r="W2" s="4" t="s">
        <v>72</v>
      </c>
      <c r="X2" s="4" t="s">
        <v>72</v>
      </c>
      <c r="Y2" s="4" t="s">
        <v>73</v>
      </c>
      <c r="Z2" s="4" t="s">
        <v>73</v>
      </c>
      <c r="AA2" s="3">
        <v>161</v>
      </c>
      <c r="AB2" s="3">
        <v>131</v>
      </c>
      <c r="AC2" s="3">
        <v>150</v>
      </c>
      <c r="AD2" s="3">
        <v>1</v>
      </c>
      <c r="AE2" s="3">
        <v>1</v>
      </c>
      <c r="AF2" s="3">
        <v>5</v>
      </c>
      <c r="AG2" s="3">
        <v>6</v>
      </c>
      <c r="AH2" s="3">
        <v>3</v>
      </c>
      <c r="AI2" s="3">
        <v>3</v>
      </c>
      <c r="AJ2" s="3">
        <v>1</v>
      </c>
      <c r="AK2" s="3">
        <v>1</v>
      </c>
      <c r="AL2" s="3">
        <v>2</v>
      </c>
      <c r="AM2" s="3">
        <v>3</v>
      </c>
      <c r="AN2" s="3">
        <v>0</v>
      </c>
      <c r="AO2" s="3">
        <v>0</v>
      </c>
      <c r="AP2" s="3">
        <v>0</v>
      </c>
      <c r="AQ2" s="3">
        <v>0</v>
      </c>
      <c r="AR2" s="2" t="s">
        <v>63</v>
      </c>
      <c r="AS2" s="2" t="s">
        <v>63</v>
      </c>
      <c r="AU2" s="5" t="str">
        <f>HYPERLINK("https://creighton-primo.hosted.exlibrisgroup.com/primo-explore/search?tab=default_tab&amp;search_scope=EVERYTHING&amp;vid=01CRU&amp;lang=en_US&amp;offset=0&amp;query=any,contains,991003989219702656","Catalog Record")</f>
        <v>Catalog Record</v>
      </c>
      <c r="AV2" s="5" t="str">
        <f>HYPERLINK("http://www.worldcat.org/oclc/48249153","WorldCat Record")</f>
        <v>WorldCat Record</v>
      </c>
      <c r="AW2" s="2" t="s">
        <v>74</v>
      </c>
      <c r="AX2" s="2" t="s">
        <v>75</v>
      </c>
      <c r="AY2" s="2" t="s">
        <v>76</v>
      </c>
      <c r="AZ2" s="2" t="s">
        <v>76</v>
      </c>
      <c r="BA2" s="2" t="s">
        <v>77</v>
      </c>
      <c r="BB2" s="2" t="s">
        <v>78</v>
      </c>
      <c r="BD2" s="2" t="s">
        <v>79</v>
      </c>
      <c r="BE2" s="2" t="s">
        <v>80</v>
      </c>
      <c r="BF2" s="2" t="s">
        <v>81</v>
      </c>
    </row>
    <row r="3" spans="1:58" ht="39.75" customHeight="1">
      <c r="A3" s="1"/>
      <c r="B3" s="1" t="s">
        <v>58</v>
      </c>
      <c r="C3" s="1" t="s">
        <v>59</v>
      </c>
      <c r="D3" s="1" t="s">
        <v>82</v>
      </c>
      <c r="E3" s="1" t="s">
        <v>83</v>
      </c>
      <c r="F3" s="1" t="s">
        <v>84</v>
      </c>
      <c r="H3" s="2" t="s">
        <v>63</v>
      </c>
      <c r="I3" s="2" t="s">
        <v>64</v>
      </c>
      <c r="J3" s="2" t="s">
        <v>63</v>
      </c>
      <c r="K3" s="2" t="s">
        <v>63</v>
      </c>
      <c r="L3" s="2" t="s">
        <v>65</v>
      </c>
      <c r="M3" s="1" t="s">
        <v>85</v>
      </c>
      <c r="N3" s="1" t="s">
        <v>86</v>
      </c>
      <c r="O3" s="2" t="s">
        <v>87</v>
      </c>
      <c r="Q3" s="2" t="s">
        <v>68</v>
      </c>
      <c r="R3" s="2" t="s">
        <v>88</v>
      </c>
      <c r="S3" s="1" t="s">
        <v>89</v>
      </c>
      <c r="T3" s="2" t="s">
        <v>71</v>
      </c>
      <c r="U3" s="3">
        <v>17</v>
      </c>
      <c r="V3" s="3">
        <v>17</v>
      </c>
      <c r="W3" s="4" t="s">
        <v>90</v>
      </c>
      <c r="X3" s="4" t="s">
        <v>90</v>
      </c>
      <c r="Y3" s="4" t="s">
        <v>91</v>
      </c>
      <c r="Z3" s="4" t="s">
        <v>91</v>
      </c>
      <c r="AA3" s="3">
        <v>458</v>
      </c>
      <c r="AB3" s="3">
        <v>382</v>
      </c>
      <c r="AC3" s="3">
        <v>387</v>
      </c>
      <c r="AD3" s="3">
        <v>2</v>
      </c>
      <c r="AE3" s="3">
        <v>2</v>
      </c>
      <c r="AF3" s="3">
        <v>14</v>
      </c>
      <c r="AG3" s="3">
        <v>14</v>
      </c>
      <c r="AH3" s="3">
        <v>3</v>
      </c>
      <c r="AI3" s="3">
        <v>3</v>
      </c>
      <c r="AJ3" s="3">
        <v>3</v>
      </c>
      <c r="AK3" s="3">
        <v>3</v>
      </c>
      <c r="AL3" s="3">
        <v>8</v>
      </c>
      <c r="AM3" s="3">
        <v>8</v>
      </c>
      <c r="AN3" s="3">
        <v>1</v>
      </c>
      <c r="AO3" s="3">
        <v>1</v>
      </c>
      <c r="AP3" s="3">
        <v>2</v>
      </c>
      <c r="AQ3" s="3">
        <v>2</v>
      </c>
      <c r="AR3" s="2" t="s">
        <v>63</v>
      </c>
      <c r="AS3" s="2" t="s">
        <v>63</v>
      </c>
      <c r="AU3" s="5" t="str">
        <f>HYPERLINK("https://creighton-primo.hosted.exlibrisgroup.com/primo-explore/search?tab=default_tab&amp;search_scope=EVERYTHING&amp;vid=01CRU&amp;lang=en_US&amp;offset=0&amp;query=any,contains,991001896059702656","Catalog Record")</f>
        <v>Catalog Record</v>
      </c>
      <c r="AV3" s="5" t="str">
        <f>HYPERLINK("http://www.worldcat.org/oclc/28115969","WorldCat Record")</f>
        <v>WorldCat Record</v>
      </c>
      <c r="AW3" s="2" t="s">
        <v>92</v>
      </c>
      <c r="AX3" s="2" t="s">
        <v>93</v>
      </c>
      <c r="AY3" s="2" t="s">
        <v>94</v>
      </c>
      <c r="AZ3" s="2" t="s">
        <v>94</v>
      </c>
      <c r="BA3" s="2" t="s">
        <v>95</v>
      </c>
      <c r="BB3" s="2" t="s">
        <v>78</v>
      </c>
      <c r="BD3" s="2" t="s">
        <v>96</v>
      </c>
      <c r="BE3" s="2" t="s">
        <v>97</v>
      </c>
      <c r="BF3" s="2" t="s">
        <v>98</v>
      </c>
    </row>
    <row r="4" spans="1:58" ht="39.75" customHeight="1">
      <c r="A4" s="1"/>
      <c r="B4" s="1" t="s">
        <v>58</v>
      </c>
      <c r="C4" s="1" t="s">
        <v>59</v>
      </c>
      <c r="D4" s="1" t="s">
        <v>99</v>
      </c>
      <c r="E4" s="1" t="s">
        <v>100</v>
      </c>
      <c r="F4" s="1" t="s">
        <v>101</v>
      </c>
      <c r="H4" s="2" t="s">
        <v>63</v>
      </c>
      <c r="I4" s="2" t="s">
        <v>64</v>
      </c>
      <c r="J4" s="2" t="s">
        <v>63</v>
      </c>
      <c r="K4" s="2" t="s">
        <v>63</v>
      </c>
      <c r="L4" s="2" t="s">
        <v>65</v>
      </c>
      <c r="N4" s="1" t="s">
        <v>102</v>
      </c>
      <c r="O4" s="2" t="s">
        <v>103</v>
      </c>
      <c r="Q4" s="2" t="s">
        <v>68</v>
      </c>
      <c r="R4" s="2" t="s">
        <v>104</v>
      </c>
      <c r="S4" s="1" t="s">
        <v>105</v>
      </c>
      <c r="T4" s="2" t="s">
        <v>71</v>
      </c>
      <c r="U4" s="3">
        <v>1</v>
      </c>
      <c r="V4" s="3">
        <v>1</v>
      </c>
      <c r="W4" s="4" t="s">
        <v>106</v>
      </c>
      <c r="X4" s="4" t="s">
        <v>106</v>
      </c>
      <c r="Y4" s="4" t="s">
        <v>106</v>
      </c>
      <c r="Z4" s="4" t="s">
        <v>106</v>
      </c>
      <c r="AA4" s="3">
        <v>155</v>
      </c>
      <c r="AB4" s="3">
        <v>117</v>
      </c>
      <c r="AC4" s="3">
        <v>117</v>
      </c>
      <c r="AD4" s="3">
        <v>1</v>
      </c>
      <c r="AE4" s="3">
        <v>1</v>
      </c>
      <c r="AF4" s="3">
        <v>1</v>
      </c>
      <c r="AG4" s="3">
        <v>1</v>
      </c>
      <c r="AH4" s="3">
        <v>0</v>
      </c>
      <c r="AI4" s="3">
        <v>0</v>
      </c>
      <c r="AJ4" s="3">
        <v>1</v>
      </c>
      <c r="AK4" s="3">
        <v>1</v>
      </c>
      <c r="AL4" s="3">
        <v>0</v>
      </c>
      <c r="AM4" s="3">
        <v>0</v>
      </c>
      <c r="AN4" s="3">
        <v>0</v>
      </c>
      <c r="AO4" s="3">
        <v>0</v>
      </c>
      <c r="AP4" s="3">
        <v>0</v>
      </c>
      <c r="AQ4" s="3">
        <v>0</v>
      </c>
      <c r="AR4" s="2" t="s">
        <v>63</v>
      </c>
      <c r="AS4" s="2" t="s">
        <v>63</v>
      </c>
      <c r="AU4" s="5" t="str">
        <f>HYPERLINK("https://creighton-primo.hosted.exlibrisgroup.com/primo-explore/search?tab=default_tab&amp;search_scope=EVERYTHING&amp;vid=01CRU&amp;lang=en_US&amp;offset=0&amp;query=any,contains,991003314369702656","Catalog Record")</f>
        <v>Catalog Record</v>
      </c>
      <c r="AV4" s="5" t="str">
        <f>HYPERLINK("http://www.worldcat.org/oclc/41628218","WorldCat Record")</f>
        <v>WorldCat Record</v>
      </c>
      <c r="AW4" s="2" t="s">
        <v>107</v>
      </c>
      <c r="AX4" s="2" t="s">
        <v>108</v>
      </c>
      <c r="AY4" s="2" t="s">
        <v>109</v>
      </c>
      <c r="AZ4" s="2" t="s">
        <v>109</v>
      </c>
      <c r="BA4" s="2" t="s">
        <v>110</v>
      </c>
      <c r="BB4" s="2" t="s">
        <v>78</v>
      </c>
      <c r="BD4" s="2" t="s">
        <v>111</v>
      </c>
      <c r="BE4" s="2" t="s">
        <v>112</v>
      </c>
      <c r="BF4" s="2" t="s">
        <v>113</v>
      </c>
    </row>
    <row r="5" spans="1:58" ht="39.75" customHeight="1">
      <c r="A5" s="1"/>
      <c r="B5" s="1" t="s">
        <v>58</v>
      </c>
      <c r="C5" s="1" t="s">
        <v>59</v>
      </c>
      <c r="D5" s="1" t="s">
        <v>114</v>
      </c>
      <c r="E5" s="1" t="s">
        <v>115</v>
      </c>
      <c r="F5" s="1" t="s">
        <v>116</v>
      </c>
      <c r="G5" s="2" t="s">
        <v>117</v>
      </c>
      <c r="H5" s="2" t="s">
        <v>118</v>
      </c>
      <c r="I5" s="2" t="s">
        <v>64</v>
      </c>
      <c r="J5" s="2" t="s">
        <v>63</v>
      </c>
      <c r="K5" s="2" t="s">
        <v>63</v>
      </c>
      <c r="L5" s="2" t="s">
        <v>65</v>
      </c>
      <c r="M5" s="1" t="s">
        <v>119</v>
      </c>
      <c r="N5" s="1" t="s">
        <v>120</v>
      </c>
      <c r="O5" s="2" t="s">
        <v>121</v>
      </c>
      <c r="Q5" s="2" t="s">
        <v>68</v>
      </c>
      <c r="R5" s="2" t="s">
        <v>122</v>
      </c>
      <c r="S5" s="1" t="s">
        <v>123</v>
      </c>
      <c r="T5" s="2" t="s">
        <v>71</v>
      </c>
      <c r="U5" s="3">
        <v>12</v>
      </c>
      <c r="V5" s="3">
        <v>12</v>
      </c>
      <c r="W5" s="4" t="s">
        <v>124</v>
      </c>
      <c r="X5" s="4" t="s">
        <v>124</v>
      </c>
      <c r="Y5" s="4" t="s">
        <v>125</v>
      </c>
      <c r="Z5" s="4" t="s">
        <v>125</v>
      </c>
      <c r="AA5" s="3">
        <v>104</v>
      </c>
      <c r="AB5" s="3">
        <v>74</v>
      </c>
      <c r="AC5" s="3">
        <v>79</v>
      </c>
      <c r="AD5" s="3">
        <v>2</v>
      </c>
      <c r="AE5" s="3">
        <v>2</v>
      </c>
      <c r="AF5" s="3">
        <v>2</v>
      </c>
      <c r="AG5" s="3">
        <v>2</v>
      </c>
      <c r="AH5" s="3">
        <v>0</v>
      </c>
      <c r="AI5" s="3">
        <v>0</v>
      </c>
      <c r="AJ5" s="3">
        <v>1</v>
      </c>
      <c r="AK5" s="3">
        <v>1</v>
      </c>
      <c r="AL5" s="3">
        <v>0</v>
      </c>
      <c r="AM5" s="3">
        <v>0</v>
      </c>
      <c r="AN5" s="3">
        <v>1</v>
      </c>
      <c r="AO5" s="3">
        <v>1</v>
      </c>
      <c r="AP5" s="3">
        <v>0</v>
      </c>
      <c r="AQ5" s="3">
        <v>0</v>
      </c>
      <c r="AR5" s="2" t="s">
        <v>63</v>
      </c>
      <c r="AS5" s="2" t="s">
        <v>118</v>
      </c>
      <c r="AT5" s="5" t="str">
        <f>HYPERLINK("http://catalog.hathitrust.org/Record/000700522","HathiTrust Record")</f>
        <v>HathiTrust Record</v>
      </c>
      <c r="AU5" s="5" t="str">
        <f>HYPERLINK("https://creighton-primo.hosted.exlibrisgroup.com/primo-explore/search?tab=default_tab&amp;search_scope=EVERYTHING&amp;vid=01CRU&amp;lang=en_US&amp;offset=0&amp;query=any,contains,991004797509702656","Catalog Record")</f>
        <v>Catalog Record</v>
      </c>
      <c r="AV5" s="5" t="str">
        <f>HYPERLINK("http://www.worldcat.org/oclc/5195530","WorldCat Record")</f>
        <v>WorldCat Record</v>
      </c>
      <c r="AW5" s="2" t="s">
        <v>126</v>
      </c>
      <c r="AX5" s="2" t="s">
        <v>127</v>
      </c>
      <c r="AY5" s="2" t="s">
        <v>128</v>
      </c>
      <c r="AZ5" s="2" t="s">
        <v>128</v>
      </c>
      <c r="BA5" s="2" t="s">
        <v>129</v>
      </c>
      <c r="BB5" s="2" t="s">
        <v>78</v>
      </c>
      <c r="BD5" s="2" t="s">
        <v>130</v>
      </c>
      <c r="BE5" s="2" t="s">
        <v>131</v>
      </c>
      <c r="BF5" s="2" t="s">
        <v>132</v>
      </c>
    </row>
    <row r="6" spans="1:58" ht="39.75" customHeight="1">
      <c r="A6" s="1"/>
      <c r="B6" s="1" t="s">
        <v>58</v>
      </c>
      <c r="C6" s="1" t="s">
        <v>59</v>
      </c>
      <c r="D6" s="1" t="s">
        <v>133</v>
      </c>
      <c r="E6" s="1" t="s">
        <v>134</v>
      </c>
      <c r="F6" s="1" t="s">
        <v>135</v>
      </c>
      <c r="H6" s="2" t="s">
        <v>63</v>
      </c>
      <c r="I6" s="2" t="s">
        <v>64</v>
      </c>
      <c r="J6" s="2" t="s">
        <v>63</v>
      </c>
      <c r="K6" s="2" t="s">
        <v>63</v>
      </c>
      <c r="L6" s="2" t="s">
        <v>65</v>
      </c>
      <c r="M6" s="1" t="s">
        <v>136</v>
      </c>
      <c r="N6" s="1" t="s">
        <v>137</v>
      </c>
      <c r="O6" s="2" t="s">
        <v>138</v>
      </c>
      <c r="Q6" s="2" t="s">
        <v>68</v>
      </c>
      <c r="R6" s="2" t="s">
        <v>69</v>
      </c>
      <c r="T6" s="2" t="s">
        <v>71</v>
      </c>
      <c r="U6" s="3">
        <v>4</v>
      </c>
      <c r="V6" s="3">
        <v>4</v>
      </c>
      <c r="W6" s="4" t="s">
        <v>139</v>
      </c>
      <c r="X6" s="4" t="s">
        <v>139</v>
      </c>
      <c r="Y6" s="4" t="s">
        <v>140</v>
      </c>
      <c r="Z6" s="4" t="s">
        <v>140</v>
      </c>
      <c r="AA6" s="3">
        <v>424</v>
      </c>
      <c r="AB6" s="3">
        <v>395</v>
      </c>
      <c r="AC6" s="3">
        <v>468</v>
      </c>
      <c r="AD6" s="3">
        <v>4</v>
      </c>
      <c r="AE6" s="3">
        <v>6</v>
      </c>
      <c r="AF6" s="3">
        <v>16</v>
      </c>
      <c r="AG6" s="3">
        <v>19</v>
      </c>
      <c r="AH6" s="3">
        <v>8</v>
      </c>
      <c r="AI6" s="3">
        <v>8</v>
      </c>
      <c r="AJ6" s="3">
        <v>3</v>
      </c>
      <c r="AK6" s="3">
        <v>3</v>
      </c>
      <c r="AL6" s="3">
        <v>7</v>
      </c>
      <c r="AM6" s="3">
        <v>8</v>
      </c>
      <c r="AN6" s="3">
        <v>3</v>
      </c>
      <c r="AO6" s="3">
        <v>5</v>
      </c>
      <c r="AP6" s="3">
        <v>0</v>
      </c>
      <c r="AQ6" s="3">
        <v>0</v>
      </c>
      <c r="AR6" s="2" t="s">
        <v>63</v>
      </c>
      <c r="AS6" s="2" t="s">
        <v>118</v>
      </c>
      <c r="AT6" s="5" t="str">
        <f>HYPERLINK("http://catalog.hathitrust.org/Record/002528809","HathiTrust Record")</f>
        <v>HathiTrust Record</v>
      </c>
      <c r="AU6" s="5" t="str">
        <f>HYPERLINK("https://creighton-primo.hosted.exlibrisgroup.com/primo-explore/search?tab=default_tab&amp;search_scope=EVERYTHING&amp;vid=01CRU&amp;lang=en_US&amp;offset=0&amp;query=any,contains,991001947259702656","Catalog Record")</f>
        <v>Catalog Record</v>
      </c>
      <c r="AV6" s="5" t="str">
        <f>HYPERLINK("http://www.worldcat.org/oclc/24626464","WorldCat Record")</f>
        <v>WorldCat Record</v>
      </c>
      <c r="AW6" s="2" t="s">
        <v>141</v>
      </c>
      <c r="AX6" s="2" t="s">
        <v>142</v>
      </c>
      <c r="AY6" s="2" t="s">
        <v>143</v>
      </c>
      <c r="AZ6" s="2" t="s">
        <v>143</v>
      </c>
      <c r="BA6" s="2" t="s">
        <v>144</v>
      </c>
      <c r="BB6" s="2" t="s">
        <v>78</v>
      </c>
      <c r="BD6" s="2" t="s">
        <v>145</v>
      </c>
      <c r="BE6" s="2" t="s">
        <v>146</v>
      </c>
      <c r="BF6" s="2" t="s">
        <v>147</v>
      </c>
    </row>
    <row r="7" spans="1:58" ht="39.75" customHeight="1">
      <c r="A7" s="1"/>
      <c r="B7" s="1" t="s">
        <v>58</v>
      </c>
      <c r="C7" s="1" t="s">
        <v>59</v>
      </c>
      <c r="D7" s="1" t="s">
        <v>148</v>
      </c>
      <c r="E7" s="1" t="s">
        <v>149</v>
      </c>
      <c r="F7" s="1" t="s">
        <v>150</v>
      </c>
      <c r="H7" s="2" t="s">
        <v>63</v>
      </c>
      <c r="I7" s="2" t="s">
        <v>64</v>
      </c>
      <c r="J7" s="2" t="s">
        <v>63</v>
      </c>
      <c r="K7" s="2" t="s">
        <v>63</v>
      </c>
      <c r="L7" s="2" t="s">
        <v>65</v>
      </c>
      <c r="M7" s="1" t="s">
        <v>151</v>
      </c>
      <c r="N7" s="1" t="s">
        <v>152</v>
      </c>
      <c r="O7" s="2" t="s">
        <v>153</v>
      </c>
      <c r="Q7" s="2" t="s">
        <v>68</v>
      </c>
      <c r="R7" s="2" t="s">
        <v>69</v>
      </c>
      <c r="S7" s="1" t="s">
        <v>154</v>
      </c>
      <c r="T7" s="2" t="s">
        <v>71</v>
      </c>
      <c r="U7" s="3">
        <v>1</v>
      </c>
      <c r="V7" s="3">
        <v>1</v>
      </c>
      <c r="W7" s="4" t="s">
        <v>155</v>
      </c>
      <c r="X7" s="4" t="s">
        <v>155</v>
      </c>
      <c r="Y7" s="4" t="s">
        <v>156</v>
      </c>
      <c r="Z7" s="4" t="s">
        <v>156</v>
      </c>
      <c r="AA7" s="3">
        <v>111</v>
      </c>
      <c r="AB7" s="3">
        <v>101</v>
      </c>
      <c r="AC7" s="3">
        <v>116</v>
      </c>
      <c r="AD7" s="3">
        <v>2</v>
      </c>
      <c r="AE7" s="3">
        <v>2</v>
      </c>
      <c r="AF7" s="3">
        <v>2</v>
      </c>
      <c r="AG7" s="3">
        <v>3</v>
      </c>
      <c r="AH7" s="3">
        <v>0</v>
      </c>
      <c r="AI7" s="3">
        <v>1</v>
      </c>
      <c r="AJ7" s="3">
        <v>1</v>
      </c>
      <c r="AK7" s="3">
        <v>1</v>
      </c>
      <c r="AL7" s="3">
        <v>0</v>
      </c>
      <c r="AM7" s="3">
        <v>0</v>
      </c>
      <c r="AN7" s="3">
        <v>1</v>
      </c>
      <c r="AO7" s="3">
        <v>1</v>
      </c>
      <c r="AP7" s="3">
        <v>0</v>
      </c>
      <c r="AQ7" s="3">
        <v>0</v>
      </c>
      <c r="AR7" s="2" t="s">
        <v>63</v>
      </c>
      <c r="AS7" s="2" t="s">
        <v>63</v>
      </c>
      <c r="AU7" s="5" t="str">
        <f>HYPERLINK("https://creighton-primo.hosted.exlibrisgroup.com/primo-explore/search?tab=default_tab&amp;search_scope=EVERYTHING&amp;vid=01CRU&amp;lang=en_US&amp;offset=0&amp;query=any,contains,991003282849702656","Catalog Record")</f>
        <v>Catalog Record</v>
      </c>
      <c r="AV7" s="5" t="str">
        <f>HYPERLINK("http://www.worldcat.org/oclc/805011","WorldCat Record")</f>
        <v>WorldCat Record</v>
      </c>
      <c r="AW7" s="2" t="s">
        <v>157</v>
      </c>
      <c r="AX7" s="2" t="s">
        <v>158</v>
      </c>
      <c r="AY7" s="2" t="s">
        <v>159</v>
      </c>
      <c r="AZ7" s="2" t="s">
        <v>159</v>
      </c>
      <c r="BA7" s="2" t="s">
        <v>160</v>
      </c>
      <c r="BB7" s="2" t="s">
        <v>78</v>
      </c>
      <c r="BD7" s="2" t="s">
        <v>161</v>
      </c>
      <c r="BE7" s="2" t="s">
        <v>162</v>
      </c>
      <c r="BF7" s="2" t="s">
        <v>163</v>
      </c>
    </row>
    <row r="8" spans="1:58" ht="39.75" customHeight="1">
      <c r="A8" s="1"/>
      <c r="B8" s="1" t="s">
        <v>58</v>
      </c>
      <c r="C8" s="1" t="s">
        <v>59</v>
      </c>
      <c r="D8" s="1" t="s">
        <v>164</v>
      </c>
      <c r="E8" s="1" t="s">
        <v>165</v>
      </c>
      <c r="F8" s="1" t="s">
        <v>166</v>
      </c>
      <c r="H8" s="2" t="s">
        <v>63</v>
      </c>
      <c r="I8" s="2" t="s">
        <v>64</v>
      </c>
      <c r="J8" s="2" t="s">
        <v>63</v>
      </c>
      <c r="K8" s="2" t="s">
        <v>63</v>
      </c>
      <c r="L8" s="2" t="s">
        <v>65</v>
      </c>
      <c r="M8" s="1" t="s">
        <v>167</v>
      </c>
      <c r="N8" s="1" t="s">
        <v>168</v>
      </c>
      <c r="O8" s="2" t="s">
        <v>169</v>
      </c>
      <c r="Q8" s="2" t="s">
        <v>68</v>
      </c>
      <c r="R8" s="2" t="s">
        <v>170</v>
      </c>
      <c r="T8" s="2" t="s">
        <v>71</v>
      </c>
      <c r="U8" s="3">
        <v>14</v>
      </c>
      <c r="V8" s="3">
        <v>14</v>
      </c>
      <c r="W8" s="4" t="s">
        <v>171</v>
      </c>
      <c r="X8" s="4" t="s">
        <v>171</v>
      </c>
      <c r="Y8" s="4" t="s">
        <v>172</v>
      </c>
      <c r="Z8" s="4" t="s">
        <v>172</v>
      </c>
      <c r="AA8" s="3">
        <v>506</v>
      </c>
      <c r="AB8" s="3">
        <v>475</v>
      </c>
      <c r="AC8" s="3">
        <v>747</v>
      </c>
      <c r="AD8" s="3">
        <v>2</v>
      </c>
      <c r="AE8" s="3">
        <v>5</v>
      </c>
      <c r="AF8" s="3">
        <v>4</v>
      </c>
      <c r="AG8" s="3">
        <v>10</v>
      </c>
      <c r="AH8" s="3">
        <v>3</v>
      </c>
      <c r="AI8" s="3">
        <v>5</v>
      </c>
      <c r="AJ8" s="3">
        <v>0</v>
      </c>
      <c r="AK8" s="3">
        <v>2</v>
      </c>
      <c r="AL8" s="3">
        <v>2</v>
      </c>
      <c r="AM8" s="3">
        <v>4</v>
      </c>
      <c r="AN8" s="3">
        <v>0</v>
      </c>
      <c r="AO8" s="3">
        <v>1</v>
      </c>
      <c r="AP8" s="3">
        <v>0</v>
      </c>
      <c r="AQ8" s="3">
        <v>0</v>
      </c>
      <c r="AR8" s="2" t="s">
        <v>63</v>
      </c>
      <c r="AS8" s="2" t="s">
        <v>63</v>
      </c>
      <c r="AU8" s="5" t="str">
        <f>HYPERLINK("https://creighton-primo.hosted.exlibrisgroup.com/primo-explore/search?tab=default_tab&amp;search_scope=EVERYTHING&amp;vid=01CRU&amp;lang=en_US&amp;offset=0&amp;query=any,contains,991000052629702656","Catalog Record")</f>
        <v>Catalog Record</v>
      </c>
      <c r="AV8" s="5" t="str">
        <f>HYPERLINK("http://www.worldcat.org/oclc/8689624","WorldCat Record")</f>
        <v>WorldCat Record</v>
      </c>
      <c r="AW8" s="2" t="s">
        <v>173</v>
      </c>
      <c r="AX8" s="2" t="s">
        <v>174</v>
      </c>
      <c r="AY8" s="2" t="s">
        <v>175</v>
      </c>
      <c r="AZ8" s="2" t="s">
        <v>175</v>
      </c>
      <c r="BA8" s="2" t="s">
        <v>176</v>
      </c>
      <c r="BB8" s="2" t="s">
        <v>78</v>
      </c>
      <c r="BD8" s="2" t="s">
        <v>177</v>
      </c>
      <c r="BE8" s="2" t="s">
        <v>178</v>
      </c>
      <c r="BF8" s="2" t="s">
        <v>179</v>
      </c>
    </row>
    <row r="9" spans="1:58" ht="39.75" customHeight="1">
      <c r="A9" s="1"/>
      <c r="B9" s="1" t="s">
        <v>58</v>
      </c>
      <c r="C9" s="1" t="s">
        <v>59</v>
      </c>
      <c r="D9" s="1" t="s">
        <v>180</v>
      </c>
      <c r="E9" s="1" t="s">
        <v>181</v>
      </c>
      <c r="F9" s="1" t="s">
        <v>182</v>
      </c>
      <c r="H9" s="2" t="s">
        <v>63</v>
      </c>
      <c r="I9" s="2" t="s">
        <v>64</v>
      </c>
      <c r="J9" s="2" t="s">
        <v>63</v>
      </c>
      <c r="K9" s="2" t="s">
        <v>63</v>
      </c>
      <c r="L9" s="2" t="s">
        <v>65</v>
      </c>
      <c r="M9" s="1" t="s">
        <v>183</v>
      </c>
      <c r="N9" s="1" t="s">
        <v>184</v>
      </c>
      <c r="O9" s="2" t="s">
        <v>185</v>
      </c>
      <c r="Q9" s="2" t="s">
        <v>68</v>
      </c>
      <c r="R9" s="2" t="s">
        <v>69</v>
      </c>
      <c r="T9" s="2" t="s">
        <v>71</v>
      </c>
      <c r="U9" s="3">
        <v>6</v>
      </c>
      <c r="V9" s="3">
        <v>6</v>
      </c>
      <c r="W9" s="4" t="s">
        <v>124</v>
      </c>
      <c r="X9" s="4" t="s">
        <v>124</v>
      </c>
      <c r="Y9" s="4" t="s">
        <v>186</v>
      </c>
      <c r="Z9" s="4" t="s">
        <v>186</v>
      </c>
      <c r="AA9" s="3">
        <v>104</v>
      </c>
      <c r="AB9" s="3">
        <v>96</v>
      </c>
      <c r="AC9" s="3">
        <v>97</v>
      </c>
      <c r="AD9" s="3">
        <v>2</v>
      </c>
      <c r="AE9" s="3">
        <v>2</v>
      </c>
      <c r="AF9" s="3">
        <v>1</v>
      </c>
      <c r="AG9" s="3">
        <v>1</v>
      </c>
      <c r="AH9" s="3">
        <v>0</v>
      </c>
      <c r="AI9" s="3">
        <v>0</v>
      </c>
      <c r="AJ9" s="3">
        <v>0</v>
      </c>
      <c r="AK9" s="3">
        <v>0</v>
      </c>
      <c r="AL9" s="3">
        <v>0</v>
      </c>
      <c r="AM9" s="3">
        <v>0</v>
      </c>
      <c r="AN9" s="3">
        <v>1</v>
      </c>
      <c r="AO9" s="3">
        <v>1</v>
      </c>
      <c r="AP9" s="3">
        <v>0</v>
      </c>
      <c r="AQ9" s="3">
        <v>0</v>
      </c>
      <c r="AR9" s="2" t="s">
        <v>63</v>
      </c>
      <c r="AS9" s="2" t="s">
        <v>118</v>
      </c>
      <c r="AT9" s="5" t="str">
        <f>HYPERLINK("http://catalog.hathitrust.org/Record/008386057","HathiTrust Record")</f>
        <v>HathiTrust Record</v>
      </c>
      <c r="AU9" s="5" t="str">
        <f>HYPERLINK("https://creighton-primo.hosted.exlibrisgroup.com/primo-explore/search?tab=default_tab&amp;search_scope=EVERYTHING&amp;vid=01CRU&amp;lang=en_US&amp;offset=0&amp;query=any,contains,991004547289702656","Catalog Record")</f>
        <v>Catalog Record</v>
      </c>
      <c r="AV9" s="5" t="str">
        <f>HYPERLINK("http://www.worldcat.org/oclc/3917271","WorldCat Record")</f>
        <v>WorldCat Record</v>
      </c>
      <c r="AW9" s="2" t="s">
        <v>187</v>
      </c>
      <c r="AX9" s="2" t="s">
        <v>188</v>
      </c>
      <c r="AY9" s="2" t="s">
        <v>189</v>
      </c>
      <c r="AZ9" s="2" t="s">
        <v>189</v>
      </c>
      <c r="BA9" s="2" t="s">
        <v>190</v>
      </c>
      <c r="BB9" s="2" t="s">
        <v>78</v>
      </c>
      <c r="BD9" s="2" t="s">
        <v>191</v>
      </c>
      <c r="BE9" s="2" t="s">
        <v>192</v>
      </c>
      <c r="BF9" s="2" t="s">
        <v>193</v>
      </c>
    </row>
    <row r="10" spans="1:58" ht="39.75" customHeight="1">
      <c r="A10" s="1"/>
      <c r="B10" s="1" t="s">
        <v>58</v>
      </c>
      <c r="C10" s="1" t="s">
        <v>59</v>
      </c>
      <c r="D10" s="1" t="s">
        <v>194</v>
      </c>
      <c r="E10" s="1" t="s">
        <v>195</v>
      </c>
      <c r="F10" s="1" t="s">
        <v>196</v>
      </c>
      <c r="H10" s="2" t="s">
        <v>63</v>
      </c>
      <c r="I10" s="2" t="s">
        <v>64</v>
      </c>
      <c r="J10" s="2" t="s">
        <v>63</v>
      </c>
      <c r="K10" s="2" t="s">
        <v>63</v>
      </c>
      <c r="L10" s="2" t="s">
        <v>65</v>
      </c>
      <c r="N10" s="1" t="s">
        <v>197</v>
      </c>
      <c r="O10" s="2" t="s">
        <v>198</v>
      </c>
      <c r="Q10" s="2" t="s">
        <v>68</v>
      </c>
      <c r="R10" s="2" t="s">
        <v>122</v>
      </c>
      <c r="T10" s="2" t="s">
        <v>71</v>
      </c>
      <c r="U10" s="3">
        <v>12</v>
      </c>
      <c r="V10" s="3">
        <v>12</v>
      </c>
      <c r="W10" s="4" t="s">
        <v>199</v>
      </c>
      <c r="X10" s="4" t="s">
        <v>199</v>
      </c>
      <c r="Y10" s="4" t="s">
        <v>200</v>
      </c>
      <c r="Z10" s="4" t="s">
        <v>200</v>
      </c>
      <c r="AA10" s="3">
        <v>335</v>
      </c>
      <c r="AB10" s="3">
        <v>185</v>
      </c>
      <c r="AC10" s="3">
        <v>187</v>
      </c>
      <c r="AD10" s="3">
        <v>2</v>
      </c>
      <c r="AE10" s="3">
        <v>2</v>
      </c>
      <c r="AF10" s="3">
        <v>2</v>
      </c>
      <c r="AG10" s="3">
        <v>2</v>
      </c>
      <c r="AH10" s="3">
        <v>0</v>
      </c>
      <c r="AI10" s="3">
        <v>0</v>
      </c>
      <c r="AJ10" s="3">
        <v>0</v>
      </c>
      <c r="AK10" s="3">
        <v>0</v>
      </c>
      <c r="AL10" s="3">
        <v>1</v>
      </c>
      <c r="AM10" s="3">
        <v>1</v>
      </c>
      <c r="AN10" s="3">
        <v>1</v>
      </c>
      <c r="AO10" s="3">
        <v>1</v>
      </c>
      <c r="AP10" s="3">
        <v>0</v>
      </c>
      <c r="AQ10" s="3">
        <v>0</v>
      </c>
      <c r="AR10" s="2" t="s">
        <v>63</v>
      </c>
      <c r="AS10" s="2" t="s">
        <v>118</v>
      </c>
      <c r="AT10" s="5" t="str">
        <f>HYPERLINK("http://catalog.hathitrust.org/Record/002194183","HathiTrust Record")</f>
        <v>HathiTrust Record</v>
      </c>
      <c r="AU10" s="5" t="str">
        <f>HYPERLINK("https://creighton-primo.hosted.exlibrisgroup.com/primo-explore/search?tab=default_tab&amp;search_scope=EVERYTHING&amp;vid=01CRU&amp;lang=en_US&amp;offset=0&amp;query=any,contains,991005121519702656","Catalog Record")</f>
        <v>Catalog Record</v>
      </c>
      <c r="AV10" s="5" t="str">
        <f>HYPERLINK("http://www.worldcat.org/oclc/7522319","WorldCat Record")</f>
        <v>WorldCat Record</v>
      </c>
      <c r="AW10" s="2" t="s">
        <v>201</v>
      </c>
      <c r="AX10" s="2" t="s">
        <v>202</v>
      </c>
      <c r="AY10" s="2" t="s">
        <v>203</v>
      </c>
      <c r="AZ10" s="2" t="s">
        <v>203</v>
      </c>
      <c r="BA10" s="2" t="s">
        <v>204</v>
      </c>
      <c r="BB10" s="2" t="s">
        <v>78</v>
      </c>
      <c r="BD10" s="2" t="s">
        <v>205</v>
      </c>
      <c r="BE10" s="2" t="s">
        <v>206</v>
      </c>
      <c r="BF10" s="2" t="s">
        <v>207</v>
      </c>
    </row>
    <row r="11" spans="1:58" ht="39.75" customHeight="1">
      <c r="A11" s="1"/>
      <c r="B11" s="1" t="s">
        <v>58</v>
      </c>
      <c r="C11" s="1" t="s">
        <v>59</v>
      </c>
      <c r="D11" s="1" t="s">
        <v>208</v>
      </c>
      <c r="E11" s="1" t="s">
        <v>209</v>
      </c>
      <c r="F11" s="1" t="s">
        <v>210</v>
      </c>
      <c r="H11" s="2" t="s">
        <v>63</v>
      </c>
      <c r="I11" s="2" t="s">
        <v>64</v>
      </c>
      <c r="J11" s="2" t="s">
        <v>63</v>
      </c>
      <c r="K11" s="2" t="s">
        <v>63</v>
      </c>
      <c r="L11" s="2" t="s">
        <v>65</v>
      </c>
      <c r="M11" s="1" t="s">
        <v>211</v>
      </c>
      <c r="N11" s="1" t="s">
        <v>212</v>
      </c>
      <c r="O11" s="2" t="s">
        <v>213</v>
      </c>
      <c r="P11" s="1" t="s">
        <v>214</v>
      </c>
      <c r="Q11" s="2" t="s">
        <v>68</v>
      </c>
      <c r="R11" s="2" t="s">
        <v>69</v>
      </c>
      <c r="T11" s="2" t="s">
        <v>71</v>
      </c>
      <c r="U11" s="3">
        <v>12</v>
      </c>
      <c r="V11" s="3">
        <v>12</v>
      </c>
      <c r="W11" s="4" t="s">
        <v>215</v>
      </c>
      <c r="X11" s="4" t="s">
        <v>215</v>
      </c>
      <c r="Y11" s="4" t="s">
        <v>216</v>
      </c>
      <c r="Z11" s="4" t="s">
        <v>216</v>
      </c>
      <c r="AA11" s="3">
        <v>504</v>
      </c>
      <c r="AB11" s="3">
        <v>466</v>
      </c>
      <c r="AC11" s="3">
        <v>534</v>
      </c>
      <c r="AD11" s="3">
        <v>5</v>
      </c>
      <c r="AE11" s="3">
        <v>5</v>
      </c>
      <c r="AF11" s="3">
        <v>8</v>
      </c>
      <c r="AG11" s="3">
        <v>8</v>
      </c>
      <c r="AH11" s="3">
        <v>3</v>
      </c>
      <c r="AI11" s="3">
        <v>3</v>
      </c>
      <c r="AJ11" s="3">
        <v>2</v>
      </c>
      <c r="AK11" s="3">
        <v>2</v>
      </c>
      <c r="AL11" s="3">
        <v>4</v>
      </c>
      <c r="AM11" s="3">
        <v>4</v>
      </c>
      <c r="AN11" s="3">
        <v>2</v>
      </c>
      <c r="AO11" s="3">
        <v>2</v>
      </c>
      <c r="AP11" s="3">
        <v>0</v>
      </c>
      <c r="AQ11" s="3">
        <v>0</v>
      </c>
      <c r="AR11" s="2" t="s">
        <v>63</v>
      </c>
      <c r="AS11" s="2" t="s">
        <v>118</v>
      </c>
      <c r="AT11" s="5" t="str">
        <f>HYPERLINK("http://catalog.hathitrust.org/Record/000214244","HathiTrust Record")</f>
        <v>HathiTrust Record</v>
      </c>
      <c r="AU11" s="5" t="str">
        <f>HYPERLINK("https://creighton-primo.hosted.exlibrisgroup.com/primo-explore/search?tab=default_tab&amp;search_scope=EVERYTHING&amp;vid=01CRU&amp;lang=en_US&amp;offset=0&amp;query=any,contains,991004301909702656","Catalog Record")</f>
        <v>Catalog Record</v>
      </c>
      <c r="AV11" s="5" t="str">
        <f>HYPERLINK("http://www.worldcat.org/oclc/2968656","WorldCat Record")</f>
        <v>WorldCat Record</v>
      </c>
      <c r="AW11" s="2" t="s">
        <v>217</v>
      </c>
      <c r="AX11" s="2" t="s">
        <v>218</v>
      </c>
      <c r="AY11" s="2" t="s">
        <v>219</v>
      </c>
      <c r="AZ11" s="2" t="s">
        <v>219</v>
      </c>
      <c r="BA11" s="2" t="s">
        <v>220</v>
      </c>
      <c r="BB11" s="2" t="s">
        <v>78</v>
      </c>
      <c r="BD11" s="2" t="s">
        <v>221</v>
      </c>
      <c r="BE11" s="2" t="s">
        <v>222</v>
      </c>
      <c r="BF11" s="2" t="s">
        <v>223</v>
      </c>
    </row>
    <row r="12" spans="1:58" ht="39.75" customHeight="1">
      <c r="A12" s="1"/>
      <c r="B12" s="1" t="s">
        <v>58</v>
      </c>
      <c r="C12" s="1" t="s">
        <v>59</v>
      </c>
      <c r="D12" s="1" t="s">
        <v>224</v>
      </c>
      <c r="E12" s="1" t="s">
        <v>225</v>
      </c>
      <c r="F12" s="1" t="s">
        <v>226</v>
      </c>
      <c r="H12" s="2" t="s">
        <v>63</v>
      </c>
      <c r="I12" s="2" t="s">
        <v>64</v>
      </c>
      <c r="J12" s="2" t="s">
        <v>118</v>
      </c>
      <c r="K12" s="2" t="s">
        <v>63</v>
      </c>
      <c r="L12" s="2" t="s">
        <v>65</v>
      </c>
      <c r="M12" s="1" t="s">
        <v>227</v>
      </c>
      <c r="N12" s="1" t="s">
        <v>228</v>
      </c>
      <c r="O12" s="2" t="s">
        <v>229</v>
      </c>
      <c r="P12" s="1" t="s">
        <v>230</v>
      </c>
      <c r="Q12" s="2" t="s">
        <v>68</v>
      </c>
      <c r="R12" s="2" t="s">
        <v>69</v>
      </c>
      <c r="T12" s="2" t="s">
        <v>71</v>
      </c>
      <c r="U12" s="3">
        <v>5</v>
      </c>
      <c r="V12" s="3">
        <v>10</v>
      </c>
      <c r="W12" s="4" t="s">
        <v>231</v>
      </c>
      <c r="X12" s="4" t="s">
        <v>232</v>
      </c>
      <c r="Y12" s="4" t="s">
        <v>233</v>
      </c>
      <c r="Z12" s="4" t="s">
        <v>234</v>
      </c>
      <c r="AA12" s="3">
        <v>1132</v>
      </c>
      <c r="AB12" s="3">
        <v>1056</v>
      </c>
      <c r="AC12" s="3">
        <v>1117</v>
      </c>
      <c r="AD12" s="3">
        <v>8</v>
      </c>
      <c r="AE12" s="3">
        <v>8</v>
      </c>
      <c r="AF12" s="3">
        <v>42</v>
      </c>
      <c r="AG12" s="3">
        <v>44</v>
      </c>
      <c r="AH12" s="3">
        <v>13</v>
      </c>
      <c r="AI12" s="3">
        <v>14</v>
      </c>
      <c r="AJ12" s="3">
        <v>8</v>
      </c>
      <c r="AK12" s="3">
        <v>8</v>
      </c>
      <c r="AL12" s="3">
        <v>17</v>
      </c>
      <c r="AM12" s="3">
        <v>17</v>
      </c>
      <c r="AN12" s="3">
        <v>3</v>
      </c>
      <c r="AO12" s="3">
        <v>3</v>
      </c>
      <c r="AP12" s="3">
        <v>11</v>
      </c>
      <c r="AQ12" s="3">
        <v>12</v>
      </c>
      <c r="AR12" s="2" t="s">
        <v>63</v>
      </c>
      <c r="AS12" s="2" t="s">
        <v>63</v>
      </c>
      <c r="AU12" s="5" t="str">
        <f>HYPERLINK("https://creighton-primo.hosted.exlibrisgroup.com/primo-explore/search?tab=default_tab&amp;search_scope=EVERYTHING&amp;vid=01CRU&amp;lang=en_US&amp;offset=0&amp;query=any,contains,991001700139702656","Catalog Record")</f>
        <v>Catalog Record</v>
      </c>
      <c r="AV12" s="5" t="str">
        <f>HYPERLINK("http://www.worldcat.org/oclc/40251441","WorldCat Record")</f>
        <v>WorldCat Record</v>
      </c>
      <c r="AW12" s="2" t="s">
        <v>235</v>
      </c>
      <c r="AX12" s="2" t="s">
        <v>236</v>
      </c>
      <c r="AY12" s="2" t="s">
        <v>237</v>
      </c>
      <c r="AZ12" s="2" t="s">
        <v>237</v>
      </c>
      <c r="BA12" s="2" t="s">
        <v>238</v>
      </c>
      <c r="BB12" s="2" t="s">
        <v>78</v>
      </c>
      <c r="BD12" s="2" t="s">
        <v>239</v>
      </c>
      <c r="BE12" s="2" t="s">
        <v>240</v>
      </c>
      <c r="BF12" s="2" t="s">
        <v>241</v>
      </c>
    </row>
    <row r="13" spans="1:58" ht="39.75" customHeight="1">
      <c r="A13" s="1"/>
      <c r="B13" s="1" t="s">
        <v>58</v>
      </c>
      <c r="C13" s="1" t="s">
        <v>59</v>
      </c>
      <c r="D13" s="1" t="s">
        <v>242</v>
      </c>
      <c r="E13" s="1" t="s">
        <v>243</v>
      </c>
      <c r="F13" s="1" t="s">
        <v>244</v>
      </c>
      <c r="H13" s="2" t="s">
        <v>63</v>
      </c>
      <c r="I13" s="2" t="s">
        <v>64</v>
      </c>
      <c r="J13" s="2" t="s">
        <v>63</v>
      </c>
      <c r="K13" s="2" t="s">
        <v>63</v>
      </c>
      <c r="L13" s="2" t="s">
        <v>65</v>
      </c>
      <c r="N13" s="1" t="s">
        <v>245</v>
      </c>
      <c r="O13" s="2" t="s">
        <v>246</v>
      </c>
      <c r="Q13" s="2" t="s">
        <v>68</v>
      </c>
      <c r="R13" s="2" t="s">
        <v>247</v>
      </c>
      <c r="T13" s="2" t="s">
        <v>71</v>
      </c>
      <c r="U13" s="3">
        <v>28</v>
      </c>
      <c r="V13" s="3">
        <v>28</v>
      </c>
      <c r="W13" s="4" t="s">
        <v>248</v>
      </c>
      <c r="X13" s="4" t="s">
        <v>248</v>
      </c>
      <c r="Y13" s="4" t="s">
        <v>249</v>
      </c>
      <c r="Z13" s="4" t="s">
        <v>249</v>
      </c>
      <c r="AA13" s="3">
        <v>130</v>
      </c>
      <c r="AB13" s="3">
        <v>91</v>
      </c>
      <c r="AC13" s="3">
        <v>104</v>
      </c>
      <c r="AD13" s="3">
        <v>1</v>
      </c>
      <c r="AE13" s="3">
        <v>1</v>
      </c>
      <c r="AF13" s="3">
        <v>6</v>
      </c>
      <c r="AG13" s="3">
        <v>7</v>
      </c>
      <c r="AH13" s="3">
        <v>1</v>
      </c>
      <c r="AI13" s="3">
        <v>2</v>
      </c>
      <c r="AJ13" s="3">
        <v>1</v>
      </c>
      <c r="AK13" s="3">
        <v>1</v>
      </c>
      <c r="AL13" s="3">
        <v>5</v>
      </c>
      <c r="AM13" s="3">
        <v>6</v>
      </c>
      <c r="AN13" s="3">
        <v>0</v>
      </c>
      <c r="AO13" s="3">
        <v>0</v>
      </c>
      <c r="AP13" s="3">
        <v>1</v>
      </c>
      <c r="AQ13" s="3">
        <v>1</v>
      </c>
      <c r="AR13" s="2" t="s">
        <v>63</v>
      </c>
      <c r="AS13" s="2" t="s">
        <v>63</v>
      </c>
      <c r="AU13" s="5" t="str">
        <f>HYPERLINK("https://creighton-primo.hosted.exlibrisgroup.com/primo-explore/search?tab=default_tab&amp;search_scope=EVERYTHING&amp;vid=01CRU&amp;lang=en_US&amp;offset=0&amp;query=any,contains,991002139129702656","Catalog Record")</f>
        <v>Catalog Record</v>
      </c>
      <c r="AV13" s="5" t="str">
        <f>HYPERLINK("http://www.worldcat.org/oclc/27430538","WorldCat Record")</f>
        <v>WorldCat Record</v>
      </c>
      <c r="AW13" s="2" t="s">
        <v>250</v>
      </c>
      <c r="AX13" s="2" t="s">
        <v>251</v>
      </c>
      <c r="AY13" s="2" t="s">
        <v>252</v>
      </c>
      <c r="AZ13" s="2" t="s">
        <v>252</v>
      </c>
      <c r="BA13" s="2" t="s">
        <v>253</v>
      </c>
      <c r="BB13" s="2" t="s">
        <v>78</v>
      </c>
      <c r="BD13" s="2" t="s">
        <v>254</v>
      </c>
      <c r="BE13" s="2" t="s">
        <v>255</v>
      </c>
      <c r="BF13" s="2" t="s">
        <v>256</v>
      </c>
    </row>
    <row r="14" spans="1:58" ht="39.75" customHeight="1">
      <c r="A14" s="1"/>
      <c r="B14" s="1" t="s">
        <v>58</v>
      </c>
      <c r="C14" s="1" t="s">
        <v>59</v>
      </c>
      <c r="D14" s="1" t="s">
        <v>257</v>
      </c>
      <c r="E14" s="1" t="s">
        <v>258</v>
      </c>
      <c r="F14" s="1" t="s">
        <v>259</v>
      </c>
      <c r="H14" s="2" t="s">
        <v>63</v>
      </c>
      <c r="I14" s="2" t="s">
        <v>64</v>
      </c>
      <c r="J14" s="2" t="s">
        <v>118</v>
      </c>
      <c r="K14" s="2" t="s">
        <v>63</v>
      </c>
      <c r="L14" s="2" t="s">
        <v>65</v>
      </c>
      <c r="N14" s="1" t="s">
        <v>260</v>
      </c>
      <c r="O14" s="2" t="s">
        <v>261</v>
      </c>
      <c r="Q14" s="2" t="s">
        <v>68</v>
      </c>
      <c r="R14" s="2" t="s">
        <v>262</v>
      </c>
      <c r="S14" s="1" t="s">
        <v>263</v>
      </c>
      <c r="T14" s="2" t="s">
        <v>71</v>
      </c>
      <c r="U14" s="3">
        <v>21</v>
      </c>
      <c r="V14" s="3">
        <v>23</v>
      </c>
      <c r="W14" s="4" t="s">
        <v>264</v>
      </c>
      <c r="X14" s="4" t="s">
        <v>264</v>
      </c>
      <c r="Y14" s="4" t="s">
        <v>265</v>
      </c>
      <c r="Z14" s="4" t="s">
        <v>265</v>
      </c>
      <c r="AA14" s="3">
        <v>400</v>
      </c>
      <c r="AB14" s="3">
        <v>336</v>
      </c>
      <c r="AC14" s="3">
        <v>354</v>
      </c>
      <c r="AD14" s="3">
        <v>2</v>
      </c>
      <c r="AE14" s="3">
        <v>2</v>
      </c>
      <c r="AF14" s="3">
        <v>16</v>
      </c>
      <c r="AG14" s="3">
        <v>16</v>
      </c>
      <c r="AH14" s="3">
        <v>5</v>
      </c>
      <c r="AI14" s="3">
        <v>5</v>
      </c>
      <c r="AJ14" s="3">
        <v>3</v>
      </c>
      <c r="AK14" s="3">
        <v>3</v>
      </c>
      <c r="AL14" s="3">
        <v>8</v>
      </c>
      <c r="AM14" s="3">
        <v>8</v>
      </c>
      <c r="AN14" s="3">
        <v>0</v>
      </c>
      <c r="AO14" s="3">
        <v>0</v>
      </c>
      <c r="AP14" s="3">
        <v>5</v>
      </c>
      <c r="AQ14" s="3">
        <v>5</v>
      </c>
      <c r="AR14" s="2" t="s">
        <v>63</v>
      </c>
      <c r="AS14" s="2" t="s">
        <v>63</v>
      </c>
      <c r="AU14" s="5" t="str">
        <f>HYPERLINK("https://creighton-primo.hosted.exlibrisgroup.com/primo-explore/search?tab=default_tab&amp;search_scope=EVERYTHING&amp;vid=01CRU&amp;lang=en_US&amp;offset=0&amp;query=any,contains,991001643819702656","Catalog Record")</f>
        <v>Catalog Record</v>
      </c>
      <c r="AV14" s="5" t="str">
        <f>HYPERLINK("http://www.worldcat.org/oclc/20828478","WorldCat Record")</f>
        <v>WorldCat Record</v>
      </c>
      <c r="AW14" s="2" t="s">
        <v>266</v>
      </c>
      <c r="AX14" s="2" t="s">
        <v>267</v>
      </c>
      <c r="AY14" s="2" t="s">
        <v>268</v>
      </c>
      <c r="AZ14" s="2" t="s">
        <v>268</v>
      </c>
      <c r="BA14" s="2" t="s">
        <v>269</v>
      </c>
      <c r="BB14" s="2" t="s">
        <v>78</v>
      </c>
      <c r="BD14" s="2" t="s">
        <v>270</v>
      </c>
      <c r="BE14" s="2" t="s">
        <v>271</v>
      </c>
      <c r="BF14" s="2" t="s">
        <v>272</v>
      </c>
    </row>
    <row r="15" spans="1:58" ht="39.75" customHeight="1">
      <c r="A15" s="1"/>
      <c r="B15" s="1" t="s">
        <v>58</v>
      </c>
      <c r="C15" s="1" t="s">
        <v>59</v>
      </c>
      <c r="D15" s="1" t="s">
        <v>273</v>
      </c>
      <c r="E15" s="1" t="s">
        <v>274</v>
      </c>
      <c r="F15" s="1" t="s">
        <v>275</v>
      </c>
      <c r="H15" s="2" t="s">
        <v>63</v>
      </c>
      <c r="I15" s="2" t="s">
        <v>64</v>
      </c>
      <c r="J15" s="2" t="s">
        <v>63</v>
      </c>
      <c r="K15" s="2" t="s">
        <v>63</v>
      </c>
      <c r="L15" s="2" t="s">
        <v>65</v>
      </c>
      <c r="M15" s="1" t="s">
        <v>276</v>
      </c>
      <c r="N15" s="1" t="s">
        <v>277</v>
      </c>
      <c r="O15" s="2" t="s">
        <v>246</v>
      </c>
      <c r="Q15" s="2" t="s">
        <v>68</v>
      </c>
      <c r="R15" s="2" t="s">
        <v>69</v>
      </c>
      <c r="T15" s="2" t="s">
        <v>71</v>
      </c>
      <c r="U15" s="3">
        <v>17</v>
      </c>
      <c r="V15" s="3">
        <v>17</v>
      </c>
      <c r="W15" s="4" t="s">
        <v>278</v>
      </c>
      <c r="X15" s="4" t="s">
        <v>278</v>
      </c>
      <c r="Y15" s="4" t="s">
        <v>279</v>
      </c>
      <c r="Z15" s="4" t="s">
        <v>279</v>
      </c>
      <c r="AA15" s="3">
        <v>453</v>
      </c>
      <c r="AB15" s="3">
        <v>412</v>
      </c>
      <c r="AC15" s="3">
        <v>418</v>
      </c>
      <c r="AD15" s="3">
        <v>2</v>
      </c>
      <c r="AE15" s="3">
        <v>2</v>
      </c>
      <c r="AF15" s="3">
        <v>10</v>
      </c>
      <c r="AG15" s="3">
        <v>10</v>
      </c>
      <c r="AH15" s="3">
        <v>4</v>
      </c>
      <c r="AI15" s="3">
        <v>4</v>
      </c>
      <c r="AJ15" s="3">
        <v>2</v>
      </c>
      <c r="AK15" s="3">
        <v>2</v>
      </c>
      <c r="AL15" s="3">
        <v>5</v>
      </c>
      <c r="AM15" s="3">
        <v>5</v>
      </c>
      <c r="AN15" s="3">
        <v>1</v>
      </c>
      <c r="AO15" s="3">
        <v>1</v>
      </c>
      <c r="AP15" s="3">
        <v>0</v>
      </c>
      <c r="AQ15" s="3">
        <v>0</v>
      </c>
      <c r="AR15" s="2" t="s">
        <v>63</v>
      </c>
      <c r="AS15" s="2" t="s">
        <v>118</v>
      </c>
      <c r="AT15" s="5" t="str">
        <f>HYPERLINK("http://catalog.hathitrust.org/Record/002906695","HathiTrust Record")</f>
        <v>HathiTrust Record</v>
      </c>
      <c r="AU15" s="5" t="str">
        <f>HYPERLINK("https://creighton-primo.hosted.exlibrisgroup.com/primo-explore/search?tab=default_tab&amp;search_scope=EVERYTHING&amp;vid=01CRU&amp;lang=en_US&amp;offset=0&amp;query=any,contains,991002282559702656","Catalog Record")</f>
        <v>Catalog Record</v>
      </c>
      <c r="AV15" s="5" t="str">
        <f>HYPERLINK("http://www.worldcat.org/oclc/29595545","WorldCat Record")</f>
        <v>WorldCat Record</v>
      </c>
      <c r="AW15" s="2" t="s">
        <v>280</v>
      </c>
      <c r="AX15" s="2" t="s">
        <v>281</v>
      </c>
      <c r="AY15" s="2" t="s">
        <v>282</v>
      </c>
      <c r="AZ15" s="2" t="s">
        <v>282</v>
      </c>
      <c r="BA15" s="2" t="s">
        <v>283</v>
      </c>
      <c r="BB15" s="2" t="s">
        <v>78</v>
      </c>
      <c r="BD15" s="2" t="s">
        <v>284</v>
      </c>
      <c r="BE15" s="2" t="s">
        <v>285</v>
      </c>
      <c r="BF15" s="2" t="s">
        <v>286</v>
      </c>
    </row>
    <row r="16" spans="1:58" ht="39.75" customHeight="1">
      <c r="A16" s="1"/>
      <c r="B16" s="1" t="s">
        <v>58</v>
      </c>
      <c r="C16" s="1" t="s">
        <v>59</v>
      </c>
      <c r="D16" s="1" t="s">
        <v>287</v>
      </c>
      <c r="E16" s="1" t="s">
        <v>288</v>
      </c>
      <c r="F16" s="1" t="s">
        <v>289</v>
      </c>
      <c r="H16" s="2" t="s">
        <v>63</v>
      </c>
      <c r="I16" s="2" t="s">
        <v>64</v>
      </c>
      <c r="J16" s="2" t="s">
        <v>63</v>
      </c>
      <c r="K16" s="2" t="s">
        <v>63</v>
      </c>
      <c r="L16" s="2" t="s">
        <v>65</v>
      </c>
      <c r="M16" s="1" t="s">
        <v>290</v>
      </c>
      <c r="N16" s="1" t="s">
        <v>291</v>
      </c>
      <c r="O16" s="2" t="s">
        <v>292</v>
      </c>
      <c r="Q16" s="2" t="s">
        <v>68</v>
      </c>
      <c r="R16" s="2" t="s">
        <v>69</v>
      </c>
      <c r="S16" s="1" t="s">
        <v>293</v>
      </c>
      <c r="T16" s="2" t="s">
        <v>71</v>
      </c>
      <c r="U16" s="3">
        <v>21</v>
      </c>
      <c r="V16" s="3">
        <v>21</v>
      </c>
      <c r="W16" s="4" t="s">
        <v>294</v>
      </c>
      <c r="X16" s="4" t="s">
        <v>294</v>
      </c>
      <c r="Y16" s="4" t="s">
        <v>295</v>
      </c>
      <c r="Z16" s="4" t="s">
        <v>295</v>
      </c>
      <c r="AA16" s="3">
        <v>258</v>
      </c>
      <c r="AB16" s="3">
        <v>175</v>
      </c>
      <c r="AC16" s="3">
        <v>207</v>
      </c>
      <c r="AD16" s="3">
        <v>2</v>
      </c>
      <c r="AE16" s="3">
        <v>2</v>
      </c>
      <c r="AF16" s="3">
        <v>6</v>
      </c>
      <c r="AG16" s="3">
        <v>6</v>
      </c>
      <c r="AH16" s="3">
        <v>0</v>
      </c>
      <c r="AI16" s="3">
        <v>0</v>
      </c>
      <c r="AJ16" s="3">
        <v>4</v>
      </c>
      <c r="AK16" s="3">
        <v>4</v>
      </c>
      <c r="AL16" s="3">
        <v>3</v>
      </c>
      <c r="AM16" s="3">
        <v>3</v>
      </c>
      <c r="AN16" s="3">
        <v>1</v>
      </c>
      <c r="AO16" s="3">
        <v>1</v>
      </c>
      <c r="AP16" s="3">
        <v>0</v>
      </c>
      <c r="AQ16" s="3">
        <v>0</v>
      </c>
      <c r="AR16" s="2" t="s">
        <v>63</v>
      </c>
      <c r="AS16" s="2" t="s">
        <v>63</v>
      </c>
      <c r="AU16" s="5" t="str">
        <f>HYPERLINK("https://creighton-primo.hosted.exlibrisgroup.com/primo-explore/search?tab=default_tab&amp;search_scope=EVERYTHING&amp;vid=01CRU&amp;lang=en_US&amp;offset=0&amp;query=any,contains,991002683519702656","Catalog Record")</f>
        <v>Catalog Record</v>
      </c>
      <c r="AV16" s="5" t="str">
        <f>HYPERLINK("http://www.worldcat.org/oclc/35068107","WorldCat Record")</f>
        <v>WorldCat Record</v>
      </c>
      <c r="AW16" s="2" t="s">
        <v>296</v>
      </c>
      <c r="AX16" s="2" t="s">
        <v>297</v>
      </c>
      <c r="AY16" s="2" t="s">
        <v>298</v>
      </c>
      <c r="AZ16" s="2" t="s">
        <v>298</v>
      </c>
      <c r="BA16" s="2" t="s">
        <v>299</v>
      </c>
      <c r="BB16" s="2" t="s">
        <v>78</v>
      </c>
      <c r="BD16" s="2" t="s">
        <v>300</v>
      </c>
      <c r="BE16" s="2" t="s">
        <v>301</v>
      </c>
      <c r="BF16" s="2" t="s">
        <v>302</v>
      </c>
    </row>
    <row r="17" spans="1:58" ht="39.75" customHeight="1">
      <c r="A17" s="1"/>
      <c r="B17" s="1" t="s">
        <v>58</v>
      </c>
      <c r="C17" s="1" t="s">
        <v>59</v>
      </c>
      <c r="D17" s="1" t="s">
        <v>303</v>
      </c>
      <c r="E17" s="1" t="s">
        <v>304</v>
      </c>
      <c r="F17" s="1" t="s">
        <v>305</v>
      </c>
      <c r="H17" s="2" t="s">
        <v>63</v>
      </c>
      <c r="I17" s="2" t="s">
        <v>64</v>
      </c>
      <c r="J17" s="2" t="s">
        <v>63</v>
      </c>
      <c r="K17" s="2" t="s">
        <v>63</v>
      </c>
      <c r="L17" s="2" t="s">
        <v>65</v>
      </c>
      <c r="M17" s="1" t="s">
        <v>306</v>
      </c>
      <c r="N17" s="1" t="s">
        <v>307</v>
      </c>
      <c r="O17" s="2" t="s">
        <v>308</v>
      </c>
      <c r="Q17" s="2" t="s">
        <v>68</v>
      </c>
      <c r="R17" s="2" t="s">
        <v>69</v>
      </c>
      <c r="T17" s="2" t="s">
        <v>71</v>
      </c>
      <c r="U17" s="3">
        <v>22</v>
      </c>
      <c r="V17" s="3">
        <v>22</v>
      </c>
      <c r="W17" s="4" t="s">
        <v>264</v>
      </c>
      <c r="X17" s="4" t="s">
        <v>264</v>
      </c>
      <c r="Y17" s="4" t="s">
        <v>309</v>
      </c>
      <c r="Z17" s="4" t="s">
        <v>309</v>
      </c>
      <c r="AA17" s="3">
        <v>725</v>
      </c>
      <c r="AB17" s="3">
        <v>672</v>
      </c>
      <c r="AC17" s="3">
        <v>679</v>
      </c>
      <c r="AD17" s="3">
        <v>3</v>
      </c>
      <c r="AE17" s="3">
        <v>3</v>
      </c>
      <c r="AF17" s="3">
        <v>28</v>
      </c>
      <c r="AG17" s="3">
        <v>28</v>
      </c>
      <c r="AH17" s="3">
        <v>7</v>
      </c>
      <c r="AI17" s="3">
        <v>7</v>
      </c>
      <c r="AJ17" s="3">
        <v>7</v>
      </c>
      <c r="AK17" s="3">
        <v>7</v>
      </c>
      <c r="AL17" s="3">
        <v>10</v>
      </c>
      <c r="AM17" s="3">
        <v>10</v>
      </c>
      <c r="AN17" s="3">
        <v>2</v>
      </c>
      <c r="AO17" s="3">
        <v>2</v>
      </c>
      <c r="AP17" s="3">
        <v>7</v>
      </c>
      <c r="AQ17" s="3">
        <v>7</v>
      </c>
      <c r="AR17" s="2" t="s">
        <v>63</v>
      </c>
      <c r="AS17" s="2" t="s">
        <v>118</v>
      </c>
      <c r="AT17" s="5" t="str">
        <f>HYPERLINK("http://catalog.hathitrust.org/Record/003259529","HathiTrust Record")</f>
        <v>HathiTrust Record</v>
      </c>
      <c r="AU17" s="5" t="str">
        <f>HYPERLINK("https://creighton-primo.hosted.exlibrisgroup.com/primo-explore/search?tab=default_tab&amp;search_scope=EVERYTHING&amp;vid=01CRU&amp;lang=en_US&amp;offset=0&amp;query=any,contains,991002833779702656","Catalog Record")</f>
        <v>Catalog Record</v>
      </c>
      <c r="AV17" s="5" t="str">
        <f>HYPERLINK("http://www.worldcat.org/oclc/37322186","WorldCat Record")</f>
        <v>WorldCat Record</v>
      </c>
      <c r="AW17" s="2" t="s">
        <v>310</v>
      </c>
      <c r="AX17" s="2" t="s">
        <v>311</v>
      </c>
      <c r="AY17" s="2" t="s">
        <v>312</v>
      </c>
      <c r="AZ17" s="2" t="s">
        <v>312</v>
      </c>
      <c r="BA17" s="2" t="s">
        <v>313</v>
      </c>
      <c r="BB17" s="2" t="s">
        <v>78</v>
      </c>
      <c r="BD17" s="2" t="s">
        <v>314</v>
      </c>
      <c r="BE17" s="2" t="s">
        <v>315</v>
      </c>
      <c r="BF17" s="2" t="s">
        <v>316</v>
      </c>
    </row>
    <row r="18" spans="1:58" ht="39.75" customHeight="1">
      <c r="A18" s="1"/>
      <c r="B18" s="1" t="s">
        <v>58</v>
      </c>
      <c r="C18" s="1" t="s">
        <v>59</v>
      </c>
      <c r="D18" s="1" t="s">
        <v>317</v>
      </c>
      <c r="E18" s="1" t="s">
        <v>318</v>
      </c>
      <c r="F18" s="1" t="s">
        <v>319</v>
      </c>
      <c r="H18" s="2" t="s">
        <v>63</v>
      </c>
      <c r="I18" s="2" t="s">
        <v>64</v>
      </c>
      <c r="J18" s="2" t="s">
        <v>63</v>
      </c>
      <c r="K18" s="2" t="s">
        <v>63</v>
      </c>
      <c r="L18" s="2" t="s">
        <v>65</v>
      </c>
      <c r="N18" s="1" t="s">
        <v>320</v>
      </c>
      <c r="O18" s="2" t="s">
        <v>321</v>
      </c>
      <c r="Q18" s="2" t="s">
        <v>68</v>
      </c>
      <c r="R18" s="2" t="s">
        <v>322</v>
      </c>
      <c r="T18" s="2" t="s">
        <v>71</v>
      </c>
      <c r="U18" s="3">
        <v>20</v>
      </c>
      <c r="V18" s="3">
        <v>20</v>
      </c>
      <c r="W18" s="4" t="s">
        <v>323</v>
      </c>
      <c r="X18" s="4" t="s">
        <v>323</v>
      </c>
      <c r="Y18" s="4" t="s">
        <v>324</v>
      </c>
      <c r="Z18" s="4" t="s">
        <v>324</v>
      </c>
      <c r="AA18" s="3">
        <v>400</v>
      </c>
      <c r="AB18" s="3">
        <v>310</v>
      </c>
      <c r="AC18" s="3">
        <v>311</v>
      </c>
      <c r="AD18" s="3">
        <v>3</v>
      </c>
      <c r="AE18" s="3">
        <v>3</v>
      </c>
      <c r="AF18" s="3">
        <v>15</v>
      </c>
      <c r="AG18" s="3">
        <v>15</v>
      </c>
      <c r="AH18" s="3">
        <v>5</v>
      </c>
      <c r="AI18" s="3">
        <v>5</v>
      </c>
      <c r="AJ18" s="3">
        <v>3</v>
      </c>
      <c r="AK18" s="3">
        <v>3</v>
      </c>
      <c r="AL18" s="3">
        <v>9</v>
      </c>
      <c r="AM18" s="3">
        <v>9</v>
      </c>
      <c r="AN18" s="3">
        <v>2</v>
      </c>
      <c r="AO18" s="3">
        <v>2</v>
      </c>
      <c r="AP18" s="3">
        <v>1</v>
      </c>
      <c r="AQ18" s="3">
        <v>1</v>
      </c>
      <c r="AR18" s="2" t="s">
        <v>63</v>
      </c>
      <c r="AS18" s="2" t="s">
        <v>63</v>
      </c>
      <c r="AU18" s="5" t="str">
        <f>HYPERLINK("https://creighton-primo.hosted.exlibrisgroup.com/primo-explore/search?tab=default_tab&amp;search_scope=EVERYTHING&amp;vid=01CRU&amp;lang=en_US&amp;offset=0&amp;query=any,contains,991001468249702656","Catalog Record")</f>
        <v>Catalog Record</v>
      </c>
      <c r="AV18" s="5" t="str">
        <f>HYPERLINK("http://www.worldcat.org/oclc/22734176","WorldCat Record")</f>
        <v>WorldCat Record</v>
      </c>
      <c r="AW18" s="2" t="s">
        <v>325</v>
      </c>
      <c r="AX18" s="2" t="s">
        <v>326</v>
      </c>
      <c r="AY18" s="2" t="s">
        <v>327</v>
      </c>
      <c r="AZ18" s="2" t="s">
        <v>327</v>
      </c>
      <c r="BA18" s="2" t="s">
        <v>328</v>
      </c>
      <c r="BB18" s="2" t="s">
        <v>78</v>
      </c>
      <c r="BD18" s="2" t="s">
        <v>329</v>
      </c>
      <c r="BE18" s="2" t="s">
        <v>330</v>
      </c>
      <c r="BF18" s="2" t="s">
        <v>331</v>
      </c>
    </row>
    <row r="19" spans="1:58" ht="39.75" customHeight="1">
      <c r="A19" s="1"/>
      <c r="B19" s="1" t="s">
        <v>58</v>
      </c>
      <c r="C19" s="1" t="s">
        <v>59</v>
      </c>
      <c r="D19" s="1" t="s">
        <v>332</v>
      </c>
      <c r="E19" s="1" t="s">
        <v>333</v>
      </c>
      <c r="F19" s="1" t="s">
        <v>334</v>
      </c>
      <c r="H19" s="2" t="s">
        <v>63</v>
      </c>
      <c r="I19" s="2" t="s">
        <v>64</v>
      </c>
      <c r="J19" s="2" t="s">
        <v>63</v>
      </c>
      <c r="K19" s="2" t="s">
        <v>63</v>
      </c>
      <c r="L19" s="2" t="s">
        <v>65</v>
      </c>
      <c r="N19" s="1" t="s">
        <v>335</v>
      </c>
      <c r="O19" s="2" t="s">
        <v>261</v>
      </c>
      <c r="Q19" s="2" t="s">
        <v>68</v>
      </c>
      <c r="R19" s="2" t="s">
        <v>336</v>
      </c>
      <c r="S19" s="1" t="s">
        <v>337</v>
      </c>
      <c r="T19" s="2" t="s">
        <v>71</v>
      </c>
      <c r="U19" s="3">
        <v>33</v>
      </c>
      <c r="V19" s="3">
        <v>33</v>
      </c>
      <c r="W19" s="4" t="s">
        <v>323</v>
      </c>
      <c r="X19" s="4" t="s">
        <v>323</v>
      </c>
      <c r="Y19" s="4" t="s">
        <v>338</v>
      </c>
      <c r="Z19" s="4" t="s">
        <v>338</v>
      </c>
      <c r="AA19" s="3">
        <v>350</v>
      </c>
      <c r="AB19" s="3">
        <v>330</v>
      </c>
      <c r="AC19" s="3">
        <v>340</v>
      </c>
      <c r="AD19" s="3">
        <v>5</v>
      </c>
      <c r="AE19" s="3">
        <v>5</v>
      </c>
      <c r="AF19" s="3">
        <v>2</v>
      </c>
      <c r="AG19" s="3">
        <v>2</v>
      </c>
      <c r="AH19" s="3">
        <v>1</v>
      </c>
      <c r="AI19" s="3">
        <v>1</v>
      </c>
      <c r="AJ19" s="3">
        <v>0</v>
      </c>
      <c r="AK19" s="3">
        <v>0</v>
      </c>
      <c r="AL19" s="3">
        <v>0</v>
      </c>
      <c r="AM19" s="3">
        <v>0</v>
      </c>
      <c r="AN19" s="3">
        <v>1</v>
      </c>
      <c r="AO19" s="3">
        <v>1</v>
      </c>
      <c r="AP19" s="3">
        <v>0</v>
      </c>
      <c r="AQ19" s="3">
        <v>0</v>
      </c>
      <c r="AR19" s="2" t="s">
        <v>63</v>
      </c>
      <c r="AS19" s="2" t="s">
        <v>63</v>
      </c>
      <c r="AU19" s="5" t="str">
        <f>HYPERLINK("https://creighton-primo.hosted.exlibrisgroup.com/primo-explore/search?tab=default_tab&amp;search_scope=EVERYTHING&amp;vid=01CRU&amp;lang=en_US&amp;offset=0&amp;query=any,contains,991001589539702656","Catalog Record")</f>
        <v>Catalog Record</v>
      </c>
      <c r="AV19" s="5" t="str">
        <f>HYPERLINK("http://www.worldcat.org/oclc/20563983","WorldCat Record")</f>
        <v>WorldCat Record</v>
      </c>
      <c r="AW19" s="2" t="s">
        <v>339</v>
      </c>
      <c r="AX19" s="2" t="s">
        <v>340</v>
      </c>
      <c r="AY19" s="2" t="s">
        <v>341</v>
      </c>
      <c r="AZ19" s="2" t="s">
        <v>341</v>
      </c>
      <c r="BA19" s="2" t="s">
        <v>342</v>
      </c>
      <c r="BB19" s="2" t="s">
        <v>78</v>
      </c>
      <c r="BD19" s="2" t="s">
        <v>343</v>
      </c>
      <c r="BE19" s="2" t="s">
        <v>344</v>
      </c>
      <c r="BF19" s="2" t="s">
        <v>345</v>
      </c>
    </row>
    <row r="20" spans="1:58" ht="39.75" customHeight="1">
      <c r="A20" s="1"/>
      <c r="B20" s="1" t="s">
        <v>58</v>
      </c>
      <c r="C20" s="1" t="s">
        <v>59</v>
      </c>
      <c r="D20" s="1" t="s">
        <v>346</v>
      </c>
      <c r="E20" s="1" t="s">
        <v>347</v>
      </c>
      <c r="F20" s="1" t="s">
        <v>348</v>
      </c>
      <c r="H20" s="2" t="s">
        <v>63</v>
      </c>
      <c r="I20" s="2" t="s">
        <v>64</v>
      </c>
      <c r="J20" s="2" t="s">
        <v>63</v>
      </c>
      <c r="K20" s="2" t="s">
        <v>63</v>
      </c>
      <c r="L20" s="2" t="s">
        <v>65</v>
      </c>
      <c r="M20" s="1" t="s">
        <v>349</v>
      </c>
      <c r="N20" s="1" t="s">
        <v>350</v>
      </c>
      <c r="O20" s="2" t="s">
        <v>308</v>
      </c>
      <c r="Q20" s="2" t="s">
        <v>68</v>
      </c>
      <c r="R20" s="2" t="s">
        <v>351</v>
      </c>
      <c r="S20" s="1" t="s">
        <v>352</v>
      </c>
      <c r="T20" s="2" t="s">
        <v>71</v>
      </c>
      <c r="U20" s="3">
        <v>5</v>
      </c>
      <c r="V20" s="3">
        <v>5</v>
      </c>
      <c r="W20" s="4" t="s">
        <v>353</v>
      </c>
      <c r="X20" s="4" t="s">
        <v>353</v>
      </c>
      <c r="Y20" s="4" t="s">
        <v>354</v>
      </c>
      <c r="Z20" s="4" t="s">
        <v>354</v>
      </c>
      <c r="AA20" s="3">
        <v>432</v>
      </c>
      <c r="AB20" s="3">
        <v>363</v>
      </c>
      <c r="AC20" s="3">
        <v>769</v>
      </c>
      <c r="AD20" s="3">
        <v>3</v>
      </c>
      <c r="AE20" s="3">
        <v>4</v>
      </c>
      <c r="AF20" s="3">
        <v>23</v>
      </c>
      <c r="AG20" s="3">
        <v>29</v>
      </c>
      <c r="AH20" s="3">
        <v>6</v>
      </c>
      <c r="AI20" s="3">
        <v>11</v>
      </c>
      <c r="AJ20" s="3">
        <v>8</v>
      </c>
      <c r="AK20" s="3">
        <v>8</v>
      </c>
      <c r="AL20" s="3">
        <v>11</v>
      </c>
      <c r="AM20" s="3">
        <v>12</v>
      </c>
      <c r="AN20" s="3">
        <v>2</v>
      </c>
      <c r="AO20" s="3">
        <v>3</v>
      </c>
      <c r="AP20" s="3">
        <v>1</v>
      </c>
      <c r="AQ20" s="3">
        <v>1</v>
      </c>
      <c r="AR20" s="2" t="s">
        <v>63</v>
      </c>
      <c r="AS20" s="2" t="s">
        <v>118</v>
      </c>
      <c r="AT20" s="5" t="str">
        <f>HYPERLINK("http://catalog.hathitrust.org/Record/003960515","HathiTrust Record")</f>
        <v>HathiTrust Record</v>
      </c>
      <c r="AU20" s="5" t="str">
        <f>HYPERLINK("https://creighton-primo.hosted.exlibrisgroup.com/primo-explore/search?tab=default_tab&amp;search_scope=EVERYTHING&amp;vid=01CRU&amp;lang=en_US&amp;offset=0&amp;query=any,contains,991002830009702656","Catalog Record")</f>
        <v>Catalog Record</v>
      </c>
      <c r="AV20" s="5" t="str">
        <f>HYPERLINK("http://www.worldcat.org/oclc/37260963","WorldCat Record")</f>
        <v>WorldCat Record</v>
      </c>
      <c r="AW20" s="2" t="s">
        <v>355</v>
      </c>
      <c r="AX20" s="2" t="s">
        <v>356</v>
      </c>
      <c r="AY20" s="2" t="s">
        <v>357</v>
      </c>
      <c r="AZ20" s="2" t="s">
        <v>357</v>
      </c>
      <c r="BA20" s="2" t="s">
        <v>358</v>
      </c>
      <c r="BB20" s="2" t="s">
        <v>78</v>
      </c>
      <c r="BD20" s="2" t="s">
        <v>359</v>
      </c>
      <c r="BE20" s="2" t="s">
        <v>360</v>
      </c>
      <c r="BF20" s="2" t="s">
        <v>361</v>
      </c>
    </row>
    <row r="21" spans="1:58" ht="39.75" customHeight="1">
      <c r="A21" s="1"/>
      <c r="B21" s="1" t="s">
        <v>58</v>
      </c>
      <c r="C21" s="1" t="s">
        <v>59</v>
      </c>
      <c r="D21" s="1" t="s">
        <v>362</v>
      </c>
      <c r="E21" s="1" t="s">
        <v>363</v>
      </c>
      <c r="F21" s="1" t="s">
        <v>364</v>
      </c>
      <c r="H21" s="2" t="s">
        <v>63</v>
      </c>
      <c r="I21" s="2" t="s">
        <v>64</v>
      </c>
      <c r="J21" s="2" t="s">
        <v>63</v>
      </c>
      <c r="K21" s="2" t="s">
        <v>63</v>
      </c>
      <c r="L21" s="2" t="s">
        <v>65</v>
      </c>
      <c r="M21" s="1" t="s">
        <v>365</v>
      </c>
      <c r="N21" s="1" t="s">
        <v>366</v>
      </c>
      <c r="O21" s="2" t="s">
        <v>246</v>
      </c>
      <c r="Q21" s="2" t="s">
        <v>68</v>
      </c>
      <c r="R21" s="2" t="s">
        <v>367</v>
      </c>
      <c r="T21" s="2" t="s">
        <v>71</v>
      </c>
      <c r="U21" s="3">
        <v>20</v>
      </c>
      <c r="V21" s="3">
        <v>20</v>
      </c>
      <c r="W21" s="4" t="s">
        <v>264</v>
      </c>
      <c r="X21" s="4" t="s">
        <v>264</v>
      </c>
      <c r="Y21" s="4" t="s">
        <v>368</v>
      </c>
      <c r="Z21" s="4" t="s">
        <v>368</v>
      </c>
      <c r="AA21" s="3">
        <v>560</v>
      </c>
      <c r="AB21" s="3">
        <v>517</v>
      </c>
      <c r="AC21" s="3">
        <v>743</v>
      </c>
      <c r="AD21" s="3">
        <v>3</v>
      </c>
      <c r="AE21" s="3">
        <v>3</v>
      </c>
      <c r="AF21" s="3">
        <v>27</v>
      </c>
      <c r="AG21" s="3">
        <v>37</v>
      </c>
      <c r="AH21" s="3">
        <v>8</v>
      </c>
      <c r="AI21" s="3">
        <v>13</v>
      </c>
      <c r="AJ21" s="3">
        <v>5</v>
      </c>
      <c r="AK21" s="3">
        <v>7</v>
      </c>
      <c r="AL21" s="3">
        <v>8</v>
      </c>
      <c r="AM21" s="3">
        <v>14</v>
      </c>
      <c r="AN21" s="3">
        <v>1</v>
      </c>
      <c r="AO21" s="3">
        <v>1</v>
      </c>
      <c r="AP21" s="3">
        <v>12</v>
      </c>
      <c r="AQ21" s="3">
        <v>12</v>
      </c>
      <c r="AR21" s="2" t="s">
        <v>63</v>
      </c>
      <c r="AS21" s="2" t="s">
        <v>63</v>
      </c>
      <c r="AU21" s="5" t="str">
        <f>HYPERLINK("https://creighton-primo.hosted.exlibrisgroup.com/primo-explore/search?tab=default_tab&amp;search_scope=EVERYTHING&amp;vid=01CRU&amp;lang=en_US&amp;offset=0&amp;query=any,contains,991002223769702656","Catalog Record")</f>
        <v>Catalog Record</v>
      </c>
      <c r="AV21" s="5" t="str">
        <f>HYPERLINK("http://www.worldcat.org/oclc/28634622","WorldCat Record")</f>
        <v>WorldCat Record</v>
      </c>
      <c r="AW21" s="2" t="s">
        <v>369</v>
      </c>
      <c r="AX21" s="2" t="s">
        <v>370</v>
      </c>
      <c r="AY21" s="2" t="s">
        <v>371</v>
      </c>
      <c r="AZ21" s="2" t="s">
        <v>371</v>
      </c>
      <c r="BA21" s="2" t="s">
        <v>372</v>
      </c>
      <c r="BB21" s="2" t="s">
        <v>78</v>
      </c>
      <c r="BD21" s="2" t="s">
        <v>373</v>
      </c>
      <c r="BE21" s="2" t="s">
        <v>374</v>
      </c>
      <c r="BF21" s="2" t="s">
        <v>375</v>
      </c>
    </row>
    <row r="22" spans="1:58" ht="39.75" customHeight="1">
      <c r="A22" s="1"/>
      <c r="B22" s="1" t="s">
        <v>58</v>
      </c>
      <c r="C22" s="1" t="s">
        <v>59</v>
      </c>
      <c r="D22" s="1" t="s">
        <v>376</v>
      </c>
      <c r="E22" s="1" t="s">
        <v>377</v>
      </c>
      <c r="F22" s="1" t="s">
        <v>378</v>
      </c>
      <c r="H22" s="2" t="s">
        <v>63</v>
      </c>
      <c r="I22" s="2" t="s">
        <v>64</v>
      </c>
      <c r="J22" s="2" t="s">
        <v>63</v>
      </c>
      <c r="K22" s="2" t="s">
        <v>63</v>
      </c>
      <c r="L22" s="2" t="s">
        <v>65</v>
      </c>
      <c r="M22" s="1" t="s">
        <v>379</v>
      </c>
      <c r="N22" s="1" t="s">
        <v>380</v>
      </c>
      <c r="O22" s="2" t="s">
        <v>381</v>
      </c>
      <c r="Q22" s="2" t="s">
        <v>68</v>
      </c>
      <c r="R22" s="2" t="s">
        <v>382</v>
      </c>
      <c r="S22" s="1" t="s">
        <v>383</v>
      </c>
      <c r="T22" s="2" t="s">
        <v>71</v>
      </c>
      <c r="U22" s="3">
        <v>5</v>
      </c>
      <c r="V22" s="3">
        <v>5</v>
      </c>
      <c r="W22" s="4" t="s">
        <v>278</v>
      </c>
      <c r="X22" s="4" t="s">
        <v>278</v>
      </c>
      <c r="Y22" s="4" t="s">
        <v>384</v>
      </c>
      <c r="Z22" s="4" t="s">
        <v>384</v>
      </c>
      <c r="AA22" s="3">
        <v>689</v>
      </c>
      <c r="AB22" s="3">
        <v>656</v>
      </c>
      <c r="AC22" s="3">
        <v>1024</v>
      </c>
      <c r="AD22" s="3">
        <v>5</v>
      </c>
      <c r="AE22" s="3">
        <v>6</v>
      </c>
      <c r="AF22" s="3">
        <v>20</v>
      </c>
      <c r="AG22" s="3">
        <v>30</v>
      </c>
      <c r="AH22" s="3">
        <v>9</v>
      </c>
      <c r="AI22" s="3">
        <v>15</v>
      </c>
      <c r="AJ22" s="3">
        <v>2</v>
      </c>
      <c r="AK22" s="3">
        <v>5</v>
      </c>
      <c r="AL22" s="3">
        <v>9</v>
      </c>
      <c r="AM22" s="3">
        <v>14</v>
      </c>
      <c r="AN22" s="3">
        <v>3</v>
      </c>
      <c r="AO22" s="3">
        <v>4</v>
      </c>
      <c r="AP22" s="3">
        <v>0</v>
      </c>
      <c r="AQ22" s="3">
        <v>0</v>
      </c>
      <c r="AR22" s="2" t="s">
        <v>63</v>
      </c>
      <c r="AS22" s="2" t="s">
        <v>63</v>
      </c>
      <c r="AU22" s="5" t="str">
        <f>HYPERLINK("https://creighton-primo.hosted.exlibrisgroup.com/primo-explore/search?tab=default_tab&amp;search_scope=EVERYTHING&amp;vid=01CRU&amp;lang=en_US&amp;offset=0&amp;query=any,contains,991004106579702656","Catalog Record")</f>
        <v>Catalog Record</v>
      </c>
      <c r="AV22" s="5" t="str">
        <f>HYPERLINK("http://www.worldcat.org/oclc/52041397","WorldCat Record")</f>
        <v>WorldCat Record</v>
      </c>
      <c r="AW22" s="2" t="s">
        <v>385</v>
      </c>
      <c r="AX22" s="2" t="s">
        <v>386</v>
      </c>
      <c r="AY22" s="2" t="s">
        <v>387</v>
      </c>
      <c r="AZ22" s="2" t="s">
        <v>387</v>
      </c>
      <c r="BA22" s="2" t="s">
        <v>388</v>
      </c>
      <c r="BB22" s="2" t="s">
        <v>78</v>
      </c>
      <c r="BD22" s="2" t="s">
        <v>389</v>
      </c>
      <c r="BE22" s="2" t="s">
        <v>390</v>
      </c>
      <c r="BF22" s="2" t="s">
        <v>391</v>
      </c>
    </row>
    <row r="23" spans="1:58" ht="39.75" customHeight="1">
      <c r="A23" s="1"/>
      <c r="B23" s="1" t="s">
        <v>58</v>
      </c>
      <c r="C23" s="1" t="s">
        <v>59</v>
      </c>
      <c r="D23" s="1" t="s">
        <v>392</v>
      </c>
      <c r="E23" s="1" t="s">
        <v>393</v>
      </c>
      <c r="F23" s="1" t="s">
        <v>394</v>
      </c>
      <c r="H23" s="2" t="s">
        <v>63</v>
      </c>
      <c r="I23" s="2" t="s">
        <v>64</v>
      </c>
      <c r="J23" s="2" t="s">
        <v>63</v>
      </c>
      <c r="K23" s="2" t="s">
        <v>63</v>
      </c>
      <c r="L23" s="2" t="s">
        <v>65</v>
      </c>
      <c r="M23" s="1" t="s">
        <v>395</v>
      </c>
      <c r="N23" s="1" t="s">
        <v>396</v>
      </c>
      <c r="O23" s="2" t="s">
        <v>292</v>
      </c>
      <c r="Q23" s="2" t="s">
        <v>68</v>
      </c>
      <c r="R23" s="2" t="s">
        <v>69</v>
      </c>
      <c r="T23" s="2" t="s">
        <v>71</v>
      </c>
      <c r="U23" s="3">
        <v>18</v>
      </c>
      <c r="V23" s="3">
        <v>18</v>
      </c>
      <c r="W23" s="4" t="s">
        <v>397</v>
      </c>
      <c r="X23" s="4" t="s">
        <v>397</v>
      </c>
      <c r="Y23" s="4" t="s">
        <v>398</v>
      </c>
      <c r="Z23" s="4" t="s">
        <v>398</v>
      </c>
      <c r="AA23" s="3">
        <v>525</v>
      </c>
      <c r="AB23" s="3">
        <v>435</v>
      </c>
      <c r="AC23" s="3">
        <v>598</v>
      </c>
      <c r="AD23" s="3">
        <v>3</v>
      </c>
      <c r="AE23" s="3">
        <v>3</v>
      </c>
      <c r="AF23" s="3">
        <v>27</v>
      </c>
      <c r="AG23" s="3">
        <v>32</v>
      </c>
      <c r="AH23" s="3">
        <v>7</v>
      </c>
      <c r="AI23" s="3">
        <v>11</v>
      </c>
      <c r="AJ23" s="3">
        <v>7</v>
      </c>
      <c r="AK23" s="3">
        <v>9</v>
      </c>
      <c r="AL23" s="3">
        <v>13</v>
      </c>
      <c r="AM23" s="3">
        <v>14</v>
      </c>
      <c r="AN23" s="3">
        <v>2</v>
      </c>
      <c r="AO23" s="3">
        <v>2</v>
      </c>
      <c r="AP23" s="3">
        <v>4</v>
      </c>
      <c r="AQ23" s="3">
        <v>4</v>
      </c>
      <c r="AR23" s="2" t="s">
        <v>63</v>
      </c>
      <c r="AS23" s="2" t="s">
        <v>118</v>
      </c>
      <c r="AT23" s="5" t="str">
        <f>HYPERLINK("http://catalog.hathitrust.org/Record/003065478","HathiTrust Record")</f>
        <v>HathiTrust Record</v>
      </c>
      <c r="AU23" s="5" t="str">
        <f>HYPERLINK("https://creighton-primo.hosted.exlibrisgroup.com/primo-explore/search?tab=default_tab&amp;search_scope=EVERYTHING&amp;vid=01CRU&amp;lang=en_US&amp;offset=0&amp;query=any,contains,991002590049702656","Catalog Record")</f>
        <v>Catalog Record</v>
      </c>
      <c r="AV23" s="5" t="str">
        <f>HYPERLINK("http://www.worldcat.org/oclc/33947651","WorldCat Record")</f>
        <v>WorldCat Record</v>
      </c>
      <c r="AW23" s="2" t="s">
        <v>399</v>
      </c>
      <c r="AX23" s="2" t="s">
        <v>400</v>
      </c>
      <c r="AY23" s="2" t="s">
        <v>401</v>
      </c>
      <c r="AZ23" s="2" t="s">
        <v>401</v>
      </c>
      <c r="BA23" s="2" t="s">
        <v>402</v>
      </c>
      <c r="BB23" s="2" t="s">
        <v>78</v>
      </c>
      <c r="BD23" s="2" t="s">
        <v>403</v>
      </c>
      <c r="BE23" s="2" t="s">
        <v>404</v>
      </c>
      <c r="BF23" s="2" t="s">
        <v>405</v>
      </c>
    </row>
    <row r="24" spans="1:58" ht="39.75" customHeight="1">
      <c r="A24" s="1"/>
      <c r="B24" s="1" t="s">
        <v>58</v>
      </c>
      <c r="C24" s="1" t="s">
        <v>59</v>
      </c>
      <c r="D24" s="1" t="s">
        <v>406</v>
      </c>
      <c r="E24" s="1" t="s">
        <v>407</v>
      </c>
      <c r="F24" s="1" t="s">
        <v>408</v>
      </c>
      <c r="H24" s="2" t="s">
        <v>63</v>
      </c>
      <c r="I24" s="2" t="s">
        <v>64</v>
      </c>
      <c r="J24" s="2" t="s">
        <v>63</v>
      </c>
      <c r="K24" s="2" t="s">
        <v>63</v>
      </c>
      <c r="L24" s="2" t="s">
        <v>65</v>
      </c>
      <c r="M24" s="1" t="s">
        <v>409</v>
      </c>
      <c r="N24" s="1" t="s">
        <v>410</v>
      </c>
      <c r="O24" s="2" t="s">
        <v>411</v>
      </c>
      <c r="P24" s="1" t="s">
        <v>230</v>
      </c>
      <c r="Q24" s="2" t="s">
        <v>68</v>
      </c>
      <c r="R24" s="2" t="s">
        <v>382</v>
      </c>
      <c r="T24" s="2" t="s">
        <v>71</v>
      </c>
      <c r="U24" s="3">
        <v>14</v>
      </c>
      <c r="V24" s="3">
        <v>14</v>
      </c>
      <c r="W24" s="4" t="s">
        <v>412</v>
      </c>
      <c r="X24" s="4" t="s">
        <v>412</v>
      </c>
      <c r="Y24" s="4" t="s">
        <v>413</v>
      </c>
      <c r="Z24" s="4" t="s">
        <v>413</v>
      </c>
      <c r="AA24" s="3">
        <v>844</v>
      </c>
      <c r="AB24" s="3">
        <v>761</v>
      </c>
      <c r="AC24" s="3">
        <v>886</v>
      </c>
      <c r="AD24" s="3">
        <v>6</v>
      </c>
      <c r="AE24" s="3">
        <v>6</v>
      </c>
      <c r="AF24" s="3">
        <v>33</v>
      </c>
      <c r="AG24" s="3">
        <v>37</v>
      </c>
      <c r="AH24" s="3">
        <v>12</v>
      </c>
      <c r="AI24" s="3">
        <v>13</v>
      </c>
      <c r="AJ24" s="3">
        <v>7</v>
      </c>
      <c r="AK24" s="3">
        <v>8</v>
      </c>
      <c r="AL24" s="3">
        <v>16</v>
      </c>
      <c r="AM24" s="3">
        <v>17</v>
      </c>
      <c r="AN24" s="3">
        <v>4</v>
      </c>
      <c r="AO24" s="3">
        <v>4</v>
      </c>
      <c r="AP24" s="3">
        <v>3</v>
      </c>
      <c r="AQ24" s="3">
        <v>5</v>
      </c>
      <c r="AR24" s="2" t="s">
        <v>63</v>
      </c>
      <c r="AS24" s="2" t="s">
        <v>118</v>
      </c>
      <c r="AT24" s="5" t="str">
        <f>HYPERLINK("http://catalog.hathitrust.org/Record/002738237","HathiTrust Record")</f>
        <v>HathiTrust Record</v>
      </c>
      <c r="AU24" s="5" t="str">
        <f>HYPERLINK("https://creighton-primo.hosted.exlibrisgroup.com/primo-explore/search?tab=default_tab&amp;search_scope=EVERYTHING&amp;vid=01CRU&amp;lang=en_US&amp;offset=0&amp;query=any,contains,991002168319702656","Catalog Record")</f>
        <v>Catalog Record</v>
      </c>
      <c r="AV24" s="5" t="str">
        <f>HYPERLINK("http://www.worldcat.org/oclc/27898001","WorldCat Record")</f>
        <v>WorldCat Record</v>
      </c>
      <c r="AW24" s="2" t="s">
        <v>414</v>
      </c>
      <c r="AX24" s="2" t="s">
        <v>415</v>
      </c>
      <c r="AY24" s="2" t="s">
        <v>416</v>
      </c>
      <c r="AZ24" s="2" t="s">
        <v>416</v>
      </c>
      <c r="BA24" s="2" t="s">
        <v>417</v>
      </c>
      <c r="BB24" s="2" t="s">
        <v>78</v>
      </c>
      <c r="BD24" s="2" t="s">
        <v>418</v>
      </c>
      <c r="BE24" s="2" t="s">
        <v>419</v>
      </c>
      <c r="BF24" s="2" t="s">
        <v>420</v>
      </c>
    </row>
    <row r="25" spans="1:58" ht="39.75" customHeight="1">
      <c r="A25" s="1"/>
      <c r="B25" s="1" t="s">
        <v>58</v>
      </c>
      <c r="C25" s="1" t="s">
        <v>59</v>
      </c>
      <c r="D25" s="1" t="s">
        <v>421</v>
      </c>
      <c r="E25" s="1" t="s">
        <v>422</v>
      </c>
      <c r="F25" s="1" t="s">
        <v>423</v>
      </c>
      <c r="H25" s="2" t="s">
        <v>63</v>
      </c>
      <c r="I25" s="2" t="s">
        <v>64</v>
      </c>
      <c r="J25" s="2" t="s">
        <v>63</v>
      </c>
      <c r="K25" s="2" t="s">
        <v>63</v>
      </c>
      <c r="L25" s="2" t="s">
        <v>65</v>
      </c>
      <c r="N25" s="1" t="s">
        <v>424</v>
      </c>
      <c r="O25" s="2" t="s">
        <v>103</v>
      </c>
      <c r="Q25" s="2" t="s">
        <v>68</v>
      </c>
      <c r="R25" s="2" t="s">
        <v>425</v>
      </c>
      <c r="S25" s="1" t="s">
        <v>426</v>
      </c>
      <c r="T25" s="2" t="s">
        <v>71</v>
      </c>
      <c r="U25" s="3">
        <v>13</v>
      </c>
      <c r="V25" s="3">
        <v>13</v>
      </c>
      <c r="W25" s="4" t="s">
        <v>427</v>
      </c>
      <c r="X25" s="4" t="s">
        <v>427</v>
      </c>
      <c r="Y25" s="4" t="s">
        <v>428</v>
      </c>
      <c r="Z25" s="4" t="s">
        <v>428</v>
      </c>
      <c r="AA25" s="3">
        <v>325</v>
      </c>
      <c r="AB25" s="3">
        <v>270</v>
      </c>
      <c r="AC25" s="3">
        <v>271</v>
      </c>
      <c r="AD25" s="3">
        <v>3</v>
      </c>
      <c r="AE25" s="3">
        <v>3</v>
      </c>
      <c r="AF25" s="3">
        <v>21</v>
      </c>
      <c r="AG25" s="3">
        <v>21</v>
      </c>
      <c r="AH25" s="3">
        <v>9</v>
      </c>
      <c r="AI25" s="3">
        <v>9</v>
      </c>
      <c r="AJ25" s="3">
        <v>5</v>
      </c>
      <c r="AK25" s="3">
        <v>5</v>
      </c>
      <c r="AL25" s="3">
        <v>11</v>
      </c>
      <c r="AM25" s="3">
        <v>11</v>
      </c>
      <c r="AN25" s="3">
        <v>2</v>
      </c>
      <c r="AO25" s="3">
        <v>2</v>
      </c>
      <c r="AP25" s="3">
        <v>0</v>
      </c>
      <c r="AQ25" s="3">
        <v>0</v>
      </c>
      <c r="AR25" s="2" t="s">
        <v>63</v>
      </c>
      <c r="AS25" s="2" t="s">
        <v>63</v>
      </c>
      <c r="AU25" s="5" t="str">
        <f>HYPERLINK("https://creighton-primo.hosted.exlibrisgroup.com/primo-explore/search?tab=default_tab&amp;search_scope=EVERYTHING&amp;vid=01CRU&amp;lang=en_US&amp;offset=0&amp;query=any,contains,991003746599702656","Catalog Record")</f>
        <v>Catalog Record</v>
      </c>
      <c r="AV25" s="5" t="str">
        <f>HYPERLINK("http://www.worldcat.org/oclc/43060589","WorldCat Record")</f>
        <v>WorldCat Record</v>
      </c>
      <c r="AW25" s="2" t="s">
        <v>429</v>
      </c>
      <c r="AX25" s="2" t="s">
        <v>430</v>
      </c>
      <c r="AY25" s="2" t="s">
        <v>431</v>
      </c>
      <c r="AZ25" s="2" t="s">
        <v>431</v>
      </c>
      <c r="BA25" s="2" t="s">
        <v>432</v>
      </c>
      <c r="BB25" s="2" t="s">
        <v>78</v>
      </c>
      <c r="BD25" s="2" t="s">
        <v>433</v>
      </c>
      <c r="BE25" s="2" t="s">
        <v>434</v>
      </c>
      <c r="BF25" s="2" t="s">
        <v>435</v>
      </c>
    </row>
    <row r="26" spans="1:58" ht="39.75" customHeight="1">
      <c r="A26" s="1"/>
      <c r="B26" s="1" t="s">
        <v>58</v>
      </c>
      <c r="C26" s="1" t="s">
        <v>59</v>
      </c>
      <c r="D26" s="1" t="s">
        <v>436</v>
      </c>
      <c r="E26" s="1" t="s">
        <v>437</v>
      </c>
      <c r="F26" s="1" t="s">
        <v>438</v>
      </c>
      <c r="H26" s="2" t="s">
        <v>63</v>
      </c>
      <c r="I26" s="2" t="s">
        <v>64</v>
      </c>
      <c r="J26" s="2" t="s">
        <v>63</v>
      </c>
      <c r="K26" s="2" t="s">
        <v>63</v>
      </c>
      <c r="L26" s="2" t="s">
        <v>65</v>
      </c>
      <c r="M26" s="1" t="s">
        <v>439</v>
      </c>
      <c r="N26" s="1" t="s">
        <v>440</v>
      </c>
      <c r="O26" s="2" t="s">
        <v>308</v>
      </c>
      <c r="Q26" s="2" t="s">
        <v>68</v>
      </c>
      <c r="R26" s="2" t="s">
        <v>351</v>
      </c>
      <c r="S26" s="1" t="s">
        <v>441</v>
      </c>
      <c r="T26" s="2" t="s">
        <v>71</v>
      </c>
      <c r="U26" s="3">
        <v>14</v>
      </c>
      <c r="V26" s="3">
        <v>14</v>
      </c>
      <c r="W26" s="4" t="s">
        <v>231</v>
      </c>
      <c r="X26" s="4" t="s">
        <v>231</v>
      </c>
      <c r="Y26" s="4" t="s">
        <v>442</v>
      </c>
      <c r="Z26" s="4" t="s">
        <v>442</v>
      </c>
      <c r="AA26" s="3">
        <v>288</v>
      </c>
      <c r="AB26" s="3">
        <v>235</v>
      </c>
      <c r="AC26" s="3">
        <v>236</v>
      </c>
      <c r="AD26" s="3">
        <v>1</v>
      </c>
      <c r="AE26" s="3">
        <v>1</v>
      </c>
      <c r="AF26" s="3">
        <v>19</v>
      </c>
      <c r="AG26" s="3">
        <v>19</v>
      </c>
      <c r="AH26" s="3">
        <v>1</v>
      </c>
      <c r="AI26" s="3">
        <v>1</v>
      </c>
      <c r="AJ26" s="3">
        <v>5</v>
      </c>
      <c r="AK26" s="3">
        <v>5</v>
      </c>
      <c r="AL26" s="3">
        <v>5</v>
      </c>
      <c r="AM26" s="3">
        <v>5</v>
      </c>
      <c r="AN26" s="3">
        <v>0</v>
      </c>
      <c r="AO26" s="3">
        <v>0</v>
      </c>
      <c r="AP26" s="3">
        <v>10</v>
      </c>
      <c r="AQ26" s="3">
        <v>10</v>
      </c>
      <c r="AR26" s="2" t="s">
        <v>63</v>
      </c>
      <c r="AS26" s="2" t="s">
        <v>118</v>
      </c>
      <c r="AT26" s="5" t="str">
        <f>HYPERLINK("http://catalog.hathitrust.org/Record/004023611","HathiTrust Record")</f>
        <v>HathiTrust Record</v>
      </c>
      <c r="AU26" s="5" t="str">
        <f>HYPERLINK("https://creighton-primo.hosted.exlibrisgroup.com/primo-explore/search?tab=default_tab&amp;search_scope=EVERYTHING&amp;vid=01CRU&amp;lang=en_US&amp;offset=0&amp;query=any,contains,991002916269702656","Catalog Record")</f>
        <v>Catalog Record</v>
      </c>
      <c r="AV26" s="5" t="str">
        <f>HYPERLINK("http://www.worldcat.org/oclc/38557300","WorldCat Record")</f>
        <v>WorldCat Record</v>
      </c>
      <c r="AW26" s="2" t="s">
        <v>443</v>
      </c>
      <c r="AX26" s="2" t="s">
        <v>444</v>
      </c>
      <c r="AY26" s="2" t="s">
        <v>445</v>
      </c>
      <c r="AZ26" s="2" t="s">
        <v>445</v>
      </c>
      <c r="BA26" s="2" t="s">
        <v>446</v>
      </c>
      <c r="BB26" s="2" t="s">
        <v>78</v>
      </c>
      <c r="BD26" s="2" t="s">
        <v>447</v>
      </c>
      <c r="BE26" s="2" t="s">
        <v>448</v>
      </c>
      <c r="BF26" s="2" t="s">
        <v>449</v>
      </c>
    </row>
    <row r="27" spans="1:58" ht="39.75" customHeight="1">
      <c r="A27" s="1"/>
      <c r="B27" s="1" t="s">
        <v>58</v>
      </c>
      <c r="C27" s="1" t="s">
        <v>59</v>
      </c>
      <c r="D27" s="1" t="s">
        <v>450</v>
      </c>
      <c r="E27" s="1" t="s">
        <v>451</v>
      </c>
      <c r="F27" s="1" t="s">
        <v>452</v>
      </c>
      <c r="H27" s="2" t="s">
        <v>63</v>
      </c>
      <c r="I27" s="2" t="s">
        <v>64</v>
      </c>
      <c r="J27" s="2" t="s">
        <v>63</v>
      </c>
      <c r="K27" s="2" t="s">
        <v>63</v>
      </c>
      <c r="L27" s="2" t="s">
        <v>65</v>
      </c>
      <c r="M27" s="1" t="s">
        <v>453</v>
      </c>
      <c r="N27" s="1" t="s">
        <v>454</v>
      </c>
      <c r="O27" s="2" t="s">
        <v>455</v>
      </c>
      <c r="Q27" s="2" t="s">
        <v>68</v>
      </c>
      <c r="R27" s="2" t="s">
        <v>88</v>
      </c>
      <c r="T27" s="2" t="s">
        <v>71</v>
      </c>
      <c r="U27" s="3">
        <v>4</v>
      </c>
      <c r="V27" s="3">
        <v>4</v>
      </c>
      <c r="W27" s="4" t="s">
        <v>278</v>
      </c>
      <c r="X27" s="4" t="s">
        <v>278</v>
      </c>
      <c r="Y27" s="4" t="s">
        <v>456</v>
      </c>
      <c r="Z27" s="4" t="s">
        <v>456</v>
      </c>
      <c r="AA27" s="3">
        <v>444</v>
      </c>
      <c r="AB27" s="3">
        <v>382</v>
      </c>
      <c r="AC27" s="3">
        <v>384</v>
      </c>
      <c r="AD27" s="3">
        <v>2</v>
      </c>
      <c r="AE27" s="3">
        <v>2</v>
      </c>
      <c r="AF27" s="3">
        <v>27</v>
      </c>
      <c r="AG27" s="3">
        <v>27</v>
      </c>
      <c r="AH27" s="3">
        <v>10</v>
      </c>
      <c r="AI27" s="3">
        <v>10</v>
      </c>
      <c r="AJ27" s="3">
        <v>8</v>
      </c>
      <c r="AK27" s="3">
        <v>8</v>
      </c>
      <c r="AL27" s="3">
        <v>17</v>
      </c>
      <c r="AM27" s="3">
        <v>17</v>
      </c>
      <c r="AN27" s="3">
        <v>0</v>
      </c>
      <c r="AO27" s="3">
        <v>0</v>
      </c>
      <c r="AP27" s="3">
        <v>2</v>
      </c>
      <c r="AQ27" s="3">
        <v>2</v>
      </c>
      <c r="AR27" s="2" t="s">
        <v>63</v>
      </c>
      <c r="AS27" s="2" t="s">
        <v>118</v>
      </c>
      <c r="AT27" s="5" t="str">
        <f>HYPERLINK("http://catalog.hathitrust.org/Record/004211484","HathiTrust Record")</f>
        <v>HathiTrust Record</v>
      </c>
      <c r="AU27" s="5" t="str">
        <f>HYPERLINK("https://creighton-primo.hosted.exlibrisgroup.com/primo-explore/search?tab=default_tab&amp;search_scope=EVERYTHING&amp;vid=01CRU&amp;lang=en_US&amp;offset=0&amp;query=any,contains,991004683209702656","Catalog Record")</f>
        <v>Catalog Record</v>
      </c>
      <c r="AV27" s="5" t="str">
        <f>HYPERLINK("http://www.worldcat.org/oclc/45917206","WorldCat Record")</f>
        <v>WorldCat Record</v>
      </c>
      <c r="AW27" s="2" t="s">
        <v>457</v>
      </c>
      <c r="AX27" s="2" t="s">
        <v>458</v>
      </c>
      <c r="AY27" s="2" t="s">
        <v>459</v>
      </c>
      <c r="AZ27" s="2" t="s">
        <v>459</v>
      </c>
      <c r="BA27" s="2" t="s">
        <v>460</v>
      </c>
      <c r="BB27" s="2" t="s">
        <v>78</v>
      </c>
      <c r="BD27" s="2" t="s">
        <v>461</v>
      </c>
      <c r="BE27" s="2" t="s">
        <v>462</v>
      </c>
      <c r="BF27" s="2" t="s">
        <v>463</v>
      </c>
    </row>
    <row r="28" spans="1:58" ht="39.75" customHeight="1">
      <c r="A28" s="1"/>
      <c r="B28" s="1" t="s">
        <v>58</v>
      </c>
      <c r="C28" s="1" t="s">
        <v>59</v>
      </c>
      <c r="D28" s="1" t="s">
        <v>464</v>
      </c>
      <c r="E28" s="1" t="s">
        <v>465</v>
      </c>
      <c r="F28" s="1" t="s">
        <v>466</v>
      </c>
      <c r="H28" s="2" t="s">
        <v>63</v>
      </c>
      <c r="I28" s="2" t="s">
        <v>64</v>
      </c>
      <c r="J28" s="2" t="s">
        <v>63</v>
      </c>
      <c r="K28" s="2" t="s">
        <v>63</v>
      </c>
      <c r="L28" s="2" t="s">
        <v>65</v>
      </c>
      <c r="M28" s="1" t="s">
        <v>467</v>
      </c>
      <c r="N28" s="1" t="s">
        <v>468</v>
      </c>
      <c r="O28" s="2" t="s">
        <v>321</v>
      </c>
      <c r="Q28" s="2" t="s">
        <v>68</v>
      </c>
      <c r="R28" s="2" t="s">
        <v>469</v>
      </c>
      <c r="T28" s="2" t="s">
        <v>71</v>
      </c>
      <c r="U28" s="3">
        <v>12</v>
      </c>
      <c r="V28" s="3">
        <v>12</v>
      </c>
      <c r="W28" s="4" t="s">
        <v>470</v>
      </c>
      <c r="X28" s="4" t="s">
        <v>470</v>
      </c>
      <c r="Y28" s="4" t="s">
        <v>471</v>
      </c>
      <c r="Z28" s="4" t="s">
        <v>471</v>
      </c>
      <c r="AA28" s="3">
        <v>319</v>
      </c>
      <c r="AB28" s="3">
        <v>275</v>
      </c>
      <c r="AC28" s="3">
        <v>317</v>
      </c>
      <c r="AD28" s="3">
        <v>3</v>
      </c>
      <c r="AE28" s="3">
        <v>4</v>
      </c>
      <c r="AF28" s="3">
        <v>15</v>
      </c>
      <c r="AG28" s="3">
        <v>16</v>
      </c>
      <c r="AH28" s="3">
        <v>4</v>
      </c>
      <c r="AI28" s="3">
        <v>4</v>
      </c>
      <c r="AJ28" s="3">
        <v>3</v>
      </c>
      <c r="AK28" s="3">
        <v>3</v>
      </c>
      <c r="AL28" s="3">
        <v>8</v>
      </c>
      <c r="AM28" s="3">
        <v>8</v>
      </c>
      <c r="AN28" s="3">
        <v>1</v>
      </c>
      <c r="AO28" s="3">
        <v>2</v>
      </c>
      <c r="AP28" s="3">
        <v>2</v>
      </c>
      <c r="AQ28" s="3">
        <v>2</v>
      </c>
      <c r="AR28" s="2" t="s">
        <v>63</v>
      </c>
      <c r="AS28" s="2" t="s">
        <v>63</v>
      </c>
      <c r="AU28" s="5" t="str">
        <f>HYPERLINK("https://creighton-primo.hosted.exlibrisgroup.com/primo-explore/search?tab=default_tab&amp;search_scope=EVERYTHING&amp;vid=01CRU&amp;lang=en_US&amp;offset=0&amp;query=any,contains,991001364439702656","Catalog Record")</f>
        <v>Catalog Record</v>
      </c>
      <c r="AV28" s="5" t="str">
        <f>HYPERLINK("http://www.worldcat.org/oclc/18557334","WorldCat Record")</f>
        <v>WorldCat Record</v>
      </c>
      <c r="AW28" s="2" t="s">
        <v>472</v>
      </c>
      <c r="AX28" s="2" t="s">
        <v>473</v>
      </c>
      <c r="AY28" s="2" t="s">
        <v>474</v>
      </c>
      <c r="AZ28" s="2" t="s">
        <v>474</v>
      </c>
      <c r="BA28" s="2" t="s">
        <v>475</v>
      </c>
      <c r="BB28" s="2" t="s">
        <v>78</v>
      </c>
      <c r="BD28" s="2" t="s">
        <v>476</v>
      </c>
      <c r="BE28" s="2" t="s">
        <v>477</v>
      </c>
      <c r="BF28" s="2" t="s">
        <v>478</v>
      </c>
    </row>
    <row r="29" spans="1:58" ht="39.75" customHeight="1">
      <c r="A29" s="1"/>
      <c r="B29" s="1" t="s">
        <v>58</v>
      </c>
      <c r="C29" s="1" t="s">
        <v>59</v>
      </c>
      <c r="D29" s="1" t="s">
        <v>479</v>
      </c>
      <c r="E29" s="1" t="s">
        <v>480</v>
      </c>
      <c r="F29" s="1" t="s">
        <v>481</v>
      </c>
      <c r="H29" s="2" t="s">
        <v>63</v>
      </c>
      <c r="I29" s="2" t="s">
        <v>64</v>
      </c>
      <c r="J29" s="2" t="s">
        <v>63</v>
      </c>
      <c r="K29" s="2" t="s">
        <v>63</v>
      </c>
      <c r="L29" s="2" t="s">
        <v>65</v>
      </c>
      <c r="M29" s="1" t="s">
        <v>482</v>
      </c>
      <c r="N29" s="1" t="s">
        <v>483</v>
      </c>
      <c r="O29" s="2" t="s">
        <v>484</v>
      </c>
      <c r="Q29" s="2" t="s">
        <v>68</v>
      </c>
      <c r="R29" s="2" t="s">
        <v>122</v>
      </c>
      <c r="T29" s="2" t="s">
        <v>71</v>
      </c>
      <c r="U29" s="3">
        <v>39</v>
      </c>
      <c r="V29" s="3">
        <v>39</v>
      </c>
      <c r="W29" s="4" t="s">
        <v>485</v>
      </c>
      <c r="X29" s="4" t="s">
        <v>485</v>
      </c>
      <c r="Y29" s="4" t="s">
        <v>486</v>
      </c>
      <c r="Z29" s="4" t="s">
        <v>486</v>
      </c>
      <c r="AA29" s="3">
        <v>528</v>
      </c>
      <c r="AB29" s="3">
        <v>381</v>
      </c>
      <c r="AC29" s="3">
        <v>386</v>
      </c>
      <c r="AD29" s="3">
        <v>2</v>
      </c>
      <c r="AE29" s="3">
        <v>2</v>
      </c>
      <c r="AF29" s="3">
        <v>23</v>
      </c>
      <c r="AG29" s="3">
        <v>23</v>
      </c>
      <c r="AH29" s="3">
        <v>9</v>
      </c>
      <c r="AI29" s="3">
        <v>9</v>
      </c>
      <c r="AJ29" s="3">
        <v>5</v>
      </c>
      <c r="AK29" s="3">
        <v>5</v>
      </c>
      <c r="AL29" s="3">
        <v>16</v>
      </c>
      <c r="AM29" s="3">
        <v>16</v>
      </c>
      <c r="AN29" s="3">
        <v>1</v>
      </c>
      <c r="AO29" s="3">
        <v>1</v>
      </c>
      <c r="AP29" s="3">
        <v>0</v>
      </c>
      <c r="AQ29" s="3">
        <v>0</v>
      </c>
      <c r="AR29" s="2" t="s">
        <v>63</v>
      </c>
      <c r="AS29" s="2" t="s">
        <v>63</v>
      </c>
      <c r="AU29" s="5" t="str">
        <f>HYPERLINK("https://creighton-primo.hosted.exlibrisgroup.com/primo-explore/search?tab=default_tab&amp;search_scope=EVERYTHING&amp;vid=01CRU&amp;lang=en_US&amp;offset=0&amp;query=any,contains,991000424429702656","Catalog Record")</f>
        <v>Catalog Record</v>
      </c>
      <c r="AV29" s="5" t="str">
        <f>HYPERLINK("http://www.worldcat.org/oclc/10752659","WorldCat Record")</f>
        <v>WorldCat Record</v>
      </c>
      <c r="AW29" s="2" t="s">
        <v>487</v>
      </c>
      <c r="AX29" s="2" t="s">
        <v>488</v>
      </c>
      <c r="AY29" s="2" t="s">
        <v>489</v>
      </c>
      <c r="AZ29" s="2" t="s">
        <v>489</v>
      </c>
      <c r="BA29" s="2" t="s">
        <v>490</v>
      </c>
      <c r="BB29" s="2" t="s">
        <v>78</v>
      </c>
      <c r="BD29" s="2" t="s">
        <v>491</v>
      </c>
      <c r="BE29" s="2" t="s">
        <v>492</v>
      </c>
      <c r="BF29" s="2" t="s">
        <v>493</v>
      </c>
    </row>
    <row r="30" spans="1:58" ht="39.75" customHeight="1">
      <c r="A30" s="1"/>
      <c r="B30" s="1" t="s">
        <v>58</v>
      </c>
      <c r="C30" s="1" t="s">
        <v>59</v>
      </c>
      <c r="D30" s="1" t="s">
        <v>494</v>
      </c>
      <c r="E30" s="1" t="s">
        <v>495</v>
      </c>
      <c r="F30" s="1" t="s">
        <v>496</v>
      </c>
      <c r="H30" s="2" t="s">
        <v>63</v>
      </c>
      <c r="I30" s="2" t="s">
        <v>64</v>
      </c>
      <c r="J30" s="2" t="s">
        <v>63</v>
      </c>
      <c r="K30" s="2" t="s">
        <v>63</v>
      </c>
      <c r="L30" s="2" t="s">
        <v>65</v>
      </c>
      <c r="N30" s="1" t="s">
        <v>497</v>
      </c>
      <c r="O30" s="2" t="s">
        <v>261</v>
      </c>
      <c r="Q30" s="2" t="s">
        <v>68</v>
      </c>
      <c r="R30" s="2" t="s">
        <v>122</v>
      </c>
      <c r="T30" s="2" t="s">
        <v>71</v>
      </c>
      <c r="U30" s="3">
        <v>33</v>
      </c>
      <c r="V30" s="3">
        <v>33</v>
      </c>
      <c r="W30" s="4" t="s">
        <v>498</v>
      </c>
      <c r="X30" s="4" t="s">
        <v>498</v>
      </c>
      <c r="Y30" s="4" t="s">
        <v>499</v>
      </c>
      <c r="Z30" s="4" t="s">
        <v>499</v>
      </c>
      <c r="AA30" s="3">
        <v>503</v>
      </c>
      <c r="AB30" s="3">
        <v>333</v>
      </c>
      <c r="AC30" s="3">
        <v>401</v>
      </c>
      <c r="AD30" s="3">
        <v>2</v>
      </c>
      <c r="AE30" s="3">
        <v>2</v>
      </c>
      <c r="AF30" s="3">
        <v>28</v>
      </c>
      <c r="AG30" s="3">
        <v>29</v>
      </c>
      <c r="AH30" s="3">
        <v>7</v>
      </c>
      <c r="AI30" s="3">
        <v>7</v>
      </c>
      <c r="AJ30" s="3">
        <v>5</v>
      </c>
      <c r="AK30" s="3">
        <v>5</v>
      </c>
      <c r="AL30" s="3">
        <v>13</v>
      </c>
      <c r="AM30" s="3">
        <v>14</v>
      </c>
      <c r="AN30" s="3">
        <v>1</v>
      </c>
      <c r="AO30" s="3">
        <v>1</v>
      </c>
      <c r="AP30" s="3">
        <v>8</v>
      </c>
      <c r="AQ30" s="3">
        <v>8</v>
      </c>
      <c r="AR30" s="2" t="s">
        <v>63</v>
      </c>
      <c r="AS30" s="2" t="s">
        <v>63</v>
      </c>
      <c r="AU30" s="5" t="str">
        <f>HYPERLINK("https://creighton-primo.hosted.exlibrisgroup.com/primo-explore/search?tab=default_tab&amp;search_scope=EVERYTHING&amp;vid=01CRU&amp;lang=en_US&amp;offset=0&amp;query=any,contains,991001588379702656","Catalog Record")</f>
        <v>Catalog Record</v>
      </c>
      <c r="AV30" s="5" t="str">
        <f>HYPERLINK("http://www.worldcat.org/oclc/20561475","WorldCat Record")</f>
        <v>WorldCat Record</v>
      </c>
      <c r="AW30" s="2" t="s">
        <v>500</v>
      </c>
      <c r="AX30" s="2" t="s">
        <v>501</v>
      </c>
      <c r="AY30" s="2" t="s">
        <v>502</v>
      </c>
      <c r="AZ30" s="2" t="s">
        <v>502</v>
      </c>
      <c r="BA30" s="2" t="s">
        <v>503</v>
      </c>
      <c r="BB30" s="2" t="s">
        <v>78</v>
      </c>
      <c r="BD30" s="2" t="s">
        <v>504</v>
      </c>
      <c r="BE30" s="2" t="s">
        <v>505</v>
      </c>
      <c r="BF30" s="2" t="s">
        <v>506</v>
      </c>
    </row>
    <row r="31" spans="1:58" ht="39.75" customHeight="1">
      <c r="A31" s="1"/>
      <c r="B31" s="1" t="s">
        <v>58</v>
      </c>
      <c r="C31" s="1" t="s">
        <v>59</v>
      </c>
      <c r="D31" s="1" t="s">
        <v>507</v>
      </c>
      <c r="E31" s="1" t="s">
        <v>508</v>
      </c>
      <c r="F31" s="1" t="s">
        <v>509</v>
      </c>
      <c r="H31" s="2" t="s">
        <v>63</v>
      </c>
      <c r="I31" s="2" t="s">
        <v>64</v>
      </c>
      <c r="J31" s="2" t="s">
        <v>63</v>
      </c>
      <c r="K31" s="2" t="s">
        <v>63</v>
      </c>
      <c r="L31" s="2" t="s">
        <v>65</v>
      </c>
      <c r="N31" s="1" t="s">
        <v>510</v>
      </c>
      <c r="O31" s="2" t="s">
        <v>511</v>
      </c>
      <c r="Q31" s="2" t="s">
        <v>68</v>
      </c>
      <c r="R31" s="2" t="s">
        <v>512</v>
      </c>
      <c r="T31" s="2" t="s">
        <v>71</v>
      </c>
      <c r="U31" s="3">
        <v>21</v>
      </c>
      <c r="V31" s="3">
        <v>21</v>
      </c>
      <c r="W31" s="4" t="s">
        <v>513</v>
      </c>
      <c r="X31" s="4" t="s">
        <v>513</v>
      </c>
      <c r="Y31" s="4" t="s">
        <v>514</v>
      </c>
      <c r="Z31" s="4" t="s">
        <v>514</v>
      </c>
      <c r="AA31" s="3">
        <v>147</v>
      </c>
      <c r="AB31" s="3">
        <v>105</v>
      </c>
      <c r="AC31" s="3">
        <v>125</v>
      </c>
      <c r="AD31" s="3">
        <v>2</v>
      </c>
      <c r="AE31" s="3">
        <v>2</v>
      </c>
      <c r="AF31" s="3">
        <v>0</v>
      </c>
      <c r="AG31" s="3">
        <v>0</v>
      </c>
      <c r="AH31" s="3">
        <v>0</v>
      </c>
      <c r="AI31" s="3">
        <v>0</v>
      </c>
      <c r="AJ31" s="3">
        <v>0</v>
      </c>
      <c r="AK31" s="3">
        <v>0</v>
      </c>
      <c r="AL31" s="3">
        <v>0</v>
      </c>
      <c r="AM31" s="3">
        <v>0</v>
      </c>
      <c r="AN31" s="3">
        <v>0</v>
      </c>
      <c r="AO31" s="3">
        <v>0</v>
      </c>
      <c r="AP31" s="3">
        <v>0</v>
      </c>
      <c r="AQ31" s="3">
        <v>0</v>
      </c>
      <c r="AR31" s="2" t="s">
        <v>63</v>
      </c>
      <c r="AS31" s="2" t="s">
        <v>118</v>
      </c>
      <c r="AT31" s="5" t="str">
        <f>HYPERLINK("http://catalog.hathitrust.org/Record/000318188","HathiTrust Record")</f>
        <v>HathiTrust Record</v>
      </c>
      <c r="AU31" s="5" t="str">
        <f>HYPERLINK("https://creighton-primo.hosted.exlibrisgroup.com/primo-explore/search?tab=default_tab&amp;search_scope=EVERYTHING&amp;vid=01CRU&amp;lang=en_US&amp;offset=0&amp;query=any,contains,991000176359702656","Catalog Record")</f>
        <v>Catalog Record</v>
      </c>
      <c r="AV31" s="5" t="str">
        <f>HYPERLINK("http://www.worldcat.org/oclc/9280161","WorldCat Record")</f>
        <v>WorldCat Record</v>
      </c>
      <c r="AW31" s="2" t="s">
        <v>515</v>
      </c>
      <c r="AX31" s="2" t="s">
        <v>516</v>
      </c>
      <c r="AY31" s="2" t="s">
        <v>517</v>
      </c>
      <c r="AZ31" s="2" t="s">
        <v>517</v>
      </c>
      <c r="BA31" s="2" t="s">
        <v>518</v>
      </c>
      <c r="BB31" s="2" t="s">
        <v>78</v>
      </c>
      <c r="BD31" s="2" t="s">
        <v>519</v>
      </c>
      <c r="BE31" s="2" t="s">
        <v>520</v>
      </c>
      <c r="BF31" s="2" t="s">
        <v>521</v>
      </c>
    </row>
    <row r="32" spans="1:58" ht="39.75" customHeight="1">
      <c r="A32" s="1"/>
      <c r="B32" s="1" t="s">
        <v>58</v>
      </c>
      <c r="C32" s="1" t="s">
        <v>59</v>
      </c>
      <c r="D32" s="1" t="s">
        <v>522</v>
      </c>
      <c r="E32" s="1" t="s">
        <v>523</v>
      </c>
      <c r="F32" s="1" t="s">
        <v>524</v>
      </c>
      <c r="H32" s="2" t="s">
        <v>63</v>
      </c>
      <c r="I32" s="2" t="s">
        <v>64</v>
      </c>
      <c r="J32" s="2" t="s">
        <v>118</v>
      </c>
      <c r="K32" s="2" t="s">
        <v>63</v>
      </c>
      <c r="L32" s="2" t="s">
        <v>65</v>
      </c>
      <c r="M32" s="1" t="s">
        <v>525</v>
      </c>
      <c r="N32" s="1" t="s">
        <v>526</v>
      </c>
      <c r="O32" s="2" t="s">
        <v>198</v>
      </c>
      <c r="Q32" s="2" t="s">
        <v>68</v>
      </c>
      <c r="R32" s="2" t="s">
        <v>469</v>
      </c>
      <c r="T32" s="2" t="s">
        <v>71</v>
      </c>
      <c r="U32" s="3">
        <v>19</v>
      </c>
      <c r="V32" s="3">
        <v>19</v>
      </c>
      <c r="W32" s="4" t="s">
        <v>527</v>
      </c>
      <c r="X32" s="4" t="s">
        <v>527</v>
      </c>
      <c r="Y32" s="4" t="s">
        <v>528</v>
      </c>
      <c r="Z32" s="4" t="s">
        <v>528</v>
      </c>
      <c r="AA32" s="3">
        <v>609</v>
      </c>
      <c r="AB32" s="3">
        <v>544</v>
      </c>
      <c r="AC32" s="3">
        <v>551</v>
      </c>
      <c r="AD32" s="3">
        <v>7</v>
      </c>
      <c r="AE32" s="3">
        <v>7</v>
      </c>
      <c r="AF32" s="3">
        <v>19</v>
      </c>
      <c r="AG32" s="3">
        <v>19</v>
      </c>
      <c r="AH32" s="3">
        <v>6</v>
      </c>
      <c r="AI32" s="3">
        <v>6</v>
      </c>
      <c r="AJ32" s="3">
        <v>5</v>
      </c>
      <c r="AK32" s="3">
        <v>5</v>
      </c>
      <c r="AL32" s="3">
        <v>7</v>
      </c>
      <c r="AM32" s="3">
        <v>7</v>
      </c>
      <c r="AN32" s="3">
        <v>5</v>
      </c>
      <c r="AO32" s="3">
        <v>5</v>
      </c>
      <c r="AP32" s="3">
        <v>0</v>
      </c>
      <c r="AQ32" s="3">
        <v>0</v>
      </c>
      <c r="AR32" s="2" t="s">
        <v>63</v>
      </c>
      <c r="AS32" s="2" t="s">
        <v>118</v>
      </c>
      <c r="AT32" s="5" t="str">
        <f>HYPERLINK("http://catalog.hathitrust.org/Record/000230284","HathiTrust Record")</f>
        <v>HathiTrust Record</v>
      </c>
      <c r="AU32" s="5" t="str">
        <f>HYPERLINK("https://creighton-primo.hosted.exlibrisgroup.com/primo-explore/search?tab=default_tab&amp;search_scope=EVERYTHING&amp;vid=01CRU&amp;lang=en_US&amp;offset=0&amp;query=any,contains,991005097199702656","Catalog Record")</f>
        <v>Catalog Record</v>
      </c>
      <c r="AV32" s="5" t="str">
        <f>HYPERLINK("http://www.worldcat.org/oclc/7275368","WorldCat Record")</f>
        <v>WorldCat Record</v>
      </c>
      <c r="AW32" s="2" t="s">
        <v>529</v>
      </c>
      <c r="AX32" s="2" t="s">
        <v>530</v>
      </c>
      <c r="AY32" s="2" t="s">
        <v>531</v>
      </c>
      <c r="AZ32" s="2" t="s">
        <v>531</v>
      </c>
      <c r="BA32" s="2" t="s">
        <v>532</v>
      </c>
      <c r="BB32" s="2" t="s">
        <v>78</v>
      </c>
      <c r="BD32" s="2" t="s">
        <v>533</v>
      </c>
      <c r="BE32" s="2" t="s">
        <v>534</v>
      </c>
      <c r="BF32" s="2" t="s">
        <v>535</v>
      </c>
    </row>
    <row r="33" spans="1:58" ht="39.75" customHeight="1">
      <c r="A33" s="1"/>
      <c r="B33" s="1" t="s">
        <v>58</v>
      </c>
      <c r="C33" s="1" t="s">
        <v>59</v>
      </c>
      <c r="D33" s="1" t="s">
        <v>536</v>
      </c>
      <c r="E33" s="1" t="s">
        <v>537</v>
      </c>
      <c r="F33" s="1" t="s">
        <v>538</v>
      </c>
      <c r="H33" s="2" t="s">
        <v>63</v>
      </c>
      <c r="I33" s="2" t="s">
        <v>64</v>
      </c>
      <c r="J33" s="2" t="s">
        <v>63</v>
      </c>
      <c r="K33" s="2" t="s">
        <v>63</v>
      </c>
      <c r="L33" s="2" t="s">
        <v>65</v>
      </c>
      <c r="N33" s="1" t="s">
        <v>539</v>
      </c>
      <c r="O33" s="2" t="s">
        <v>169</v>
      </c>
      <c r="Q33" s="2" t="s">
        <v>68</v>
      </c>
      <c r="R33" s="2" t="s">
        <v>122</v>
      </c>
      <c r="T33" s="2" t="s">
        <v>71</v>
      </c>
      <c r="U33" s="3">
        <v>13</v>
      </c>
      <c r="V33" s="3">
        <v>13</v>
      </c>
      <c r="W33" s="4" t="s">
        <v>540</v>
      </c>
      <c r="X33" s="4" t="s">
        <v>540</v>
      </c>
      <c r="Y33" s="4" t="s">
        <v>541</v>
      </c>
      <c r="Z33" s="4" t="s">
        <v>541</v>
      </c>
      <c r="AA33" s="3">
        <v>187</v>
      </c>
      <c r="AB33" s="3">
        <v>118</v>
      </c>
      <c r="AC33" s="3">
        <v>120</v>
      </c>
      <c r="AD33" s="3">
        <v>1</v>
      </c>
      <c r="AE33" s="3">
        <v>1</v>
      </c>
      <c r="AF33" s="3">
        <v>1</v>
      </c>
      <c r="AG33" s="3">
        <v>1</v>
      </c>
      <c r="AH33" s="3">
        <v>0</v>
      </c>
      <c r="AI33" s="3">
        <v>0</v>
      </c>
      <c r="AJ33" s="3">
        <v>0</v>
      </c>
      <c r="AK33" s="3">
        <v>0</v>
      </c>
      <c r="AL33" s="3">
        <v>1</v>
      </c>
      <c r="AM33" s="3">
        <v>1</v>
      </c>
      <c r="AN33" s="3">
        <v>0</v>
      </c>
      <c r="AO33" s="3">
        <v>0</v>
      </c>
      <c r="AP33" s="3">
        <v>0</v>
      </c>
      <c r="AQ33" s="3">
        <v>0</v>
      </c>
      <c r="AR33" s="2" t="s">
        <v>63</v>
      </c>
      <c r="AS33" s="2" t="s">
        <v>118</v>
      </c>
      <c r="AT33" s="5" t="str">
        <f>HYPERLINK("http://catalog.hathitrust.org/Record/000769318","HathiTrust Record")</f>
        <v>HathiTrust Record</v>
      </c>
      <c r="AU33" s="5" t="str">
        <f>HYPERLINK("https://creighton-primo.hosted.exlibrisgroup.com/primo-explore/search?tab=default_tab&amp;search_scope=EVERYTHING&amp;vid=01CRU&amp;lang=en_US&amp;offset=0&amp;query=any,contains,991000083549702656","Catalog Record")</f>
        <v>Catalog Record</v>
      </c>
      <c r="AV33" s="5" t="str">
        <f>HYPERLINK("http://www.worldcat.org/oclc/8846359","WorldCat Record")</f>
        <v>WorldCat Record</v>
      </c>
      <c r="AW33" s="2" t="s">
        <v>542</v>
      </c>
      <c r="AX33" s="2" t="s">
        <v>543</v>
      </c>
      <c r="AY33" s="2" t="s">
        <v>544</v>
      </c>
      <c r="AZ33" s="2" t="s">
        <v>544</v>
      </c>
      <c r="BA33" s="2" t="s">
        <v>545</v>
      </c>
      <c r="BB33" s="2" t="s">
        <v>78</v>
      </c>
      <c r="BD33" s="2" t="s">
        <v>546</v>
      </c>
      <c r="BE33" s="2" t="s">
        <v>547</v>
      </c>
      <c r="BF33" s="2" t="s">
        <v>548</v>
      </c>
    </row>
    <row r="34" spans="1:58" ht="39.75" customHeight="1">
      <c r="A34" s="1"/>
      <c r="B34" s="1" t="s">
        <v>58</v>
      </c>
      <c r="C34" s="1" t="s">
        <v>59</v>
      </c>
      <c r="D34" s="1" t="s">
        <v>549</v>
      </c>
      <c r="E34" s="1" t="s">
        <v>550</v>
      </c>
      <c r="F34" s="1" t="s">
        <v>551</v>
      </c>
      <c r="H34" s="2" t="s">
        <v>63</v>
      </c>
      <c r="I34" s="2" t="s">
        <v>64</v>
      </c>
      <c r="J34" s="2" t="s">
        <v>63</v>
      </c>
      <c r="K34" s="2" t="s">
        <v>63</v>
      </c>
      <c r="L34" s="2" t="s">
        <v>65</v>
      </c>
      <c r="N34" s="1" t="s">
        <v>552</v>
      </c>
      <c r="O34" s="2" t="s">
        <v>484</v>
      </c>
      <c r="Q34" s="2" t="s">
        <v>68</v>
      </c>
      <c r="R34" s="2" t="s">
        <v>69</v>
      </c>
      <c r="T34" s="2" t="s">
        <v>71</v>
      </c>
      <c r="U34" s="3">
        <v>14</v>
      </c>
      <c r="V34" s="3">
        <v>14</v>
      </c>
      <c r="W34" s="4" t="s">
        <v>553</v>
      </c>
      <c r="X34" s="4" t="s">
        <v>553</v>
      </c>
      <c r="Y34" s="4" t="s">
        <v>514</v>
      </c>
      <c r="Z34" s="4" t="s">
        <v>514</v>
      </c>
      <c r="AA34" s="3">
        <v>160</v>
      </c>
      <c r="AB34" s="3">
        <v>125</v>
      </c>
      <c r="AC34" s="3">
        <v>152</v>
      </c>
      <c r="AD34" s="3">
        <v>1</v>
      </c>
      <c r="AE34" s="3">
        <v>1</v>
      </c>
      <c r="AF34" s="3">
        <v>3</v>
      </c>
      <c r="AG34" s="3">
        <v>4</v>
      </c>
      <c r="AH34" s="3">
        <v>1</v>
      </c>
      <c r="AI34" s="3">
        <v>2</v>
      </c>
      <c r="AJ34" s="3">
        <v>0</v>
      </c>
      <c r="AK34" s="3">
        <v>0</v>
      </c>
      <c r="AL34" s="3">
        <v>2</v>
      </c>
      <c r="AM34" s="3">
        <v>3</v>
      </c>
      <c r="AN34" s="3">
        <v>0</v>
      </c>
      <c r="AO34" s="3">
        <v>0</v>
      </c>
      <c r="AP34" s="3">
        <v>1</v>
      </c>
      <c r="AQ34" s="3">
        <v>1</v>
      </c>
      <c r="AR34" s="2" t="s">
        <v>63</v>
      </c>
      <c r="AS34" s="2" t="s">
        <v>118</v>
      </c>
      <c r="AT34" s="5" t="str">
        <f>HYPERLINK("http://catalog.hathitrust.org/Record/000119989","HathiTrust Record")</f>
        <v>HathiTrust Record</v>
      </c>
      <c r="AU34" s="5" t="str">
        <f>HYPERLINK("https://creighton-primo.hosted.exlibrisgroup.com/primo-explore/search?tab=default_tab&amp;search_scope=EVERYTHING&amp;vid=01CRU&amp;lang=en_US&amp;offset=0&amp;query=any,contains,991000349619702656","Catalog Record")</f>
        <v>Catalog Record</v>
      </c>
      <c r="AV34" s="5" t="str">
        <f>HYPERLINK("http://www.worldcat.org/oclc/10300660","WorldCat Record")</f>
        <v>WorldCat Record</v>
      </c>
      <c r="AW34" s="2" t="s">
        <v>554</v>
      </c>
      <c r="AX34" s="2" t="s">
        <v>555</v>
      </c>
      <c r="AY34" s="2" t="s">
        <v>556</v>
      </c>
      <c r="AZ34" s="2" t="s">
        <v>556</v>
      </c>
      <c r="BA34" s="2" t="s">
        <v>557</v>
      </c>
      <c r="BB34" s="2" t="s">
        <v>78</v>
      </c>
      <c r="BD34" s="2" t="s">
        <v>558</v>
      </c>
      <c r="BE34" s="2" t="s">
        <v>559</v>
      </c>
      <c r="BF34" s="2" t="s">
        <v>560</v>
      </c>
    </row>
    <row r="35" spans="1:58" ht="39.75" customHeight="1">
      <c r="A35" s="1"/>
      <c r="B35" s="1" t="s">
        <v>58</v>
      </c>
      <c r="C35" s="1" t="s">
        <v>59</v>
      </c>
      <c r="D35" s="1" t="s">
        <v>561</v>
      </c>
      <c r="E35" s="1" t="s">
        <v>562</v>
      </c>
      <c r="F35" s="1" t="s">
        <v>563</v>
      </c>
      <c r="H35" s="2" t="s">
        <v>63</v>
      </c>
      <c r="I35" s="2" t="s">
        <v>64</v>
      </c>
      <c r="J35" s="2" t="s">
        <v>63</v>
      </c>
      <c r="K35" s="2" t="s">
        <v>63</v>
      </c>
      <c r="L35" s="2" t="s">
        <v>65</v>
      </c>
      <c r="N35" s="1" t="s">
        <v>564</v>
      </c>
      <c r="O35" s="2" t="s">
        <v>565</v>
      </c>
      <c r="Q35" s="2" t="s">
        <v>68</v>
      </c>
      <c r="R35" s="2" t="s">
        <v>122</v>
      </c>
      <c r="T35" s="2" t="s">
        <v>71</v>
      </c>
      <c r="U35" s="3">
        <v>8</v>
      </c>
      <c r="V35" s="3">
        <v>8</v>
      </c>
      <c r="W35" s="4" t="s">
        <v>566</v>
      </c>
      <c r="X35" s="4" t="s">
        <v>566</v>
      </c>
      <c r="Y35" s="4" t="s">
        <v>528</v>
      </c>
      <c r="Z35" s="4" t="s">
        <v>528</v>
      </c>
      <c r="AA35" s="3">
        <v>151</v>
      </c>
      <c r="AB35" s="3">
        <v>106</v>
      </c>
      <c r="AC35" s="3">
        <v>108</v>
      </c>
      <c r="AD35" s="3">
        <v>1</v>
      </c>
      <c r="AE35" s="3">
        <v>1</v>
      </c>
      <c r="AF35" s="3">
        <v>2</v>
      </c>
      <c r="AG35" s="3">
        <v>2</v>
      </c>
      <c r="AH35" s="3">
        <v>2</v>
      </c>
      <c r="AI35" s="3">
        <v>2</v>
      </c>
      <c r="AJ35" s="3">
        <v>0</v>
      </c>
      <c r="AK35" s="3">
        <v>0</v>
      </c>
      <c r="AL35" s="3">
        <v>1</v>
      </c>
      <c r="AM35" s="3">
        <v>1</v>
      </c>
      <c r="AN35" s="3">
        <v>0</v>
      </c>
      <c r="AO35" s="3">
        <v>0</v>
      </c>
      <c r="AP35" s="3">
        <v>0</v>
      </c>
      <c r="AQ35" s="3">
        <v>0</v>
      </c>
      <c r="AR35" s="2" t="s">
        <v>63</v>
      </c>
      <c r="AS35" s="2" t="s">
        <v>118</v>
      </c>
      <c r="AT35" s="5" t="str">
        <f>HYPERLINK("http://catalog.hathitrust.org/Record/000587999","HathiTrust Record")</f>
        <v>HathiTrust Record</v>
      </c>
      <c r="AU35" s="5" t="str">
        <f>HYPERLINK("https://creighton-primo.hosted.exlibrisgroup.com/primo-explore/search?tab=default_tab&amp;search_scope=EVERYTHING&amp;vid=01CRU&amp;lang=en_US&amp;offset=0&amp;query=any,contains,991000683489702656","Catalog Record")</f>
        <v>Catalog Record</v>
      </c>
      <c r="AV35" s="5" t="str">
        <f>HYPERLINK("http://www.worldcat.org/oclc/12419071","WorldCat Record")</f>
        <v>WorldCat Record</v>
      </c>
      <c r="AW35" s="2" t="s">
        <v>567</v>
      </c>
      <c r="AX35" s="2" t="s">
        <v>568</v>
      </c>
      <c r="AY35" s="2" t="s">
        <v>569</v>
      </c>
      <c r="AZ35" s="2" t="s">
        <v>569</v>
      </c>
      <c r="BA35" s="2" t="s">
        <v>570</v>
      </c>
      <c r="BB35" s="2" t="s">
        <v>78</v>
      </c>
      <c r="BD35" s="2" t="s">
        <v>571</v>
      </c>
      <c r="BE35" s="2" t="s">
        <v>572</v>
      </c>
      <c r="BF35" s="2" t="s">
        <v>573</v>
      </c>
    </row>
    <row r="36" spans="1:58" ht="39.75" customHeight="1">
      <c r="A36" s="1"/>
      <c r="B36" s="1" t="s">
        <v>58</v>
      </c>
      <c r="C36" s="1" t="s">
        <v>59</v>
      </c>
      <c r="D36" s="1" t="s">
        <v>574</v>
      </c>
      <c r="E36" s="1" t="s">
        <v>575</v>
      </c>
      <c r="F36" s="1" t="s">
        <v>576</v>
      </c>
      <c r="H36" s="2" t="s">
        <v>63</v>
      </c>
      <c r="I36" s="2" t="s">
        <v>64</v>
      </c>
      <c r="J36" s="2" t="s">
        <v>63</v>
      </c>
      <c r="K36" s="2" t="s">
        <v>63</v>
      </c>
      <c r="L36" s="2" t="s">
        <v>65</v>
      </c>
      <c r="N36" s="1" t="s">
        <v>577</v>
      </c>
      <c r="O36" s="2" t="s">
        <v>484</v>
      </c>
      <c r="Q36" s="2" t="s">
        <v>68</v>
      </c>
      <c r="R36" s="2" t="s">
        <v>578</v>
      </c>
      <c r="T36" s="2" t="s">
        <v>71</v>
      </c>
      <c r="U36" s="3">
        <v>32</v>
      </c>
      <c r="V36" s="3">
        <v>32</v>
      </c>
      <c r="W36" s="4" t="s">
        <v>323</v>
      </c>
      <c r="X36" s="4" t="s">
        <v>323</v>
      </c>
      <c r="Y36" s="4" t="s">
        <v>579</v>
      </c>
      <c r="Z36" s="4" t="s">
        <v>579</v>
      </c>
      <c r="AA36" s="3">
        <v>62</v>
      </c>
      <c r="AB36" s="3">
        <v>60</v>
      </c>
      <c r="AC36" s="3">
        <v>626</v>
      </c>
      <c r="AD36" s="3">
        <v>2</v>
      </c>
      <c r="AE36" s="3">
        <v>5</v>
      </c>
      <c r="AF36" s="3">
        <v>1</v>
      </c>
      <c r="AG36" s="3">
        <v>26</v>
      </c>
      <c r="AH36" s="3">
        <v>0</v>
      </c>
      <c r="AI36" s="3">
        <v>11</v>
      </c>
      <c r="AJ36" s="3">
        <v>0</v>
      </c>
      <c r="AK36" s="3">
        <v>3</v>
      </c>
      <c r="AL36" s="3">
        <v>0</v>
      </c>
      <c r="AM36" s="3">
        <v>11</v>
      </c>
      <c r="AN36" s="3">
        <v>1</v>
      </c>
      <c r="AO36" s="3">
        <v>4</v>
      </c>
      <c r="AP36" s="3">
        <v>0</v>
      </c>
      <c r="AQ36" s="3">
        <v>3</v>
      </c>
      <c r="AR36" s="2" t="s">
        <v>63</v>
      </c>
      <c r="AS36" s="2" t="s">
        <v>63</v>
      </c>
      <c r="AU36" s="5" t="str">
        <f>HYPERLINK("https://creighton-primo.hosted.exlibrisgroup.com/primo-explore/search?tab=default_tab&amp;search_scope=EVERYTHING&amp;vid=01CRU&amp;lang=en_US&amp;offset=0&amp;query=any,contains,991000536859702656","Catalog Record")</f>
        <v>Catalog Record</v>
      </c>
      <c r="AV36" s="5" t="str">
        <f>HYPERLINK("http://www.worldcat.org/oclc/11466791","WorldCat Record")</f>
        <v>WorldCat Record</v>
      </c>
      <c r="AW36" s="2" t="s">
        <v>580</v>
      </c>
      <c r="AX36" s="2" t="s">
        <v>581</v>
      </c>
      <c r="AY36" s="2" t="s">
        <v>582</v>
      </c>
      <c r="AZ36" s="2" t="s">
        <v>582</v>
      </c>
      <c r="BA36" s="2" t="s">
        <v>583</v>
      </c>
      <c r="BB36" s="2" t="s">
        <v>78</v>
      </c>
      <c r="BD36" s="2" t="s">
        <v>584</v>
      </c>
      <c r="BE36" s="2" t="s">
        <v>585</v>
      </c>
      <c r="BF36" s="2" t="s">
        <v>586</v>
      </c>
    </row>
    <row r="37" spans="1:58" ht="39.75" customHeight="1">
      <c r="A37" s="1"/>
      <c r="B37" s="1" t="s">
        <v>58</v>
      </c>
      <c r="C37" s="1" t="s">
        <v>59</v>
      </c>
      <c r="D37" s="1" t="s">
        <v>587</v>
      </c>
      <c r="E37" s="1" t="s">
        <v>588</v>
      </c>
      <c r="F37" s="1" t="s">
        <v>589</v>
      </c>
      <c r="H37" s="2" t="s">
        <v>63</v>
      </c>
      <c r="I37" s="2" t="s">
        <v>64</v>
      </c>
      <c r="J37" s="2" t="s">
        <v>63</v>
      </c>
      <c r="K37" s="2" t="s">
        <v>63</v>
      </c>
      <c r="L37" s="2" t="s">
        <v>65</v>
      </c>
      <c r="M37" s="1" t="s">
        <v>590</v>
      </c>
      <c r="N37" s="1" t="s">
        <v>591</v>
      </c>
      <c r="O37" s="2" t="s">
        <v>484</v>
      </c>
      <c r="Q37" s="2" t="s">
        <v>68</v>
      </c>
      <c r="R37" s="2" t="s">
        <v>262</v>
      </c>
      <c r="T37" s="2" t="s">
        <v>71</v>
      </c>
      <c r="U37" s="3">
        <v>14</v>
      </c>
      <c r="V37" s="3">
        <v>14</v>
      </c>
      <c r="W37" s="4" t="s">
        <v>592</v>
      </c>
      <c r="X37" s="4" t="s">
        <v>592</v>
      </c>
      <c r="Y37" s="4" t="s">
        <v>528</v>
      </c>
      <c r="Z37" s="4" t="s">
        <v>528</v>
      </c>
      <c r="AA37" s="3">
        <v>268</v>
      </c>
      <c r="AB37" s="3">
        <v>257</v>
      </c>
      <c r="AC37" s="3">
        <v>263</v>
      </c>
      <c r="AD37" s="3">
        <v>2</v>
      </c>
      <c r="AE37" s="3">
        <v>2</v>
      </c>
      <c r="AF37" s="3">
        <v>4</v>
      </c>
      <c r="AG37" s="3">
        <v>4</v>
      </c>
      <c r="AH37" s="3">
        <v>2</v>
      </c>
      <c r="AI37" s="3">
        <v>2</v>
      </c>
      <c r="AJ37" s="3">
        <v>0</v>
      </c>
      <c r="AK37" s="3">
        <v>0</v>
      </c>
      <c r="AL37" s="3">
        <v>2</v>
      </c>
      <c r="AM37" s="3">
        <v>2</v>
      </c>
      <c r="AN37" s="3">
        <v>1</v>
      </c>
      <c r="AO37" s="3">
        <v>1</v>
      </c>
      <c r="AP37" s="3">
        <v>0</v>
      </c>
      <c r="AQ37" s="3">
        <v>0</v>
      </c>
      <c r="AR37" s="2" t="s">
        <v>63</v>
      </c>
      <c r="AS37" s="2" t="s">
        <v>118</v>
      </c>
      <c r="AT37" s="5" t="str">
        <f>HYPERLINK("http://catalog.hathitrust.org/Record/008514606","HathiTrust Record")</f>
        <v>HathiTrust Record</v>
      </c>
      <c r="AU37" s="5" t="str">
        <f>HYPERLINK("https://creighton-primo.hosted.exlibrisgroup.com/primo-explore/search?tab=default_tab&amp;search_scope=EVERYTHING&amp;vid=01CRU&amp;lang=en_US&amp;offset=0&amp;query=any,contains,991000357849702656","Catalog Record")</f>
        <v>Catalog Record</v>
      </c>
      <c r="AV37" s="5" t="str">
        <f>HYPERLINK("http://www.worldcat.org/oclc/10348569","WorldCat Record")</f>
        <v>WorldCat Record</v>
      </c>
      <c r="AW37" s="2" t="s">
        <v>593</v>
      </c>
      <c r="AX37" s="2" t="s">
        <v>594</v>
      </c>
      <c r="AY37" s="2" t="s">
        <v>595</v>
      </c>
      <c r="AZ37" s="2" t="s">
        <v>595</v>
      </c>
      <c r="BA37" s="2" t="s">
        <v>596</v>
      </c>
      <c r="BB37" s="2" t="s">
        <v>78</v>
      </c>
      <c r="BD37" s="2" t="s">
        <v>597</v>
      </c>
      <c r="BE37" s="2" t="s">
        <v>598</v>
      </c>
      <c r="BF37" s="2" t="s">
        <v>599</v>
      </c>
    </row>
    <row r="38" spans="1:58" ht="39.75" customHeight="1">
      <c r="A38" s="1"/>
      <c r="B38" s="1" t="s">
        <v>58</v>
      </c>
      <c r="C38" s="1" t="s">
        <v>59</v>
      </c>
      <c r="D38" s="1" t="s">
        <v>600</v>
      </c>
      <c r="E38" s="1" t="s">
        <v>601</v>
      </c>
      <c r="F38" s="1" t="s">
        <v>602</v>
      </c>
      <c r="H38" s="2" t="s">
        <v>63</v>
      </c>
      <c r="I38" s="2" t="s">
        <v>64</v>
      </c>
      <c r="J38" s="2" t="s">
        <v>63</v>
      </c>
      <c r="K38" s="2" t="s">
        <v>63</v>
      </c>
      <c r="L38" s="2" t="s">
        <v>65</v>
      </c>
      <c r="M38" s="1" t="s">
        <v>603</v>
      </c>
      <c r="N38" s="1" t="s">
        <v>604</v>
      </c>
      <c r="O38" s="2" t="s">
        <v>121</v>
      </c>
      <c r="Q38" s="2" t="s">
        <v>68</v>
      </c>
      <c r="R38" s="2" t="s">
        <v>69</v>
      </c>
      <c r="T38" s="2" t="s">
        <v>71</v>
      </c>
      <c r="U38" s="3">
        <v>6</v>
      </c>
      <c r="V38" s="3">
        <v>6</v>
      </c>
      <c r="W38" s="4" t="s">
        <v>605</v>
      </c>
      <c r="X38" s="4" t="s">
        <v>605</v>
      </c>
      <c r="Y38" s="4" t="s">
        <v>606</v>
      </c>
      <c r="Z38" s="4" t="s">
        <v>606</v>
      </c>
      <c r="AA38" s="3">
        <v>600</v>
      </c>
      <c r="AB38" s="3">
        <v>531</v>
      </c>
      <c r="AC38" s="3">
        <v>739</v>
      </c>
      <c r="AD38" s="3">
        <v>3</v>
      </c>
      <c r="AE38" s="3">
        <v>4</v>
      </c>
      <c r="AF38" s="3">
        <v>25</v>
      </c>
      <c r="AG38" s="3">
        <v>30</v>
      </c>
      <c r="AH38" s="3">
        <v>11</v>
      </c>
      <c r="AI38" s="3">
        <v>13</v>
      </c>
      <c r="AJ38" s="3">
        <v>4</v>
      </c>
      <c r="AK38" s="3">
        <v>5</v>
      </c>
      <c r="AL38" s="3">
        <v>11</v>
      </c>
      <c r="AM38" s="3">
        <v>12</v>
      </c>
      <c r="AN38" s="3">
        <v>2</v>
      </c>
      <c r="AO38" s="3">
        <v>3</v>
      </c>
      <c r="AP38" s="3">
        <v>3</v>
      </c>
      <c r="AQ38" s="3">
        <v>4</v>
      </c>
      <c r="AR38" s="2" t="s">
        <v>63</v>
      </c>
      <c r="AS38" s="2" t="s">
        <v>63</v>
      </c>
      <c r="AU38" s="5" t="str">
        <f>HYPERLINK("https://creighton-primo.hosted.exlibrisgroup.com/primo-explore/search?tab=default_tab&amp;search_scope=EVERYTHING&amp;vid=01CRU&amp;lang=en_US&amp;offset=0&amp;query=any,contains,991004835439702656","Catalog Record")</f>
        <v>Catalog Record</v>
      </c>
      <c r="AV38" s="5" t="str">
        <f>HYPERLINK("http://www.worldcat.org/oclc/5447601","WorldCat Record")</f>
        <v>WorldCat Record</v>
      </c>
      <c r="AW38" s="2" t="s">
        <v>607</v>
      </c>
      <c r="AX38" s="2" t="s">
        <v>608</v>
      </c>
      <c r="AY38" s="2" t="s">
        <v>609</v>
      </c>
      <c r="AZ38" s="2" t="s">
        <v>609</v>
      </c>
      <c r="BA38" s="2" t="s">
        <v>610</v>
      </c>
      <c r="BB38" s="2" t="s">
        <v>78</v>
      </c>
      <c r="BD38" s="2" t="s">
        <v>611</v>
      </c>
      <c r="BE38" s="2" t="s">
        <v>612</v>
      </c>
      <c r="BF38" s="2" t="s">
        <v>613</v>
      </c>
    </row>
    <row r="39" spans="1:58" ht="39.75" customHeight="1">
      <c r="A39" s="1"/>
      <c r="B39" s="1" t="s">
        <v>58</v>
      </c>
      <c r="C39" s="1" t="s">
        <v>59</v>
      </c>
      <c r="D39" s="1" t="s">
        <v>614</v>
      </c>
      <c r="E39" s="1" t="s">
        <v>615</v>
      </c>
      <c r="F39" s="1" t="s">
        <v>616</v>
      </c>
      <c r="H39" s="2" t="s">
        <v>63</v>
      </c>
      <c r="I39" s="2" t="s">
        <v>64</v>
      </c>
      <c r="J39" s="2" t="s">
        <v>63</v>
      </c>
      <c r="K39" s="2" t="s">
        <v>63</v>
      </c>
      <c r="L39" s="2" t="s">
        <v>65</v>
      </c>
      <c r="M39" s="1" t="s">
        <v>617</v>
      </c>
      <c r="N39" s="1" t="s">
        <v>618</v>
      </c>
      <c r="O39" s="2" t="s">
        <v>213</v>
      </c>
      <c r="Q39" s="2" t="s">
        <v>68</v>
      </c>
      <c r="R39" s="2" t="s">
        <v>88</v>
      </c>
      <c r="S39" s="1" t="s">
        <v>619</v>
      </c>
      <c r="T39" s="2" t="s">
        <v>71</v>
      </c>
      <c r="U39" s="3">
        <v>1</v>
      </c>
      <c r="V39" s="3">
        <v>1</v>
      </c>
      <c r="W39" s="4" t="s">
        <v>620</v>
      </c>
      <c r="X39" s="4" t="s">
        <v>620</v>
      </c>
      <c r="Y39" s="4" t="s">
        <v>606</v>
      </c>
      <c r="Z39" s="4" t="s">
        <v>606</v>
      </c>
      <c r="AA39" s="3">
        <v>287</v>
      </c>
      <c r="AB39" s="3">
        <v>236</v>
      </c>
      <c r="AC39" s="3">
        <v>236</v>
      </c>
      <c r="AD39" s="3">
        <v>2</v>
      </c>
      <c r="AE39" s="3">
        <v>2</v>
      </c>
      <c r="AF39" s="3">
        <v>5</v>
      </c>
      <c r="AG39" s="3">
        <v>5</v>
      </c>
      <c r="AH39" s="3">
        <v>1</v>
      </c>
      <c r="AI39" s="3">
        <v>1</v>
      </c>
      <c r="AJ39" s="3">
        <v>2</v>
      </c>
      <c r="AK39" s="3">
        <v>2</v>
      </c>
      <c r="AL39" s="3">
        <v>2</v>
      </c>
      <c r="AM39" s="3">
        <v>2</v>
      </c>
      <c r="AN39" s="3">
        <v>1</v>
      </c>
      <c r="AO39" s="3">
        <v>1</v>
      </c>
      <c r="AP39" s="3">
        <v>0</v>
      </c>
      <c r="AQ39" s="3">
        <v>0</v>
      </c>
      <c r="AR39" s="2" t="s">
        <v>63</v>
      </c>
      <c r="AS39" s="2" t="s">
        <v>63</v>
      </c>
      <c r="AU39" s="5" t="str">
        <f>HYPERLINK("https://creighton-primo.hosted.exlibrisgroup.com/primo-explore/search?tab=default_tab&amp;search_scope=EVERYTHING&amp;vid=01CRU&amp;lang=en_US&amp;offset=0&amp;query=any,contains,991004365529702656","Catalog Record")</f>
        <v>Catalog Record</v>
      </c>
      <c r="AV39" s="5" t="str">
        <f>HYPERLINK("http://www.worldcat.org/oclc/3169290","WorldCat Record")</f>
        <v>WorldCat Record</v>
      </c>
      <c r="AW39" s="2" t="s">
        <v>621</v>
      </c>
      <c r="AX39" s="2" t="s">
        <v>622</v>
      </c>
      <c r="AY39" s="2" t="s">
        <v>623</v>
      </c>
      <c r="AZ39" s="2" t="s">
        <v>623</v>
      </c>
      <c r="BA39" s="2" t="s">
        <v>624</v>
      </c>
      <c r="BB39" s="2" t="s">
        <v>78</v>
      </c>
      <c r="BD39" s="2" t="s">
        <v>625</v>
      </c>
      <c r="BE39" s="2" t="s">
        <v>626</v>
      </c>
      <c r="BF39" s="2" t="s">
        <v>627</v>
      </c>
    </row>
    <row r="40" spans="1:58" ht="39.75" customHeight="1">
      <c r="A40" s="1"/>
      <c r="B40" s="1" t="s">
        <v>58</v>
      </c>
      <c r="C40" s="1" t="s">
        <v>59</v>
      </c>
      <c r="D40" s="1" t="s">
        <v>628</v>
      </c>
      <c r="E40" s="1" t="s">
        <v>629</v>
      </c>
      <c r="F40" s="1" t="s">
        <v>630</v>
      </c>
      <c r="H40" s="2" t="s">
        <v>63</v>
      </c>
      <c r="I40" s="2" t="s">
        <v>64</v>
      </c>
      <c r="J40" s="2" t="s">
        <v>63</v>
      </c>
      <c r="K40" s="2" t="s">
        <v>63</v>
      </c>
      <c r="L40" s="2" t="s">
        <v>65</v>
      </c>
      <c r="M40" s="1" t="s">
        <v>631</v>
      </c>
      <c r="N40" s="1" t="s">
        <v>632</v>
      </c>
      <c r="O40" s="2" t="s">
        <v>169</v>
      </c>
      <c r="P40" s="1" t="s">
        <v>633</v>
      </c>
      <c r="Q40" s="2" t="s">
        <v>68</v>
      </c>
      <c r="R40" s="2" t="s">
        <v>69</v>
      </c>
      <c r="T40" s="2" t="s">
        <v>71</v>
      </c>
      <c r="U40" s="3">
        <v>16</v>
      </c>
      <c r="V40" s="3">
        <v>16</v>
      </c>
      <c r="W40" s="4" t="s">
        <v>634</v>
      </c>
      <c r="X40" s="4" t="s">
        <v>634</v>
      </c>
      <c r="Y40" s="4" t="s">
        <v>635</v>
      </c>
      <c r="Z40" s="4" t="s">
        <v>635</v>
      </c>
      <c r="AA40" s="3">
        <v>97</v>
      </c>
      <c r="AB40" s="3">
        <v>81</v>
      </c>
      <c r="AC40" s="3">
        <v>87</v>
      </c>
      <c r="AD40" s="3">
        <v>1</v>
      </c>
      <c r="AE40" s="3">
        <v>1</v>
      </c>
      <c r="AF40" s="3">
        <v>0</v>
      </c>
      <c r="AG40" s="3">
        <v>0</v>
      </c>
      <c r="AH40" s="3">
        <v>0</v>
      </c>
      <c r="AI40" s="3">
        <v>0</v>
      </c>
      <c r="AJ40" s="3">
        <v>0</v>
      </c>
      <c r="AK40" s="3">
        <v>0</v>
      </c>
      <c r="AL40" s="3">
        <v>0</v>
      </c>
      <c r="AM40" s="3">
        <v>0</v>
      </c>
      <c r="AN40" s="3">
        <v>0</v>
      </c>
      <c r="AO40" s="3">
        <v>0</v>
      </c>
      <c r="AP40" s="3">
        <v>0</v>
      </c>
      <c r="AQ40" s="3">
        <v>0</v>
      </c>
      <c r="AR40" s="2" t="s">
        <v>63</v>
      </c>
      <c r="AS40" s="2" t="s">
        <v>118</v>
      </c>
      <c r="AT40" s="5" t="str">
        <f>HYPERLINK("http://catalog.hathitrust.org/Record/010389172","HathiTrust Record")</f>
        <v>HathiTrust Record</v>
      </c>
      <c r="AU40" s="5" t="str">
        <f>HYPERLINK("https://creighton-primo.hosted.exlibrisgroup.com/primo-explore/search?tab=default_tab&amp;search_scope=EVERYTHING&amp;vid=01CRU&amp;lang=en_US&amp;offset=0&amp;query=any,contains,991005213589702656","Catalog Record")</f>
        <v>Catalog Record</v>
      </c>
      <c r="AV40" s="5" t="str">
        <f>HYPERLINK("http://www.worldcat.org/oclc/8171217","WorldCat Record")</f>
        <v>WorldCat Record</v>
      </c>
      <c r="AW40" s="2" t="s">
        <v>636</v>
      </c>
      <c r="AX40" s="2" t="s">
        <v>637</v>
      </c>
      <c r="AY40" s="2" t="s">
        <v>638</v>
      </c>
      <c r="AZ40" s="2" t="s">
        <v>638</v>
      </c>
      <c r="BA40" s="2" t="s">
        <v>639</v>
      </c>
      <c r="BB40" s="2" t="s">
        <v>78</v>
      </c>
      <c r="BD40" s="2" t="s">
        <v>640</v>
      </c>
      <c r="BE40" s="2" t="s">
        <v>641</v>
      </c>
      <c r="BF40" s="2" t="s">
        <v>642</v>
      </c>
    </row>
    <row r="41" spans="1:58" ht="39.75" customHeight="1">
      <c r="A41" s="1"/>
      <c r="B41" s="1" t="s">
        <v>58</v>
      </c>
      <c r="C41" s="1" t="s">
        <v>59</v>
      </c>
      <c r="D41" s="1" t="s">
        <v>643</v>
      </c>
      <c r="E41" s="1" t="s">
        <v>644</v>
      </c>
      <c r="F41" s="1" t="s">
        <v>645</v>
      </c>
      <c r="H41" s="2" t="s">
        <v>63</v>
      </c>
      <c r="I41" s="2" t="s">
        <v>64</v>
      </c>
      <c r="J41" s="2" t="s">
        <v>118</v>
      </c>
      <c r="K41" s="2" t="s">
        <v>63</v>
      </c>
      <c r="L41" s="2" t="s">
        <v>65</v>
      </c>
      <c r="M41" s="1" t="s">
        <v>646</v>
      </c>
      <c r="N41" s="1" t="s">
        <v>647</v>
      </c>
      <c r="O41" s="2" t="s">
        <v>121</v>
      </c>
      <c r="P41" s="1" t="s">
        <v>648</v>
      </c>
      <c r="Q41" s="2" t="s">
        <v>68</v>
      </c>
      <c r="R41" s="2" t="s">
        <v>649</v>
      </c>
      <c r="T41" s="2" t="s">
        <v>71</v>
      </c>
      <c r="U41" s="3">
        <v>14</v>
      </c>
      <c r="V41" s="3">
        <v>14</v>
      </c>
      <c r="W41" s="4" t="s">
        <v>650</v>
      </c>
      <c r="X41" s="4" t="s">
        <v>650</v>
      </c>
      <c r="Y41" s="4" t="s">
        <v>651</v>
      </c>
      <c r="Z41" s="4" t="s">
        <v>651</v>
      </c>
      <c r="AA41" s="3">
        <v>100</v>
      </c>
      <c r="AB41" s="3">
        <v>95</v>
      </c>
      <c r="AC41" s="3">
        <v>410</v>
      </c>
      <c r="AD41" s="3">
        <v>3</v>
      </c>
      <c r="AE41" s="3">
        <v>8</v>
      </c>
      <c r="AF41" s="3">
        <v>3</v>
      </c>
      <c r="AG41" s="3">
        <v>19</v>
      </c>
      <c r="AH41" s="3">
        <v>1</v>
      </c>
      <c r="AI41" s="3">
        <v>5</v>
      </c>
      <c r="AJ41" s="3">
        <v>1</v>
      </c>
      <c r="AK41" s="3">
        <v>5</v>
      </c>
      <c r="AL41" s="3">
        <v>2</v>
      </c>
      <c r="AM41" s="3">
        <v>13</v>
      </c>
      <c r="AN41" s="3">
        <v>0</v>
      </c>
      <c r="AO41" s="3">
        <v>2</v>
      </c>
      <c r="AP41" s="3">
        <v>0</v>
      </c>
      <c r="AQ41" s="3">
        <v>0</v>
      </c>
      <c r="AR41" s="2" t="s">
        <v>63</v>
      </c>
      <c r="AS41" s="2" t="s">
        <v>63</v>
      </c>
      <c r="AU41" s="5" t="str">
        <f>HYPERLINK("https://creighton-primo.hosted.exlibrisgroup.com/primo-explore/search?tab=default_tab&amp;search_scope=EVERYTHING&amp;vid=01CRU&amp;lang=en_US&amp;offset=0&amp;query=any,contains,991004876329702656","Catalog Record")</f>
        <v>Catalog Record</v>
      </c>
      <c r="AV41" s="5" t="str">
        <f>HYPERLINK("http://www.worldcat.org/oclc/7693904","WorldCat Record")</f>
        <v>WorldCat Record</v>
      </c>
      <c r="AW41" s="2" t="s">
        <v>652</v>
      </c>
      <c r="AX41" s="2" t="s">
        <v>653</v>
      </c>
      <c r="AY41" s="2" t="s">
        <v>654</v>
      </c>
      <c r="AZ41" s="2" t="s">
        <v>654</v>
      </c>
      <c r="BA41" s="2" t="s">
        <v>655</v>
      </c>
      <c r="BB41" s="2" t="s">
        <v>78</v>
      </c>
      <c r="BD41" s="2" t="s">
        <v>656</v>
      </c>
      <c r="BE41" s="2" t="s">
        <v>657</v>
      </c>
      <c r="BF41" s="2" t="s">
        <v>658</v>
      </c>
    </row>
    <row r="42" spans="1:58" ht="39.75" customHeight="1">
      <c r="A42" s="1"/>
      <c r="B42" s="1" t="s">
        <v>58</v>
      </c>
      <c r="C42" s="1" t="s">
        <v>59</v>
      </c>
      <c r="D42" s="1" t="s">
        <v>659</v>
      </c>
      <c r="E42" s="1" t="s">
        <v>660</v>
      </c>
      <c r="F42" s="1" t="s">
        <v>661</v>
      </c>
      <c r="H42" s="2" t="s">
        <v>63</v>
      </c>
      <c r="I42" s="2" t="s">
        <v>64</v>
      </c>
      <c r="J42" s="2" t="s">
        <v>63</v>
      </c>
      <c r="K42" s="2" t="s">
        <v>63</v>
      </c>
      <c r="L42" s="2" t="s">
        <v>65</v>
      </c>
      <c r="N42" s="1" t="s">
        <v>662</v>
      </c>
      <c r="O42" s="2" t="s">
        <v>663</v>
      </c>
      <c r="Q42" s="2" t="s">
        <v>68</v>
      </c>
      <c r="R42" s="2" t="s">
        <v>88</v>
      </c>
      <c r="T42" s="2" t="s">
        <v>71</v>
      </c>
      <c r="U42" s="3">
        <v>1</v>
      </c>
      <c r="V42" s="3">
        <v>1</v>
      </c>
      <c r="W42" s="4" t="s">
        <v>664</v>
      </c>
      <c r="X42" s="4" t="s">
        <v>664</v>
      </c>
      <c r="Y42" s="4" t="s">
        <v>665</v>
      </c>
      <c r="Z42" s="4" t="s">
        <v>665</v>
      </c>
      <c r="AA42" s="3">
        <v>179</v>
      </c>
      <c r="AB42" s="3">
        <v>152</v>
      </c>
      <c r="AC42" s="3">
        <v>154</v>
      </c>
      <c r="AD42" s="3">
        <v>3</v>
      </c>
      <c r="AE42" s="3">
        <v>3</v>
      </c>
      <c r="AF42" s="3">
        <v>9</v>
      </c>
      <c r="AG42" s="3">
        <v>9</v>
      </c>
      <c r="AH42" s="3">
        <v>2</v>
      </c>
      <c r="AI42" s="3">
        <v>2</v>
      </c>
      <c r="AJ42" s="3">
        <v>2</v>
      </c>
      <c r="AK42" s="3">
        <v>2</v>
      </c>
      <c r="AL42" s="3">
        <v>8</v>
      </c>
      <c r="AM42" s="3">
        <v>8</v>
      </c>
      <c r="AN42" s="3">
        <v>0</v>
      </c>
      <c r="AO42" s="3">
        <v>0</v>
      </c>
      <c r="AP42" s="3">
        <v>0</v>
      </c>
      <c r="AQ42" s="3">
        <v>0</v>
      </c>
      <c r="AR42" s="2" t="s">
        <v>63</v>
      </c>
      <c r="AS42" s="2" t="s">
        <v>118</v>
      </c>
      <c r="AT42" s="5" t="str">
        <f>HYPERLINK("http://catalog.hathitrust.org/Record/001569619","HathiTrust Record")</f>
        <v>HathiTrust Record</v>
      </c>
      <c r="AU42" s="5" t="str">
        <f>HYPERLINK("https://creighton-primo.hosted.exlibrisgroup.com/primo-explore/search?tab=default_tab&amp;search_scope=EVERYTHING&amp;vid=01CRU&amp;lang=en_US&amp;offset=0&amp;query=any,contains,991005264929702656","Catalog Record")</f>
        <v>Catalog Record</v>
      </c>
      <c r="AV42" s="5" t="str">
        <f>HYPERLINK("http://www.worldcat.org/oclc/1009147","WorldCat Record")</f>
        <v>WorldCat Record</v>
      </c>
      <c r="AW42" s="2" t="s">
        <v>666</v>
      </c>
      <c r="AX42" s="2" t="s">
        <v>667</v>
      </c>
      <c r="AY42" s="2" t="s">
        <v>668</v>
      </c>
      <c r="AZ42" s="2" t="s">
        <v>668</v>
      </c>
      <c r="BA42" s="2" t="s">
        <v>669</v>
      </c>
      <c r="BB42" s="2" t="s">
        <v>78</v>
      </c>
      <c r="BE42" s="2" t="s">
        <v>670</v>
      </c>
      <c r="BF42" s="2" t="s">
        <v>671</v>
      </c>
    </row>
    <row r="43" spans="1:58" ht="39.75" customHeight="1">
      <c r="A43" s="1"/>
      <c r="B43" s="1" t="s">
        <v>58</v>
      </c>
      <c r="C43" s="1" t="s">
        <v>59</v>
      </c>
      <c r="D43" s="1" t="s">
        <v>672</v>
      </c>
      <c r="E43" s="1" t="s">
        <v>673</v>
      </c>
      <c r="F43" s="1" t="s">
        <v>674</v>
      </c>
      <c r="H43" s="2" t="s">
        <v>63</v>
      </c>
      <c r="I43" s="2" t="s">
        <v>64</v>
      </c>
      <c r="J43" s="2" t="s">
        <v>63</v>
      </c>
      <c r="K43" s="2" t="s">
        <v>63</v>
      </c>
      <c r="L43" s="2" t="s">
        <v>65</v>
      </c>
      <c r="M43" s="1" t="s">
        <v>675</v>
      </c>
      <c r="N43" s="1" t="s">
        <v>676</v>
      </c>
      <c r="O43" s="2" t="s">
        <v>213</v>
      </c>
      <c r="Q43" s="2" t="s">
        <v>68</v>
      </c>
      <c r="R43" s="2" t="s">
        <v>69</v>
      </c>
      <c r="T43" s="2" t="s">
        <v>71</v>
      </c>
      <c r="U43" s="3">
        <v>24</v>
      </c>
      <c r="V43" s="3">
        <v>24</v>
      </c>
      <c r="W43" s="4" t="s">
        <v>677</v>
      </c>
      <c r="X43" s="4" t="s">
        <v>677</v>
      </c>
      <c r="Y43" s="4" t="s">
        <v>678</v>
      </c>
      <c r="Z43" s="4" t="s">
        <v>678</v>
      </c>
      <c r="AA43" s="3">
        <v>471</v>
      </c>
      <c r="AB43" s="3">
        <v>446</v>
      </c>
      <c r="AC43" s="3">
        <v>500</v>
      </c>
      <c r="AD43" s="3">
        <v>6</v>
      </c>
      <c r="AE43" s="3">
        <v>7</v>
      </c>
      <c r="AF43" s="3">
        <v>9</v>
      </c>
      <c r="AG43" s="3">
        <v>10</v>
      </c>
      <c r="AH43" s="3">
        <v>2</v>
      </c>
      <c r="AI43" s="3">
        <v>2</v>
      </c>
      <c r="AJ43" s="3">
        <v>1</v>
      </c>
      <c r="AK43" s="3">
        <v>1</v>
      </c>
      <c r="AL43" s="3">
        <v>3</v>
      </c>
      <c r="AM43" s="3">
        <v>3</v>
      </c>
      <c r="AN43" s="3">
        <v>3</v>
      </c>
      <c r="AO43" s="3">
        <v>4</v>
      </c>
      <c r="AP43" s="3">
        <v>0</v>
      </c>
      <c r="AQ43" s="3">
        <v>0</v>
      </c>
      <c r="AR43" s="2" t="s">
        <v>63</v>
      </c>
      <c r="AS43" s="2" t="s">
        <v>63</v>
      </c>
      <c r="AU43" s="5" t="str">
        <f>HYPERLINK("https://creighton-primo.hosted.exlibrisgroup.com/primo-explore/search?tab=default_tab&amp;search_scope=EVERYTHING&amp;vid=01CRU&amp;lang=en_US&amp;offset=0&amp;query=any,contains,991005264939702656","Catalog Record")</f>
        <v>Catalog Record</v>
      </c>
      <c r="AV43" s="5" t="str">
        <f>HYPERLINK("http://www.worldcat.org/oclc/2967653","WorldCat Record")</f>
        <v>WorldCat Record</v>
      </c>
      <c r="AW43" s="2" t="s">
        <v>679</v>
      </c>
      <c r="AX43" s="2" t="s">
        <v>680</v>
      </c>
      <c r="AY43" s="2" t="s">
        <v>681</v>
      </c>
      <c r="AZ43" s="2" t="s">
        <v>681</v>
      </c>
      <c r="BA43" s="2" t="s">
        <v>682</v>
      </c>
      <c r="BB43" s="2" t="s">
        <v>78</v>
      </c>
      <c r="BD43" s="2" t="s">
        <v>683</v>
      </c>
      <c r="BE43" s="2" t="s">
        <v>684</v>
      </c>
      <c r="BF43" s="2" t="s">
        <v>685</v>
      </c>
    </row>
    <row r="44" spans="1:58" ht="39.75" customHeight="1">
      <c r="A44" s="1"/>
      <c r="B44" s="1" t="s">
        <v>58</v>
      </c>
      <c r="C44" s="1" t="s">
        <v>59</v>
      </c>
      <c r="D44" s="1" t="s">
        <v>686</v>
      </c>
      <c r="E44" s="1" t="s">
        <v>687</v>
      </c>
      <c r="F44" s="1" t="s">
        <v>688</v>
      </c>
      <c r="G44" s="2" t="s">
        <v>117</v>
      </c>
      <c r="H44" s="2" t="s">
        <v>63</v>
      </c>
      <c r="I44" s="2" t="s">
        <v>64</v>
      </c>
      <c r="J44" s="2" t="s">
        <v>63</v>
      </c>
      <c r="K44" s="2" t="s">
        <v>63</v>
      </c>
      <c r="L44" s="2" t="s">
        <v>65</v>
      </c>
      <c r="M44" s="1" t="s">
        <v>689</v>
      </c>
      <c r="N44" s="1" t="s">
        <v>690</v>
      </c>
      <c r="O44" s="2" t="s">
        <v>691</v>
      </c>
      <c r="Q44" s="2" t="s">
        <v>68</v>
      </c>
      <c r="R44" s="2" t="s">
        <v>88</v>
      </c>
      <c r="T44" s="2" t="s">
        <v>71</v>
      </c>
      <c r="U44" s="3">
        <v>4</v>
      </c>
      <c r="V44" s="3">
        <v>4</v>
      </c>
      <c r="W44" s="4" t="s">
        <v>664</v>
      </c>
      <c r="X44" s="4" t="s">
        <v>664</v>
      </c>
      <c r="Y44" s="4" t="s">
        <v>606</v>
      </c>
      <c r="Z44" s="4" t="s">
        <v>606</v>
      </c>
      <c r="AA44" s="3">
        <v>37</v>
      </c>
      <c r="AB44" s="3">
        <v>36</v>
      </c>
      <c r="AC44" s="3">
        <v>51</v>
      </c>
      <c r="AD44" s="3">
        <v>2</v>
      </c>
      <c r="AE44" s="3">
        <v>2</v>
      </c>
      <c r="AF44" s="3">
        <v>4</v>
      </c>
      <c r="AG44" s="3">
        <v>5</v>
      </c>
      <c r="AH44" s="3">
        <v>0</v>
      </c>
      <c r="AI44" s="3">
        <v>0</v>
      </c>
      <c r="AJ44" s="3">
        <v>0</v>
      </c>
      <c r="AK44" s="3">
        <v>0</v>
      </c>
      <c r="AL44" s="3">
        <v>3</v>
      </c>
      <c r="AM44" s="3">
        <v>4</v>
      </c>
      <c r="AN44" s="3">
        <v>1</v>
      </c>
      <c r="AO44" s="3">
        <v>1</v>
      </c>
      <c r="AP44" s="3">
        <v>0</v>
      </c>
      <c r="AQ44" s="3">
        <v>0</v>
      </c>
      <c r="AR44" s="2" t="s">
        <v>63</v>
      </c>
      <c r="AS44" s="2" t="s">
        <v>63</v>
      </c>
      <c r="AU44" s="5" t="str">
        <f>HYPERLINK("https://creighton-primo.hosted.exlibrisgroup.com/primo-explore/search?tab=default_tab&amp;search_scope=EVERYTHING&amp;vid=01CRU&amp;lang=en_US&amp;offset=0&amp;query=any,contains,991003905629702656","Catalog Record")</f>
        <v>Catalog Record</v>
      </c>
      <c r="AV44" s="5" t="str">
        <f>HYPERLINK("http://www.worldcat.org/oclc/1836775","WorldCat Record")</f>
        <v>WorldCat Record</v>
      </c>
      <c r="AW44" s="2" t="s">
        <v>692</v>
      </c>
      <c r="AX44" s="2" t="s">
        <v>693</v>
      </c>
      <c r="AY44" s="2" t="s">
        <v>694</v>
      </c>
      <c r="AZ44" s="2" t="s">
        <v>694</v>
      </c>
      <c r="BA44" s="2" t="s">
        <v>695</v>
      </c>
      <c r="BB44" s="2" t="s">
        <v>78</v>
      </c>
      <c r="BE44" s="2" t="s">
        <v>696</v>
      </c>
      <c r="BF44" s="2" t="s">
        <v>697</v>
      </c>
    </row>
    <row r="45" spans="1:58" ht="39.75" customHeight="1">
      <c r="A45" s="1"/>
      <c r="B45" s="1" t="s">
        <v>58</v>
      </c>
      <c r="C45" s="1" t="s">
        <v>59</v>
      </c>
      <c r="D45" s="1" t="s">
        <v>698</v>
      </c>
      <c r="E45" s="1" t="s">
        <v>699</v>
      </c>
      <c r="F45" s="1" t="s">
        <v>700</v>
      </c>
      <c r="H45" s="2" t="s">
        <v>63</v>
      </c>
      <c r="I45" s="2" t="s">
        <v>64</v>
      </c>
      <c r="J45" s="2" t="s">
        <v>63</v>
      </c>
      <c r="K45" s="2" t="s">
        <v>63</v>
      </c>
      <c r="L45" s="2" t="s">
        <v>65</v>
      </c>
      <c r="M45" s="1" t="s">
        <v>701</v>
      </c>
      <c r="N45" s="1" t="s">
        <v>702</v>
      </c>
      <c r="O45" s="2" t="s">
        <v>185</v>
      </c>
      <c r="P45" s="1" t="s">
        <v>703</v>
      </c>
      <c r="Q45" s="2" t="s">
        <v>68</v>
      </c>
      <c r="R45" s="2" t="s">
        <v>704</v>
      </c>
      <c r="T45" s="2" t="s">
        <v>71</v>
      </c>
      <c r="U45" s="3">
        <v>10</v>
      </c>
      <c r="V45" s="3">
        <v>10</v>
      </c>
      <c r="W45" s="4" t="s">
        <v>705</v>
      </c>
      <c r="X45" s="4" t="s">
        <v>705</v>
      </c>
      <c r="Y45" s="4" t="s">
        <v>651</v>
      </c>
      <c r="Z45" s="4" t="s">
        <v>651</v>
      </c>
      <c r="AA45" s="3">
        <v>7</v>
      </c>
      <c r="AB45" s="3">
        <v>6</v>
      </c>
      <c r="AC45" s="3">
        <v>293</v>
      </c>
      <c r="AD45" s="3">
        <v>1</v>
      </c>
      <c r="AE45" s="3">
        <v>4</v>
      </c>
      <c r="AF45" s="3">
        <v>0</v>
      </c>
      <c r="AG45" s="3">
        <v>6</v>
      </c>
      <c r="AH45" s="3">
        <v>0</v>
      </c>
      <c r="AI45" s="3">
        <v>2</v>
      </c>
      <c r="AJ45" s="3">
        <v>0</v>
      </c>
      <c r="AK45" s="3">
        <v>1</v>
      </c>
      <c r="AL45" s="3">
        <v>0</v>
      </c>
      <c r="AM45" s="3">
        <v>3</v>
      </c>
      <c r="AN45" s="3">
        <v>0</v>
      </c>
      <c r="AO45" s="3">
        <v>1</v>
      </c>
      <c r="AP45" s="3">
        <v>0</v>
      </c>
      <c r="AQ45" s="3">
        <v>0</v>
      </c>
      <c r="AR45" s="2" t="s">
        <v>63</v>
      </c>
      <c r="AS45" s="2" t="s">
        <v>63</v>
      </c>
      <c r="AU45" s="5" t="str">
        <f>HYPERLINK("https://creighton-primo.hosted.exlibrisgroup.com/primo-explore/search?tab=default_tab&amp;search_scope=EVERYTHING&amp;vid=01CRU&amp;lang=en_US&amp;offset=0&amp;query=any,contains,991000946179702656","Catalog Record")</f>
        <v>Catalog Record</v>
      </c>
      <c r="AV45" s="5" t="str">
        <f>HYPERLINK("http://www.worldcat.org/oclc/14584742","WorldCat Record")</f>
        <v>WorldCat Record</v>
      </c>
      <c r="AW45" s="2" t="s">
        <v>706</v>
      </c>
      <c r="AX45" s="2" t="s">
        <v>707</v>
      </c>
      <c r="AY45" s="2" t="s">
        <v>708</v>
      </c>
      <c r="AZ45" s="2" t="s">
        <v>708</v>
      </c>
      <c r="BA45" s="2" t="s">
        <v>709</v>
      </c>
      <c r="BB45" s="2" t="s">
        <v>78</v>
      </c>
      <c r="BD45" s="2" t="s">
        <v>710</v>
      </c>
      <c r="BE45" s="2" t="s">
        <v>711</v>
      </c>
      <c r="BF45" s="2" t="s">
        <v>712</v>
      </c>
    </row>
    <row r="46" spans="1:58" ht="39.75" customHeight="1">
      <c r="A46" s="1"/>
      <c r="B46" s="1" t="s">
        <v>58</v>
      </c>
      <c r="C46" s="1" t="s">
        <v>59</v>
      </c>
      <c r="D46" s="1" t="s">
        <v>713</v>
      </c>
      <c r="E46" s="1" t="s">
        <v>714</v>
      </c>
      <c r="F46" s="1" t="s">
        <v>715</v>
      </c>
      <c r="H46" s="2" t="s">
        <v>63</v>
      </c>
      <c r="I46" s="2" t="s">
        <v>64</v>
      </c>
      <c r="J46" s="2" t="s">
        <v>63</v>
      </c>
      <c r="K46" s="2" t="s">
        <v>63</v>
      </c>
      <c r="L46" s="2" t="s">
        <v>65</v>
      </c>
      <c r="M46" s="1" t="s">
        <v>716</v>
      </c>
      <c r="N46" s="1" t="s">
        <v>717</v>
      </c>
      <c r="O46" s="2" t="s">
        <v>121</v>
      </c>
      <c r="P46" s="1" t="s">
        <v>230</v>
      </c>
      <c r="Q46" s="2" t="s">
        <v>68</v>
      </c>
      <c r="R46" s="2" t="s">
        <v>69</v>
      </c>
      <c r="T46" s="2" t="s">
        <v>71</v>
      </c>
      <c r="U46" s="3">
        <v>8</v>
      </c>
      <c r="V46" s="3">
        <v>8</v>
      </c>
      <c r="W46" s="4" t="s">
        <v>718</v>
      </c>
      <c r="X46" s="4" t="s">
        <v>718</v>
      </c>
      <c r="Y46" s="4" t="s">
        <v>606</v>
      </c>
      <c r="Z46" s="4" t="s">
        <v>606</v>
      </c>
      <c r="AA46" s="3">
        <v>180</v>
      </c>
      <c r="AB46" s="3">
        <v>171</v>
      </c>
      <c r="AC46" s="3">
        <v>175</v>
      </c>
      <c r="AD46" s="3">
        <v>3</v>
      </c>
      <c r="AE46" s="3">
        <v>3</v>
      </c>
      <c r="AF46" s="3">
        <v>8</v>
      </c>
      <c r="AG46" s="3">
        <v>8</v>
      </c>
      <c r="AH46" s="3">
        <v>2</v>
      </c>
      <c r="AI46" s="3">
        <v>2</v>
      </c>
      <c r="AJ46" s="3">
        <v>1</v>
      </c>
      <c r="AK46" s="3">
        <v>1</v>
      </c>
      <c r="AL46" s="3">
        <v>6</v>
      </c>
      <c r="AM46" s="3">
        <v>6</v>
      </c>
      <c r="AN46" s="3">
        <v>0</v>
      </c>
      <c r="AO46" s="3">
        <v>0</v>
      </c>
      <c r="AP46" s="3">
        <v>0</v>
      </c>
      <c r="AQ46" s="3">
        <v>0</v>
      </c>
      <c r="AR46" s="2" t="s">
        <v>63</v>
      </c>
      <c r="AS46" s="2" t="s">
        <v>63</v>
      </c>
      <c r="AU46" s="5" t="str">
        <f>HYPERLINK("https://creighton-primo.hosted.exlibrisgroup.com/primo-explore/search?tab=default_tab&amp;search_scope=EVERYTHING&amp;vid=01CRU&amp;lang=en_US&amp;offset=0&amp;query=any,contains,991004646709702656","Catalog Record")</f>
        <v>Catalog Record</v>
      </c>
      <c r="AV46" s="5" t="str">
        <f>HYPERLINK("http://www.worldcat.org/oclc/4492337","WorldCat Record")</f>
        <v>WorldCat Record</v>
      </c>
      <c r="AW46" s="2" t="s">
        <v>719</v>
      </c>
      <c r="AX46" s="2" t="s">
        <v>720</v>
      </c>
      <c r="AY46" s="2" t="s">
        <v>721</v>
      </c>
      <c r="AZ46" s="2" t="s">
        <v>721</v>
      </c>
      <c r="BA46" s="2" t="s">
        <v>722</v>
      </c>
      <c r="BB46" s="2" t="s">
        <v>78</v>
      </c>
      <c r="BD46" s="2" t="s">
        <v>723</v>
      </c>
      <c r="BE46" s="2" t="s">
        <v>724</v>
      </c>
      <c r="BF46" s="2" t="s">
        <v>725</v>
      </c>
    </row>
    <row r="47" spans="1:58" ht="39.75" customHeight="1">
      <c r="A47" s="1"/>
      <c r="B47" s="1" t="s">
        <v>58</v>
      </c>
      <c r="C47" s="1" t="s">
        <v>59</v>
      </c>
      <c r="D47" s="1" t="s">
        <v>726</v>
      </c>
      <c r="E47" s="1" t="s">
        <v>727</v>
      </c>
      <c r="F47" s="1" t="s">
        <v>728</v>
      </c>
      <c r="H47" s="2" t="s">
        <v>63</v>
      </c>
      <c r="I47" s="2" t="s">
        <v>64</v>
      </c>
      <c r="J47" s="2" t="s">
        <v>118</v>
      </c>
      <c r="K47" s="2" t="s">
        <v>63</v>
      </c>
      <c r="L47" s="2" t="s">
        <v>65</v>
      </c>
      <c r="N47" s="1" t="s">
        <v>729</v>
      </c>
      <c r="O47" s="2" t="s">
        <v>730</v>
      </c>
      <c r="Q47" s="2" t="s">
        <v>68</v>
      </c>
      <c r="R47" s="2" t="s">
        <v>262</v>
      </c>
      <c r="S47" s="1" t="s">
        <v>263</v>
      </c>
      <c r="T47" s="2" t="s">
        <v>71</v>
      </c>
      <c r="U47" s="3">
        <v>13</v>
      </c>
      <c r="V47" s="3">
        <v>13</v>
      </c>
      <c r="W47" s="4" t="s">
        <v>677</v>
      </c>
      <c r="X47" s="4" t="s">
        <v>677</v>
      </c>
      <c r="Y47" s="4" t="s">
        <v>606</v>
      </c>
      <c r="Z47" s="4" t="s">
        <v>606</v>
      </c>
      <c r="AA47" s="3">
        <v>532</v>
      </c>
      <c r="AB47" s="3">
        <v>454</v>
      </c>
      <c r="AC47" s="3">
        <v>472</v>
      </c>
      <c r="AD47" s="3">
        <v>3</v>
      </c>
      <c r="AE47" s="3">
        <v>3</v>
      </c>
      <c r="AF47" s="3">
        <v>16</v>
      </c>
      <c r="AG47" s="3">
        <v>17</v>
      </c>
      <c r="AH47" s="3">
        <v>7</v>
      </c>
      <c r="AI47" s="3">
        <v>8</v>
      </c>
      <c r="AJ47" s="3">
        <v>3</v>
      </c>
      <c r="AK47" s="3">
        <v>3</v>
      </c>
      <c r="AL47" s="3">
        <v>8</v>
      </c>
      <c r="AM47" s="3">
        <v>9</v>
      </c>
      <c r="AN47" s="3">
        <v>1</v>
      </c>
      <c r="AO47" s="3">
        <v>1</v>
      </c>
      <c r="AP47" s="3">
        <v>0</v>
      </c>
      <c r="AQ47" s="3">
        <v>0</v>
      </c>
      <c r="AR47" s="2" t="s">
        <v>63</v>
      </c>
      <c r="AS47" s="2" t="s">
        <v>63</v>
      </c>
      <c r="AU47" s="5" t="str">
        <f>HYPERLINK("https://creighton-primo.hosted.exlibrisgroup.com/primo-explore/search?tab=default_tab&amp;search_scope=EVERYTHING&amp;vid=01CRU&amp;lang=en_US&amp;offset=0&amp;query=any,contains,991005032739702656","Catalog Record")</f>
        <v>Catalog Record</v>
      </c>
      <c r="AV47" s="5" t="str">
        <f>HYPERLINK("http://www.worldcat.org/oclc/6734812","WorldCat Record")</f>
        <v>WorldCat Record</v>
      </c>
      <c r="AW47" s="2" t="s">
        <v>731</v>
      </c>
      <c r="AX47" s="2" t="s">
        <v>732</v>
      </c>
      <c r="AY47" s="2" t="s">
        <v>733</v>
      </c>
      <c r="AZ47" s="2" t="s">
        <v>733</v>
      </c>
      <c r="BA47" s="2" t="s">
        <v>734</v>
      </c>
      <c r="BB47" s="2" t="s">
        <v>78</v>
      </c>
      <c r="BD47" s="2" t="s">
        <v>735</v>
      </c>
      <c r="BE47" s="2" t="s">
        <v>736</v>
      </c>
      <c r="BF47" s="2" t="s">
        <v>737</v>
      </c>
    </row>
    <row r="48" spans="1:58" ht="39.75" customHeight="1">
      <c r="A48" s="1"/>
      <c r="B48" s="1" t="s">
        <v>58</v>
      </c>
      <c r="C48" s="1" t="s">
        <v>59</v>
      </c>
      <c r="D48" s="1" t="s">
        <v>738</v>
      </c>
      <c r="E48" s="1" t="s">
        <v>739</v>
      </c>
      <c r="F48" s="1" t="s">
        <v>740</v>
      </c>
      <c r="H48" s="2" t="s">
        <v>63</v>
      </c>
      <c r="I48" s="2" t="s">
        <v>64</v>
      </c>
      <c r="J48" s="2" t="s">
        <v>63</v>
      </c>
      <c r="K48" s="2" t="s">
        <v>63</v>
      </c>
      <c r="L48" s="2" t="s">
        <v>65</v>
      </c>
      <c r="M48" s="1" t="s">
        <v>741</v>
      </c>
      <c r="N48" s="1" t="s">
        <v>742</v>
      </c>
      <c r="O48" s="2" t="s">
        <v>743</v>
      </c>
      <c r="Q48" s="2" t="s">
        <v>68</v>
      </c>
      <c r="R48" s="2" t="s">
        <v>122</v>
      </c>
      <c r="T48" s="2" t="s">
        <v>71</v>
      </c>
      <c r="U48" s="3">
        <v>1</v>
      </c>
      <c r="V48" s="3">
        <v>1</v>
      </c>
      <c r="W48" s="4" t="s">
        <v>744</v>
      </c>
      <c r="X48" s="4" t="s">
        <v>744</v>
      </c>
      <c r="Y48" s="4" t="s">
        <v>665</v>
      </c>
      <c r="Z48" s="4" t="s">
        <v>665</v>
      </c>
      <c r="AA48" s="3">
        <v>331</v>
      </c>
      <c r="AB48" s="3">
        <v>245</v>
      </c>
      <c r="AC48" s="3">
        <v>347</v>
      </c>
      <c r="AD48" s="3">
        <v>5</v>
      </c>
      <c r="AE48" s="3">
        <v>5</v>
      </c>
      <c r="AF48" s="3">
        <v>13</v>
      </c>
      <c r="AG48" s="3">
        <v>13</v>
      </c>
      <c r="AH48" s="3">
        <v>2</v>
      </c>
      <c r="AI48" s="3">
        <v>2</v>
      </c>
      <c r="AJ48" s="3">
        <v>3</v>
      </c>
      <c r="AK48" s="3">
        <v>3</v>
      </c>
      <c r="AL48" s="3">
        <v>6</v>
      </c>
      <c r="AM48" s="3">
        <v>6</v>
      </c>
      <c r="AN48" s="3">
        <v>4</v>
      </c>
      <c r="AO48" s="3">
        <v>4</v>
      </c>
      <c r="AP48" s="3">
        <v>0</v>
      </c>
      <c r="AQ48" s="3">
        <v>0</v>
      </c>
      <c r="AR48" s="2" t="s">
        <v>63</v>
      </c>
      <c r="AS48" s="2" t="s">
        <v>63</v>
      </c>
      <c r="AU48" s="5" t="str">
        <f>HYPERLINK("https://creighton-primo.hosted.exlibrisgroup.com/primo-explore/search?tab=default_tab&amp;search_scope=EVERYTHING&amp;vid=01CRU&amp;lang=en_US&amp;offset=0&amp;query=any,contains,991000056729702656","Catalog Record")</f>
        <v>Catalog Record</v>
      </c>
      <c r="AV48" s="5" t="str">
        <f>HYPERLINK("http://www.worldcat.org/oclc/23627","WorldCat Record")</f>
        <v>WorldCat Record</v>
      </c>
      <c r="AW48" s="2" t="s">
        <v>745</v>
      </c>
      <c r="AX48" s="2" t="s">
        <v>746</v>
      </c>
      <c r="AY48" s="2" t="s">
        <v>747</v>
      </c>
      <c r="AZ48" s="2" t="s">
        <v>747</v>
      </c>
      <c r="BA48" s="2" t="s">
        <v>748</v>
      </c>
      <c r="BB48" s="2" t="s">
        <v>78</v>
      </c>
      <c r="BD48" s="2" t="s">
        <v>749</v>
      </c>
      <c r="BE48" s="2" t="s">
        <v>750</v>
      </c>
      <c r="BF48" s="2" t="s">
        <v>751</v>
      </c>
    </row>
    <row r="49" spans="1:58" ht="39.75" customHeight="1">
      <c r="A49" s="1"/>
      <c r="B49" s="1" t="s">
        <v>58</v>
      </c>
      <c r="C49" s="1" t="s">
        <v>59</v>
      </c>
      <c r="D49" s="1" t="s">
        <v>752</v>
      </c>
      <c r="E49" s="1" t="s">
        <v>753</v>
      </c>
      <c r="F49" s="1" t="s">
        <v>754</v>
      </c>
      <c r="H49" s="2" t="s">
        <v>63</v>
      </c>
      <c r="I49" s="2" t="s">
        <v>64</v>
      </c>
      <c r="J49" s="2" t="s">
        <v>63</v>
      </c>
      <c r="K49" s="2" t="s">
        <v>63</v>
      </c>
      <c r="L49" s="2" t="s">
        <v>65</v>
      </c>
      <c r="M49" s="1" t="s">
        <v>755</v>
      </c>
      <c r="N49" s="1" t="s">
        <v>756</v>
      </c>
      <c r="O49" s="2" t="s">
        <v>757</v>
      </c>
      <c r="Q49" s="2" t="s">
        <v>68</v>
      </c>
      <c r="R49" s="2" t="s">
        <v>336</v>
      </c>
      <c r="T49" s="2" t="s">
        <v>71</v>
      </c>
      <c r="U49" s="3">
        <v>10</v>
      </c>
      <c r="V49" s="3">
        <v>10</v>
      </c>
      <c r="W49" s="4" t="s">
        <v>650</v>
      </c>
      <c r="X49" s="4" t="s">
        <v>650</v>
      </c>
      <c r="Y49" s="4" t="s">
        <v>678</v>
      </c>
      <c r="Z49" s="4" t="s">
        <v>678</v>
      </c>
      <c r="AA49" s="3">
        <v>249</v>
      </c>
      <c r="AB49" s="3">
        <v>221</v>
      </c>
      <c r="AC49" s="3">
        <v>223</v>
      </c>
      <c r="AD49" s="3">
        <v>3</v>
      </c>
      <c r="AE49" s="3">
        <v>3</v>
      </c>
      <c r="AF49" s="3">
        <v>17</v>
      </c>
      <c r="AG49" s="3">
        <v>17</v>
      </c>
      <c r="AH49" s="3">
        <v>4</v>
      </c>
      <c r="AI49" s="3">
        <v>4</v>
      </c>
      <c r="AJ49" s="3">
        <v>5</v>
      </c>
      <c r="AK49" s="3">
        <v>5</v>
      </c>
      <c r="AL49" s="3">
        <v>12</v>
      </c>
      <c r="AM49" s="3">
        <v>12</v>
      </c>
      <c r="AN49" s="3">
        <v>0</v>
      </c>
      <c r="AO49" s="3">
        <v>0</v>
      </c>
      <c r="AP49" s="3">
        <v>0</v>
      </c>
      <c r="AQ49" s="3">
        <v>0</v>
      </c>
      <c r="AR49" s="2" t="s">
        <v>63</v>
      </c>
      <c r="AS49" s="2" t="s">
        <v>118</v>
      </c>
      <c r="AT49" s="5" t="str">
        <f>HYPERLINK("http://catalog.hathitrust.org/Record/001569638","HathiTrust Record")</f>
        <v>HathiTrust Record</v>
      </c>
      <c r="AU49" s="5" t="str">
        <f>HYPERLINK("https://creighton-primo.hosted.exlibrisgroup.com/primo-explore/search?tab=default_tab&amp;search_scope=EVERYTHING&amp;vid=01CRU&amp;lang=en_US&amp;offset=0&amp;query=any,contains,991002913859702656","Catalog Record")</f>
        <v>Catalog Record</v>
      </c>
      <c r="AV49" s="5" t="str">
        <f>HYPERLINK("http://www.worldcat.org/oclc/523449","WorldCat Record")</f>
        <v>WorldCat Record</v>
      </c>
      <c r="AW49" s="2" t="s">
        <v>758</v>
      </c>
      <c r="AX49" s="2" t="s">
        <v>759</v>
      </c>
      <c r="AY49" s="2" t="s">
        <v>760</v>
      </c>
      <c r="AZ49" s="2" t="s">
        <v>760</v>
      </c>
      <c r="BA49" s="2" t="s">
        <v>761</v>
      </c>
      <c r="BB49" s="2" t="s">
        <v>78</v>
      </c>
      <c r="BE49" s="2" t="s">
        <v>762</v>
      </c>
      <c r="BF49" s="2" t="s">
        <v>763</v>
      </c>
    </row>
    <row r="50" spans="1:58" ht="39.75" customHeight="1">
      <c r="A50" s="1"/>
      <c r="B50" s="1" t="s">
        <v>58</v>
      </c>
      <c r="C50" s="1" t="s">
        <v>59</v>
      </c>
      <c r="D50" s="1" t="s">
        <v>764</v>
      </c>
      <c r="E50" s="1" t="s">
        <v>765</v>
      </c>
      <c r="F50" s="1" t="s">
        <v>766</v>
      </c>
      <c r="H50" s="2" t="s">
        <v>63</v>
      </c>
      <c r="I50" s="2" t="s">
        <v>64</v>
      </c>
      <c r="J50" s="2" t="s">
        <v>63</v>
      </c>
      <c r="K50" s="2" t="s">
        <v>63</v>
      </c>
      <c r="L50" s="2" t="s">
        <v>65</v>
      </c>
      <c r="M50" s="1" t="s">
        <v>767</v>
      </c>
      <c r="N50" s="1" t="s">
        <v>768</v>
      </c>
      <c r="O50" s="2" t="s">
        <v>185</v>
      </c>
      <c r="Q50" s="2" t="s">
        <v>68</v>
      </c>
      <c r="R50" s="2" t="s">
        <v>69</v>
      </c>
      <c r="T50" s="2" t="s">
        <v>71</v>
      </c>
      <c r="U50" s="3">
        <v>2</v>
      </c>
      <c r="V50" s="3">
        <v>2</v>
      </c>
      <c r="W50" s="4" t="s">
        <v>769</v>
      </c>
      <c r="X50" s="4" t="s">
        <v>769</v>
      </c>
      <c r="Y50" s="4" t="s">
        <v>606</v>
      </c>
      <c r="Z50" s="4" t="s">
        <v>606</v>
      </c>
      <c r="AA50" s="3">
        <v>550</v>
      </c>
      <c r="AB50" s="3">
        <v>473</v>
      </c>
      <c r="AC50" s="3">
        <v>480</v>
      </c>
      <c r="AD50" s="3">
        <v>2</v>
      </c>
      <c r="AE50" s="3">
        <v>2</v>
      </c>
      <c r="AF50" s="3">
        <v>14</v>
      </c>
      <c r="AG50" s="3">
        <v>14</v>
      </c>
      <c r="AH50" s="3">
        <v>6</v>
      </c>
      <c r="AI50" s="3">
        <v>6</v>
      </c>
      <c r="AJ50" s="3">
        <v>4</v>
      </c>
      <c r="AK50" s="3">
        <v>4</v>
      </c>
      <c r="AL50" s="3">
        <v>7</v>
      </c>
      <c r="AM50" s="3">
        <v>7</v>
      </c>
      <c r="AN50" s="3">
        <v>1</v>
      </c>
      <c r="AO50" s="3">
        <v>1</v>
      </c>
      <c r="AP50" s="3">
        <v>0</v>
      </c>
      <c r="AQ50" s="3">
        <v>0</v>
      </c>
      <c r="AR50" s="2" t="s">
        <v>63</v>
      </c>
      <c r="AS50" s="2" t="s">
        <v>63</v>
      </c>
      <c r="AU50" s="5" t="str">
        <f>HYPERLINK("https://creighton-primo.hosted.exlibrisgroup.com/primo-explore/search?tab=default_tab&amp;search_scope=EVERYTHING&amp;vid=01CRU&amp;lang=en_US&amp;offset=0&amp;query=any,contains,991004580219702656","Catalog Record")</f>
        <v>Catalog Record</v>
      </c>
      <c r="AV50" s="5" t="str">
        <f>HYPERLINK("http://www.worldcat.org/oclc/4056590","WorldCat Record")</f>
        <v>WorldCat Record</v>
      </c>
      <c r="AW50" s="2" t="s">
        <v>770</v>
      </c>
      <c r="AX50" s="2" t="s">
        <v>771</v>
      </c>
      <c r="AY50" s="2" t="s">
        <v>772</v>
      </c>
      <c r="AZ50" s="2" t="s">
        <v>772</v>
      </c>
      <c r="BA50" s="2" t="s">
        <v>773</v>
      </c>
      <c r="BB50" s="2" t="s">
        <v>78</v>
      </c>
      <c r="BD50" s="2" t="s">
        <v>774</v>
      </c>
      <c r="BE50" s="2" t="s">
        <v>775</v>
      </c>
      <c r="BF50" s="2" t="s">
        <v>776</v>
      </c>
    </row>
    <row r="51" spans="1:58" ht="39.75" customHeight="1">
      <c r="A51" s="1"/>
      <c r="B51" s="1" t="s">
        <v>58</v>
      </c>
      <c r="C51" s="1" t="s">
        <v>59</v>
      </c>
      <c r="D51" s="1" t="s">
        <v>777</v>
      </c>
      <c r="E51" s="1" t="s">
        <v>778</v>
      </c>
      <c r="F51" s="1" t="s">
        <v>779</v>
      </c>
      <c r="H51" s="2" t="s">
        <v>63</v>
      </c>
      <c r="I51" s="2" t="s">
        <v>64</v>
      </c>
      <c r="J51" s="2" t="s">
        <v>63</v>
      </c>
      <c r="K51" s="2" t="s">
        <v>63</v>
      </c>
      <c r="L51" s="2" t="s">
        <v>65</v>
      </c>
      <c r="M51" s="1" t="s">
        <v>780</v>
      </c>
      <c r="N51" s="1" t="s">
        <v>781</v>
      </c>
      <c r="O51" s="2" t="s">
        <v>246</v>
      </c>
      <c r="Q51" s="2" t="s">
        <v>68</v>
      </c>
      <c r="R51" s="2" t="s">
        <v>69</v>
      </c>
      <c r="S51" s="1" t="s">
        <v>782</v>
      </c>
      <c r="T51" s="2" t="s">
        <v>71</v>
      </c>
      <c r="U51" s="3">
        <v>7</v>
      </c>
      <c r="V51" s="3">
        <v>7</v>
      </c>
      <c r="W51" s="4" t="s">
        <v>199</v>
      </c>
      <c r="X51" s="4" t="s">
        <v>199</v>
      </c>
      <c r="Y51" s="4" t="s">
        <v>783</v>
      </c>
      <c r="Z51" s="4" t="s">
        <v>783</v>
      </c>
      <c r="AA51" s="3">
        <v>177</v>
      </c>
      <c r="AB51" s="3">
        <v>151</v>
      </c>
      <c r="AC51" s="3">
        <v>460</v>
      </c>
      <c r="AD51" s="3">
        <v>1</v>
      </c>
      <c r="AE51" s="3">
        <v>3</v>
      </c>
      <c r="AF51" s="3">
        <v>12</v>
      </c>
      <c r="AG51" s="3">
        <v>18</v>
      </c>
      <c r="AH51" s="3">
        <v>6</v>
      </c>
      <c r="AI51" s="3">
        <v>8</v>
      </c>
      <c r="AJ51" s="3">
        <v>4</v>
      </c>
      <c r="AK51" s="3">
        <v>5</v>
      </c>
      <c r="AL51" s="3">
        <v>5</v>
      </c>
      <c r="AM51" s="3">
        <v>7</v>
      </c>
      <c r="AN51" s="3">
        <v>0</v>
      </c>
      <c r="AO51" s="3">
        <v>2</v>
      </c>
      <c r="AP51" s="3">
        <v>0</v>
      </c>
      <c r="AQ51" s="3">
        <v>0</v>
      </c>
      <c r="AR51" s="2" t="s">
        <v>63</v>
      </c>
      <c r="AS51" s="2" t="s">
        <v>63</v>
      </c>
      <c r="AU51" s="5" t="str">
        <f>HYPERLINK("https://creighton-primo.hosted.exlibrisgroup.com/primo-explore/search?tab=default_tab&amp;search_scope=EVERYTHING&amp;vid=01CRU&amp;lang=en_US&amp;offset=0&amp;query=any,contains,991002275399702656","Catalog Record")</f>
        <v>Catalog Record</v>
      </c>
      <c r="AV51" s="5" t="str">
        <f>HYPERLINK("http://www.worldcat.org/oclc/29521031","WorldCat Record")</f>
        <v>WorldCat Record</v>
      </c>
      <c r="AW51" s="2" t="s">
        <v>784</v>
      </c>
      <c r="AX51" s="2" t="s">
        <v>785</v>
      </c>
      <c r="AY51" s="2" t="s">
        <v>786</v>
      </c>
      <c r="AZ51" s="2" t="s">
        <v>786</v>
      </c>
      <c r="BA51" s="2" t="s">
        <v>787</v>
      </c>
      <c r="BB51" s="2" t="s">
        <v>78</v>
      </c>
      <c r="BD51" s="2" t="s">
        <v>788</v>
      </c>
      <c r="BE51" s="2" t="s">
        <v>789</v>
      </c>
      <c r="BF51" s="2" t="s">
        <v>790</v>
      </c>
    </row>
    <row r="52" spans="1:58" ht="39.75" customHeight="1">
      <c r="A52" s="1"/>
      <c r="B52" s="1" t="s">
        <v>58</v>
      </c>
      <c r="C52" s="1" t="s">
        <v>59</v>
      </c>
      <c r="D52" s="1" t="s">
        <v>791</v>
      </c>
      <c r="E52" s="1" t="s">
        <v>792</v>
      </c>
      <c r="F52" s="1" t="s">
        <v>793</v>
      </c>
      <c r="H52" s="2" t="s">
        <v>63</v>
      </c>
      <c r="I52" s="2" t="s">
        <v>64</v>
      </c>
      <c r="J52" s="2" t="s">
        <v>63</v>
      </c>
      <c r="K52" s="2" t="s">
        <v>63</v>
      </c>
      <c r="L52" s="2" t="s">
        <v>65</v>
      </c>
      <c r="M52" s="1" t="s">
        <v>794</v>
      </c>
      <c r="N52" s="1" t="s">
        <v>795</v>
      </c>
      <c r="O52" s="2" t="s">
        <v>121</v>
      </c>
      <c r="Q52" s="2" t="s">
        <v>68</v>
      </c>
      <c r="R52" s="2" t="s">
        <v>382</v>
      </c>
      <c r="T52" s="2" t="s">
        <v>71</v>
      </c>
      <c r="U52" s="3">
        <v>13</v>
      </c>
      <c r="V52" s="3">
        <v>13</v>
      </c>
      <c r="W52" s="4" t="s">
        <v>796</v>
      </c>
      <c r="X52" s="4" t="s">
        <v>796</v>
      </c>
      <c r="Y52" s="4" t="s">
        <v>797</v>
      </c>
      <c r="Z52" s="4" t="s">
        <v>797</v>
      </c>
      <c r="AA52" s="3">
        <v>400</v>
      </c>
      <c r="AB52" s="3">
        <v>313</v>
      </c>
      <c r="AC52" s="3">
        <v>318</v>
      </c>
      <c r="AD52" s="3">
        <v>4</v>
      </c>
      <c r="AE52" s="3">
        <v>4</v>
      </c>
      <c r="AF52" s="3">
        <v>10</v>
      </c>
      <c r="AG52" s="3">
        <v>10</v>
      </c>
      <c r="AH52" s="3">
        <v>5</v>
      </c>
      <c r="AI52" s="3">
        <v>5</v>
      </c>
      <c r="AJ52" s="3">
        <v>0</v>
      </c>
      <c r="AK52" s="3">
        <v>0</v>
      </c>
      <c r="AL52" s="3">
        <v>4</v>
      </c>
      <c r="AM52" s="3">
        <v>4</v>
      </c>
      <c r="AN52" s="3">
        <v>3</v>
      </c>
      <c r="AO52" s="3">
        <v>3</v>
      </c>
      <c r="AP52" s="3">
        <v>0</v>
      </c>
      <c r="AQ52" s="3">
        <v>0</v>
      </c>
      <c r="AR52" s="2" t="s">
        <v>63</v>
      </c>
      <c r="AS52" s="2" t="s">
        <v>63</v>
      </c>
      <c r="AU52" s="5" t="str">
        <f>HYPERLINK("https://creighton-primo.hosted.exlibrisgroup.com/primo-explore/search?tab=default_tab&amp;search_scope=EVERYTHING&amp;vid=01CRU&amp;lang=en_US&amp;offset=0&amp;query=any,contains,991004650099702656","Catalog Record")</f>
        <v>Catalog Record</v>
      </c>
      <c r="AV52" s="5" t="str">
        <f>HYPERLINK("http://www.worldcat.org/oclc/4493566","WorldCat Record")</f>
        <v>WorldCat Record</v>
      </c>
      <c r="AW52" s="2" t="s">
        <v>798</v>
      </c>
      <c r="AX52" s="2" t="s">
        <v>799</v>
      </c>
      <c r="AY52" s="2" t="s">
        <v>800</v>
      </c>
      <c r="AZ52" s="2" t="s">
        <v>800</v>
      </c>
      <c r="BA52" s="2" t="s">
        <v>801</v>
      </c>
      <c r="BB52" s="2" t="s">
        <v>78</v>
      </c>
      <c r="BD52" s="2" t="s">
        <v>802</v>
      </c>
      <c r="BE52" s="2" t="s">
        <v>803</v>
      </c>
      <c r="BF52" s="2" t="s">
        <v>804</v>
      </c>
    </row>
    <row r="53" spans="1:58" ht="39.75" customHeight="1">
      <c r="A53" s="1"/>
      <c r="B53" s="1" t="s">
        <v>58</v>
      </c>
      <c r="C53" s="1" t="s">
        <v>59</v>
      </c>
      <c r="D53" s="1" t="s">
        <v>805</v>
      </c>
      <c r="E53" s="1" t="s">
        <v>806</v>
      </c>
      <c r="F53" s="1" t="s">
        <v>807</v>
      </c>
      <c r="H53" s="2" t="s">
        <v>63</v>
      </c>
      <c r="I53" s="2" t="s">
        <v>64</v>
      </c>
      <c r="J53" s="2" t="s">
        <v>63</v>
      </c>
      <c r="K53" s="2" t="s">
        <v>63</v>
      </c>
      <c r="L53" s="2" t="s">
        <v>65</v>
      </c>
      <c r="M53" s="1" t="s">
        <v>808</v>
      </c>
      <c r="N53" s="1" t="s">
        <v>809</v>
      </c>
      <c r="O53" s="2" t="s">
        <v>810</v>
      </c>
      <c r="P53" s="1" t="s">
        <v>230</v>
      </c>
      <c r="Q53" s="2" t="s">
        <v>68</v>
      </c>
      <c r="R53" s="2" t="s">
        <v>69</v>
      </c>
      <c r="T53" s="2" t="s">
        <v>71</v>
      </c>
      <c r="U53" s="3">
        <v>9</v>
      </c>
      <c r="V53" s="3">
        <v>9</v>
      </c>
      <c r="W53" s="4" t="s">
        <v>796</v>
      </c>
      <c r="X53" s="4" t="s">
        <v>796</v>
      </c>
      <c r="Y53" s="4" t="s">
        <v>811</v>
      </c>
      <c r="Z53" s="4" t="s">
        <v>811</v>
      </c>
      <c r="AA53" s="3">
        <v>593</v>
      </c>
      <c r="AB53" s="3">
        <v>530</v>
      </c>
      <c r="AC53" s="3">
        <v>959</v>
      </c>
      <c r="AD53" s="3">
        <v>7</v>
      </c>
      <c r="AE53" s="3">
        <v>8</v>
      </c>
      <c r="AF53" s="3">
        <v>14</v>
      </c>
      <c r="AG53" s="3">
        <v>29</v>
      </c>
      <c r="AH53" s="3">
        <v>1</v>
      </c>
      <c r="AI53" s="3">
        <v>9</v>
      </c>
      <c r="AJ53" s="3">
        <v>6</v>
      </c>
      <c r="AK53" s="3">
        <v>7</v>
      </c>
      <c r="AL53" s="3">
        <v>6</v>
      </c>
      <c r="AM53" s="3">
        <v>16</v>
      </c>
      <c r="AN53" s="3">
        <v>4</v>
      </c>
      <c r="AO53" s="3">
        <v>5</v>
      </c>
      <c r="AP53" s="3">
        <v>0</v>
      </c>
      <c r="AQ53" s="3">
        <v>0</v>
      </c>
      <c r="AR53" s="2" t="s">
        <v>63</v>
      </c>
      <c r="AS53" s="2" t="s">
        <v>63</v>
      </c>
      <c r="AU53" s="5" t="str">
        <f>HYPERLINK("https://creighton-primo.hosted.exlibrisgroup.com/primo-explore/search?tab=default_tab&amp;search_scope=EVERYTHING&amp;vid=01CRU&amp;lang=en_US&amp;offset=0&amp;query=any,contains,991004001869702656","Catalog Record")</f>
        <v>Catalog Record</v>
      </c>
      <c r="AV53" s="5" t="str">
        <f>HYPERLINK("http://www.worldcat.org/oclc/2074311","WorldCat Record")</f>
        <v>WorldCat Record</v>
      </c>
      <c r="AW53" s="2" t="s">
        <v>812</v>
      </c>
      <c r="AX53" s="2" t="s">
        <v>813</v>
      </c>
      <c r="AY53" s="2" t="s">
        <v>814</v>
      </c>
      <c r="AZ53" s="2" t="s">
        <v>814</v>
      </c>
      <c r="BA53" s="2" t="s">
        <v>815</v>
      </c>
      <c r="BB53" s="2" t="s">
        <v>78</v>
      </c>
      <c r="BD53" s="2" t="s">
        <v>816</v>
      </c>
      <c r="BE53" s="2" t="s">
        <v>817</v>
      </c>
      <c r="BF53" s="2" t="s">
        <v>818</v>
      </c>
    </row>
    <row r="54" spans="1:58" ht="39.75" customHeight="1">
      <c r="A54" s="1"/>
      <c r="B54" s="1" t="s">
        <v>58</v>
      </c>
      <c r="C54" s="1" t="s">
        <v>59</v>
      </c>
      <c r="D54" s="1" t="s">
        <v>819</v>
      </c>
      <c r="E54" s="1" t="s">
        <v>820</v>
      </c>
      <c r="F54" s="1" t="s">
        <v>821</v>
      </c>
      <c r="G54" s="2" t="s">
        <v>822</v>
      </c>
      <c r="H54" s="2" t="s">
        <v>118</v>
      </c>
      <c r="I54" s="2" t="s">
        <v>64</v>
      </c>
      <c r="J54" s="2" t="s">
        <v>118</v>
      </c>
      <c r="K54" s="2" t="s">
        <v>63</v>
      </c>
      <c r="L54" s="2" t="s">
        <v>65</v>
      </c>
      <c r="N54" s="1" t="s">
        <v>823</v>
      </c>
      <c r="O54" s="2" t="s">
        <v>730</v>
      </c>
      <c r="Q54" s="2" t="s">
        <v>68</v>
      </c>
      <c r="R54" s="2" t="s">
        <v>69</v>
      </c>
      <c r="T54" s="2" t="s">
        <v>71</v>
      </c>
      <c r="U54" s="3">
        <v>9</v>
      </c>
      <c r="V54" s="3">
        <v>15</v>
      </c>
      <c r="W54" s="4" t="s">
        <v>796</v>
      </c>
      <c r="X54" s="4" t="s">
        <v>796</v>
      </c>
      <c r="Y54" s="4" t="s">
        <v>824</v>
      </c>
      <c r="Z54" s="4" t="s">
        <v>824</v>
      </c>
      <c r="AA54" s="3">
        <v>192</v>
      </c>
      <c r="AB54" s="3">
        <v>168</v>
      </c>
      <c r="AC54" s="3">
        <v>170</v>
      </c>
      <c r="AD54" s="3">
        <v>3</v>
      </c>
      <c r="AE54" s="3">
        <v>3</v>
      </c>
      <c r="AF54" s="3">
        <v>6</v>
      </c>
      <c r="AG54" s="3">
        <v>6</v>
      </c>
      <c r="AH54" s="3">
        <v>1</v>
      </c>
      <c r="AI54" s="3">
        <v>1</v>
      </c>
      <c r="AJ54" s="3">
        <v>1</v>
      </c>
      <c r="AK54" s="3">
        <v>1</v>
      </c>
      <c r="AL54" s="3">
        <v>4</v>
      </c>
      <c r="AM54" s="3">
        <v>4</v>
      </c>
      <c r="AN54" s="3">
        <v>1</v>
      </c>
      <c r="AO54" s="3">
        <v>1</v>
      </c>
      <c r="AP54" s="3">
        <v>0</v>
      </c>
      <c r="AQ54" s="3">
        <v>0</v>
      </c>
      <c r="AR54" s="2" t="s">
        <v>63</v>
      </c>
      <c r="AS54" s="2" t="s">
        <v>118</v>
      </c>
      <c r="AT54" s="5" t="str">
        <f>HYPERLINK("http://catalog.hathitrust.org/Record/000270406","HathiTrust Record")</f>
        <v>HathiTrust Record</v>
      </c>
      <c r="AU54" s="5" t="str">
        <f>HYPERLINK("https://creighton-primo.hosted.exlibrisgroup.com/primo-explore/search?tab=default_tab&amp;search_scope=EVERYTHING&amp;vid=01CRU&amp;lang=en_US&amp;offset=0&amp;query=any,contains,991001784569702656","Catalog Record")</f>
        <v>Catalog Record</v>
      </c>
      <c r="AV54" s="5" t="str">
        <f>HYPERLINK("http://www.worldcat.org/oclc/6487563","WorldCat Record")</f>
        <v>WorldCat Record</v>
      </c>
      <c r="AW54" s="2" t="s">
        <v>825</v>
      </c>
      <c r="AX54" s="2" t="s">
        <v>826</v>
      </c>
      <c r="AY54" s="2" t="s">
        <v>827</v>
      </c>
      <c r="AZ54" s="2" t="s">
        <v>827</v>
      </c>
      <c r="BA54" s="2" t="s">
        <v>828</v>
      </c>
      <c r="BB54" s="2" t="s">
        <v>78</v>
      </c>
      <c r="BD54" s="2" t="s">
        <v>829</v>
      </c>
      <c r="BE54" s="2" t="s">
        <v>830</v>
      </c>
      <c r="BF54" s="2" t="s">
        <v>831</v>
      </c>
    </row>
    <row r="55" spans="1:58" ht="39.75" customHeight="1">
      <c r="A55" s="1"/>
      <c r="B55" s="1" t="s">
        <v>58</v>
      </c>
      <c r="C55" s="1" t="s">
        <v>59</v>
      </c>
      <c r="D55" s="1" t="s">
        <v>832</v>
      </c>
      <c r="E55" s="1" t="s">
        <v>833</v>
      </c>
      <c r="F55" s="1" t="s">
        <v>834</v>
      </c>
      <c r="H55" s="2" t="s">
        <v>63</v>
      </c>
      <c r="I55" s="2" t="s">
        <v>64</v>
      </c>
      <c r="J55" s="2" t="s">
        <v>63</v>
      </c>
      <c r="K55" s="2" t="s">
        <v>63</v>
      </c>
      <c r="L55" s="2" t="s">
        <v>65</v>
      </c>
      <c r="M55" s="1" t="s">
        <v>835</v>
      </c>
      <c r="N55" s="1" t="s">
        <v>836</v>
      </c>
      <c r="O55" s="2" t="s">
        <v>411</v>
      </c>
      <c r="P55" s="1" t="s">
        <v>837</v>
      </c>
      <c r="Q55" s="2" t="s">
        <v>68</v>
      </c>
      <c r="R55" s="2" t="s">
        <v>69</v>
      </c>
      <c r="T55" s="2" t="s">
        <v>71</v>
      </c>
      <c r="U55" s="3">
        <v>7</v>
      </c>
      <c r="V55" s="3">
        <v>7</v>
      </c>
      <c r="W55" s="4" t="s">
        <v>838</v>
      </c>
      <c r="X55" s="4" t="s">
        <v>838</v>
      </c>
      <c r="Y55" s="4" t="s">
        <v>839</v>
      </c>
      <c r="Z55" s="4" t="s">
        <v>839</v>
      </c>
      <c r="AA55" s="3">
        <v>135</v>
      </c>
      <c r="AB55" s="3">
        <v>115</v>
      </c>
      <c r="AC55" s="3">
        <v>1674</v>
      </c>
      <c r="AD55" s="3">
        <v>2</v>
      </c>
      <c r="AE55" s="3">
        <v>11</v>
      </c>
      <c r="AF55" s="3">
        <v>2</v>
      </c>
      <c r="AG55" s="3">
        <v>35</v>
      </c>
      <c r="AH55" s="3">
        <v>0</v>
      </c>
      <c r="AI55" s="3">
        <v>14</v>
      </c>
      <c r="AJ55" s="3">
        <v>0</v>
      </c>
      <c r="AK55" s="3">
        <v>5</v>
      </c>
      <c r="AL55" s="3">
        <v>1</v>
      </c>
      <c r="AM55" s="3">
        <v>16</v>
      </c>
      <c r="AN55" s="3">
        <v>1</v>
      </c>
      <c r="AO55" s="3">
        <v>4</v>
      </c>
      <c r="AP55" s="3">
        <v>0</v>
      </c>
      <c r="AQ55" s="3">
        <v>1</v>
      </c>
      <c r="AR55" s="2" t="s">
        <v>63</v>
      </c>
      <c r="AS55" s="2" t="s">
        <v>63</v>
      </c>
      <c r="AU55" s="5" t="str">
        <f>HYPERLINK("https://creighton-primo.hosted.exlibrisgroup.com/primo-explore/search?tab=default_tab&amp;search_scope=EVERYTHING&amp;vid=01CRU&amp;lang=en_US&amp;offset=0&amp;query=any,contains,991002232809702656","Catalog Record")</f>
        <v>Catalog Record</v>
      </c>
      <c r="AV55" s="5" t="str">
        <f>HYPERLINK("http://www.worldcat.org/oclc/28785007","WorldCat Record")</f>
        <v>WorldCat Record</v>
      </c>
      <c r="AW55" s="2" t="s">
        <v>840</v>
      </c>
      <c r="AX55" s="2" t="s">
        <v>841</v>
      </c>
      <c r="AY55" s="2" t="s">
        <v>842</v>
      </c>
      <c r="AZ55" s="2" t="s">
        <v>842</v>
      </c>
      <c r="BA55" s="2" t="s">
        <v>843</v>
      </c>
      <c r="BB55" s="2" t="s">
        <v>78</v>
      </c>
      <c r="BD55" s="2" t="s">
        <v>844</v>
      </c>
      <c r="BE55" s="2" t="s">
        <v>845</v>
      </c>
      <c r="BF55" s="2" t="s">
        <v>846</v>
      </c>
    </row>
    <row r="56" spans="1:58" ht="39.75" customHeight="1">
      <c r="A56" s="1"/>
      <c r="B56" s="1" t="s">
        <v>58</v>
      </c>
      <c r="C56" s="1" t="s">
        <v>59</v>
      </c>
      <c r="D56" s="1" t="s">
        <v>847</v>
      </c>
      <c r="E56" s="1" t="s">
        <v>848</v>
      </c>
      <c r="F56" s="1" t="s">
        <v>849</v>
      </c>
      <c r="H56" s="2" t="s">
        <v>63</v>
      </c>
      <c r="I56" s="2" t="s">
        <v>64</v>
      </c>
      <c r="J56" s="2" t="s">
        <v>63</v>
      </c>
      <c r="K56" s="2" t="s">
        <v>63</v>
      </c>
      <c r="L56" s="2" t="s">
        <v>65</v>
      </c>
      <c r="N56" s="1" t="s">
        <v>850</v>
      </c>
      <c r="O56" s="2" t="s">
        <v>213</v>
      </c>
      <c r="Q56" s="2" t="s">
        <v>68</v>
      </c>
      <c r="R56" s="2" t="s">
        <v>69</v>
      </c>
      <c r="T56" s="2" t="s">
        <v>71</v>
      </c>
      <c r="U56" s="3">
        <v>11</v>
      </c>
      <c r="V56" s="3">
        <v>11</v>
      </c>
      <c r="W56" s="4" t="s">
        <v>72</v>
      </c>
      <c r="X56" s="4" t="s">
        <v>72</v>
      </c>
      <c r="Y56" s="4" t="s">
        <v>851</v>
      </c>
      <c r="Z56" s="4" t="s">
        <v>851</v>
      </c>
      <c r="AA56" s="3">
        <v>352</v>
      </c>
      <c r="AB56" s="3">
        <v>328</v>
      </c>
      <c r="AC56" s="3">
        <v>333</v>
      </c>
      <c r="AD56" s="3">
        <v>2</v>
      </c>
      <c r="AE56" s="3">
        <v>2</v>
      </c>
      <c r="AF56" s="3">
        <v>1</v>
      </c>
      <c r="AG56" s="3">
        <v>1</v>
      </c>
      <c r="AH56" s="3">
        <v>0</v>
      </c>
      <c r="AI56" s="3">
        <v>0</v>
      </c>
      <c r="AJ56" s="3">
        <v>1</v>
      </c>
      <c r="AK56" s="3">
        <v>1</v>
      </c>
      <c r="AL56" s="3">
        <v>0</v>
      </c>
      <c r="AM56" s="3">
        <v>0</v>
      </c>
      <c r="AN56" s="3">
        <v>0</v>
      </c>
      <c r="AO56" s="3">
        <v>0</v>
      </c>
      <c r="AP56" s="3">
        <v>0</v>
      </c>
      <c r="AQ56" s="3">
        <v>0</v>
      </c>
      <c r="AR56" s="2" t="s">
        <v>63</v>
      </c>
      <c r="AS56" s="2" t="s">
        <v>63</v>
      </c>
      <c r="AU56" s="5" t="str">
        <f>HYPERLINK("https://creighton-primo.hosted.exlibrisgroup.com/primo-explore/search?tab=default_tab&amp;search_scope=EVERYTHING&amp;vid=01CRU&amp;lang=en_US&amp;offset=0&amp;query=any,contains,991004436629702656","Catalog Record")</f>
        <v>Catalog Record</v>
      </c>
      <c r="AV56" s="5" t="str">
        <f>HYPERLINK("http://www.worldcat.org/oclc/3445235","WorldCat Record")</f>
        <v>WorldCat Record</v>
      </c>
      <c r="AW56" s="2" t="s">
        <v>852</v>
      </c>
      <c r="AX56" s="2" t="s">
        <v>853</v>
      </c>
      <c r="AY56" s="2" t="s">
        <v>854</v>
      </c>
      <c r="AZ56" s="2" t="s">
        <v>854</v>
      </c>
      <c r="BA56" s="2" t="s">
        <v>855</v>
      </c>
      <c r="BB56" s="2" t="s">
        <v>78</v>
      </c>
      <c r="BD56" s="2" t="s">
        <v>856</v>
      </c>
      <c r="BE56" s="2" t="s">
        <v>857</v>
      </c>
      <c r="BF56" s="2" t="s">
        <v>858</v>
      </c>
    </row>
    <row r="57" spans="1:58" ht="39.75" customHeight="1">
      <c r="A57" s="1"/>
      <c r="B57" s="1" t="s">
        <v>58</v>
      </c>
      <c r="C57" s="1" t="s">
        <v>59</v>
      </c>
      <c r="D57" s="1" t="s">
        <v>859</v>
      </c>
      <c r="E57" s="1" t="s">
        <v>860</v>
      </c>
      <c r="F57" s="1" t="s">
        <v>861</v>
      </c>
      <c r="H57" s="2" t="s">
        <v>63</v>
      </c>
      <c r="I57" s="2" t="s">
        <v>64</v>
      </c>
      <c r="J57" s="2" t="s">
        <v>63</v>
      </c>
      <c r="K57" s="2" t="s">
        <v>63</v>
      </c>
      <c r="L57" s="2" t="s">
        <v>65</v>
      </c>
      <c r="M57" s="1" t="s">
        <v>211</v>
      </c>
      <c r="N57" s="1" t="s">
        <v>862</v>
      </c>
      <c r="O57" s="2" t="s">
        <v>381</v>
      </c>
      <c r="P57" s="1" t="s">
        <v>230</v>
      </c>
      <c r="Q57" s="2" t="s">
        <v>68</v>
      </c>
      <c r="R57" s="2" t="s">
        <v>69</v>
      </c>
      <c r="T57" s="2" t="s">
        <v>71</v>
      </c>
      <c r="U57" s="3">
        <v>2</v>
      </c>
      <c r="V57" s="3">
        <v>2</v>
      </c>
      <c r="W57" s="4" t="s">
        <v>863</v>
      </c>
      <c r="X57" s="4" t="s">
        <v>863</v>
      </c>
      <c r="Y57" s="4" t="s">
        <v>863</v>
      </c>
      <c r="Z57" s="4" t="s">
        <v>863</v>
      </c>
      <c r="AA57" s="3">
        <v>1127</v>
      </c>
      <c r="AB57" s="3">
        <v>1054</v>
      </c>
      <c r="AC57" s="3">
        <v>1098</v>
      </c>
      <c r="AD57" s="3">
        <v>9</v>
      </c>
      <c r="AE57" s="3">
        <v>10</v>
      </c>
      <c r="AF57" s="3">
        <v>19</v>
      </c>
      <c r="AG57" s="3">
        <v>20</v>
      </c>
      <c r="AH57" s="3">
        <v>6</v>
      </c>
      <c r="AI57" s="3">
        <v>6</v>
      </c>
      <c r="AJ57" s="3">
        <v>5</v>
      </c>
      <c r="AK57" s="3">
        <v>5</v>
      </c>
      <c r="AL57" s="3">
        <v>10</v>
      </c>
      <c r="AM57" s="3">
        <v>10</v>
      </c>
      <c r="AN57" s="3">
        <v>5</v>
      </c>
      <c r="AO57" s="3">
        <v>6</v>
      </c>
      <c r="AP57" s="3">
        <v>0</v>
      </c>
      <c r="AQ57" s="3">
        <v>0</v>
      </c>
      <c r="AR57" s="2" t="s">
        <v>63</v>
      </c>
      <c r="AS57" s="2" t="s">
        <v>63</v>
      </c>
      <c r="AU57" s="5" t="str">
        <f>HYPERLINK("https://creighton-primo.hosted.exlibrisgroup.com/primo-explore/search?tab=default_tab&amp;search_scope=EVERYTHING&amp;vid=01CRU&amp;lang=en_US&amp;offset=0&amp;query=any,contains,991004110949702656","Catalog Record")</f>
        <v>Catalog Record</v>
      </c>
      <c r="AV57" s="5" t="str">
        <f>HYPERLINK("http://www.worldcat.org/oclc/52515011","WorldCat Record")</f>
        <v>WorldCat Record</v>
      </c>
      <c r="AW57" s="2" t="s">
        <v>864</v>
      </c>
      <c r="AX57" s="2" t="s">
        <v>865</v>
      </c>
      <c r="AY57" s="2" t="s">
        <v>866</v>
      </c>
      <c r="AZ57" s="2" t="s">
        <v>866</v>
      </c>
      <c r="BA57" s="2" t="s">
        <v>867</v>
      </c>
      <c r="BB57" s="2" t="s">
        <v>78</v>
      </c>
      <c r="BD57" s="2" t="s">
        <v>868</v>
      </c>
      <c r="BE57" s="2" t="s">
        <v>869</v>
      </c>
      <c r="BF57" s="2" t="s">
        <v>870</v>
      </c>
    </row>
    <row r="58" spans="1:58" ht="39.75" customHeight="1">
      <c r="A58" s="1"/>
      <c r="B58" s="1" t="s">
        <v>58</v>
      </c>
      <c r="C58" s="1" t="s">
        <v>59</v>
      </c>
      <c r="D58" s="1" t="s">
        <v>871</v>
      </c>
      <c r="E58" s="1" t="s">
        <v>872</v>
      </c>
      <c r="F58" s="1" t="s">
        <v>873</v>
      </c>
      <c r="H58" s="2" t="s">
        <v>63</v>
      </c>
      <c r="I58" s="2" t="s">
        <v>64</v>
      </c>
      <c r="J58" s="2" t="s">
        <v>63</v>
      </c>
      <c r="K58" s="2" t="s">
        <v>63</v>
      </c>
      <c r="L58" s="2" t="s">
        <v>65</v>
      </c>
      <c r="M58" s="1" t="s">
        <v>874</v>
      </c>
      <c r="N58" s="1" t="s">
        <v>875</v>
      </c>
      <c r="O58" s="2" t="s">
        <v>138</v>
      </c>
      <c r="P58" s="1" t="s">
        <v>230</v>
      </c>
      <c r="Q58" s="2" t="s">
        <v>68</v>
      </c>
      <c r="R58" s="2" t="s">
        <v>69</v>
      </c>
      <c r="T58" s="2" t="s">
        <v>71</v>
      </c>
      <c r="U58" s="3">
        <v>13</v>
      </c>
      <c r="V58" s="3">
        <v>13</v>
      </c>
      <c r="W58" s="4" t="s">
        <v>876</v>
      </c>
      <c r="X58" s="4" t="s">
        <v>876</v>
      </c>
      <c r="Y58" s="4" t="s">
        <v>877</v>
      </c>
      <c r="Z58" s="4" t="s">
        <v>877</v>
      </c>
      <c r="AA58" s="3">
        <v>2392</v>
      </c>
      <c r="AB58" s="3">
        <v>2261</v>
      </c>
      <c r="AC58" s="3">
        <v>2611</v>
      </c>
      <c r="AD58" s="3">
        <v>23</v>
      </c>
      <c r="AE58" s="3">
        <v>24</v>
      </c>
      <c r="AF58" s="3">
        <v>33</v>
      </c>
      <c r="AG58" s="3">
        <v>36</v>
      </c>
      <c r="AH58" s="3">
        <v>14</v>
      </c>
      <c r="AI58" s="3">
        <v>15</v>
      </c>
      <c r="AJ58" s="3">
        <v>3</v>
      </c>
      <c r="AK58" s="3">
        <v>5</v>
      </c>
      <c r="AL58" s="3">
        <v>16</v>
      </c>
      <c r="AM58" s="3">
        <v>17</v>
      </c>
      <c r="AN58" s="3">
        <v>5</v>
      </c>
      <c r="AO58" s="3">
        <v>5</v>
      </c>
      <c r="AP58" s="3">
        <v>1</v>
      </c>
      <c r="AQ58" s="3">
        <v>1</v>
      </c>
      <c r="AR58" s="2" t="s">
        <v>63</v>
      </c>
      <c r="AS58" s="2" t="s">
        <v>118</v>
      </c>
      <c r="AT58" s="5" t="str">
        <f>HYPERLINK("http://catalog.hathitrust.org/Record/002797401","HathiTrust Record")</f>
        <v>HathiTrust Record</v>
      </c>
      <c r="AU58" s="5" t="str">
        <f>HYPERLINK("https://creighton-primo.hosted.exlibrisgroup.com/primo-explore/search?tab=default_tab&amp;search_scope=EVERYTHING&amp;vid=01CRU&amp;lang=en_US&amp;offset=0&amp;query=any,contains,991001994229702656","Catalog Record")</f>
        <v>Catalog Record</v>
      </c>
      <c r="AV58" s="5" t="str">
        <f>HYPERLINK("http://www.worldcat.org/oclc/25318595","WorldCat Record")</f>
        <v>WorldCat Record</v>
      </c>
      <c r="AW58" s="2" t="s">
        <v>878</v>
      </c>
      <c r="AX58" s="2" t="s">
        <v>879</v>
      </c>
      <c r="AY58" s="2" t="s">
        <v>880</v>
      </c>
      <c r="AZ58" s="2" t="s">
        <v>880</v>
      </c>
      <c r="BA58" s="2" t="s">
        <v>881</v>
      </c>
      <c r="BB58" s="2" t="s">
        <v>78</v>
      </c>
      <c r="BD58" s="2" t="s">
        <v>882</v>
      </c>
      <c r="BE58" s="2" t="s">
        <v>883</v>
      </c>
      <c r="BF58" s="2" t="s">
        <v>884</v>
      </c>
    </row>
    <row r="59" spans="1:58" ht="39.75" customHeight="1">
      <c r="A59" s="1"/>
      <c r="B59" s="1" t="s">
        <v>58</v>
      </c>
      <c r="C59" s="1" t="s">
        <v>59</v>
      </c>
      <c r="D59" s="1" t="s">
        <v>885</v>
      </c>
      <c r="E59" s="1" t="s">
        <v>886</v>
      </c>
      <c r="F59" s="1" t="s">
        <v>887</v>
      </c>
      <c r="H59" s="2" t="s">
        <v>63</v>
      </c>
      <c r="I59" s="2" t="s">
        <v>64</v>
      </c>
      <c r="J59" s="2" t="s">
        <v>63</v>
      </c>
      <c r="K59" s="2" t="s">
        <v>63</v>
      </c>
      <c r="L59" s="2" t="s">
        <v>65</v>
      </c>
      <c r="M59" s="1" t="s">
        <v>888</v>
      </c>
      <c r="N59" s="1" t="s">
        <v>889</v>
      </c>
      <c r="O59" s="2" t="s">
        <v>810</v>
      </c>
      <c r="Q59" s="2" t="s">
        <v>68</v>
      </c>
      <c r="R59" s="2" t="s">
        <v>890</v>
      </c>
      <c r="T59" s="2" t="s">
        <v>71</v>
      </c>
      <c r="U59" s="3">
        <v>2</v>
      </c>
      <c r="V59" s="3">
        <v>2</v>
      </c>
      <c r="W59" s="4" t="s">
        <v>172</v>
      </c>
      <c r="X59" s="4" t="s">
        <v>172</v>
      </c>
      <c r="Y59" s="4" t="s">
        <v>172</v>
      </c>
      <c r="Z59" s="4" t="s">
        <v>172</v>
      </c>
      <c r="AA59" s="3">
        <v>10</v>
      </c>
      <c r="AB59" s="3">
        <v>8</v>
      </c>
      <c r="AC59" s="3">
        <v>329</v>
      </c>
      <c r="AD59" s="3">
        <v>1</v>
      </c>
      <c r="AE59" s="3">
        <v>2</v>
      </c>
      <c r="AF59" s="3">
        <v>0</v>
      </c>
      <c r="AG59" s="3">
        <v>7</v>
      </c>
      <c r="AH59" s="3">
        <v>0</v>
      </c>
      <c r="AI59" s="3">
        <v>4</v>
      </c>
      <c r="AJ59" s="3">
        <v>0</v>
      </c>
      <c r="AK59" s="3">
        <v>1</v>
      </c>
      <c r="AL59" s="3">
        <v>0</v>
      </c>
      <c r="AM59" s="3">
        <v>2</v>
      </c>
      <c r="AN59" s="3">
        <v>0</v>
      </c>
      <c r="AO59" s="3">
        <v>1</v>
      </c>
      <c r="AP59" s="3">
        <v>0</v>
      </c>
      <c r="AQ59" s="3">
        <v>0</v>
      </c>
      <c r="AR59" s="2" t="s">
        <v>63</v>
      </c>
      <c r="AS59" s="2" t="s">
        <v>63</v>
      </c>
      <c r="AU59" s="5" t="str">
        <f>HYPERLINK("https://creighton-primo.hosted.exlibrisgroup.com/primo-explore/search?tab=default_tab&amp;search_scope=EVERYTHING&amp;vid=01CRU&amp;lang=en_US&amp;offset=0&amp;query=any,contains,991004323079702656","Catalog Record")</f>
        <v>Catalog Record</v>
      </c>
      <c r="AV59" s="5" t="str">
        <f>HYPERLINK("http://www.worldcat.org/oclc/3024738","WorldCat Record")</f>
        <v>WorldCat Record</v>
      </c>
      <c r="AW59" s="2" t="s">
        <v>891</v>
      </c>
      <c r="AX59" s="2" t="s">
        <v>892</v>
      </c>
      <c r="AY59" s="2" t="s">
        <v>893</v>
      </c>
      <c r="AZ59" s="2" t="s">
        <v>893</v>
      </c>
      <c r="BA59" s="2" t="s">
        <v>894</v>
      </c>
      <c r="BB59" s="2" t="s">
        <v>78</v>
      </c>
      <c r="BD59" s="2" t="s">
        <v>895</v>
      </c>
      <c r="BE59" s="2" t="s">
        <v>896</v>
      </c>
      <c r="BF59" s="2" t="s">
        <v>897</v>
      </c>
    </row>
    <row r="60" spans="1:58" ht="39.75" customHeight="1">
      <c r="A60" s="1"/>
      <c r="B60" s="1" t="s">
        <v>58</v>
      </c>
      <c r="C60" s="1" t="s">
        <v>59</v>
      </c>
      <c r="D60" s="1" t="s">
        <v>898</v>
      </c>
      <c r="E60" s="1" t="s">
        <v>899</v>
      </c>
      <c r="F60" s="1" t="s">
        <v>900</v>
      </c>
      <c r="H60" s="2" t="s">
        <v>63</v>
      </c>
      <c r="I60" s="2" t="s">
        <v>64</v>
      </c>
      <c r="J60" s="2" t="s">
        <v>63</v>
      </c>
      <c r="K60" s="2" t="s">
        <v>63</v>
      </c>
      <c r="L60" s="2" t="s">
        <v>65</v>
      </c>
      <c r="M60" s="1" t="s">
        <v>901</v>
      </c>
      <c r="N60" s="1" t="s">
        <v>902</v>
      </c>
      <c r="O60" s="2" t="s">
        <v>484</v>
      </c>
      <c r="Q60" s="2" t="s">
        <v>68</v>
      </c>
      <c r="R60" s="2" t="s">
        <v>122</v>
      </c>
      <c r="T60" s="2" t="s">
        <v>71</v>
      </c>
      <c r="U60" s="3">
        <v>9</v>
      </c>
      <c r="V60" s="3">
        <v>9</v>
      </c>
      <c r="W60" s="4" t="s">
        <v>903</v>
      </c>
      <c r="X60" s="4" t="s">
        <v>903</v>
      </c>
      <c r="Y60" s="4" t="s">
        <v>904</v>
      </c>
      <c r="Z60" s="4" t="s">
        <v>904</v>
      </c>
      <c r="AA60" s="3">
        <v>709</v>
      </c>
      <c r="AB60" s="3">
        <v>502</v>
      </c>
      <c r="AC60" s="3">
        <v>576</v>
      </c>
      <c r="AD60" s="3">
        <v>6</v>
      </c>
      <c r="AE60" s="3">
        <v>6</v>
      </c>
      <c r="AF60" s="3">
        <v>22</v>
      </c>
      <c r="AG60" s="3">
        <v>24</v>
      </c>
      <c r="AH60" s="3">
        <v>6</v>
      </c>
      <c r="AI60" s="3">
        <v>7</v>
      </c>
      <c r="AJ60" s="3">
        <v>5</v>
      </c>
      <c r="AK60" s="3">
        <v>5</v>
      </c>
      <c r="AL60" s="3">
        <v>13</v>
      </c>
      <c r="AM60" s="3">
        <v>14</v>
      </c>
      <c r="AN60" s="3">
        <v>4</v>
      </c>
      <c r="AO60" s="3">
        <v>4</v>
      </c>
      <c r="AP60" s="3">
        <v>1</v>
      </c>
      <c r="AQ60" s="3">
        <v>1</v>
      </c>
      <c r="AR60" s="2" t="s">
        <v>63</v>
      </c>
      <c r="AS60" s="2" t="s">
        <v>63</v>
      </c>
      <c r="AU60" s="5" t="str">
        <f>HYPERLINK("https://creighton-primo.hosted.exlibrisgroup.com/primo-explore/search?tab=default_tab&amp;search_scope=EVERYTHING&amp;vid=01CRU&amp;lang=en_US&amp;offset=0&amp;query=any,contains,991000459799702656","Catalog Record")</f>
        <v>Catalog Record</v>
      </c>
      <c r="AV60" s="5" t="str">
        <f>HYPERLINK("http://www.worldcat.org/oclc/10924942","WorldCat Record")</f>
        <v>WorldCat Record</v>
      </c>
      <c r="AW60" s="2" t="s">
        <v>905</v>
      </c>
      <c r="AX60" s="2" t="s">
        <v>906</v>
      </c>
      <c r="AY60" s="2" t="s">
        <v>907</v>
      </c>
      <c r="AZ60" s="2" t="s">
        <v>907</v>
      </c>
      <c r="BA60" s="2" t="s">
        <v>908</v>
      </c>
      <c r="BB60" s="2" t="s">
        <v>78</v>
      </c>
      <c r="BD60" s="2" t="s">
        <v>909</v>
      </c>
      <c r="BE60" s="2" t="s">
        <v>910</v>
      </c>
      <c r="BF60" s="2" t="s">
        <v>911</v>
      </c>
    </row>
    <row r="61" spans="1:58" ht="39.75" customHeight="1">
      <c r="A61" s="1"/>
      <c r="B61" s="1" t="s">
        <v>58</v>
      </c>
      <c r="C61" s="1" t="s">
        <v>59</v>
      </c>
      <c r="D61" s="1" t="s">
        <v>912</v>
      </c>
      <c r="E61" s="1" t="s">
        <v>913</v>
      </c>
      <c r="F61" s="1" t="s">
        <v>914</v>
      </c>
      <c r="H61" s="2" t="s">
        <v>63</v>
      </c>
      <c r="I61" s="2" t="s">
        <v>64</v>
      </c>
      <c r="J61" s="2" t="s">
        <v>63</v>
      </c>
      <c r="K61" s="2" t="s">
        <v>63</v>
      </c>
      <c r="L61" s="2" t="s">
        <v>65</v>
      </c>
      <c r="M61" s="1" t="s">
        <v>915</v>
      </c>
      <c r="N61" s="1" t="s">
        <v>916</v>
      </c>
      <c r="O61" s="2" t="s">
        <v>213</v>
      </c>
      <c r="Q61" s="2" t="s">
        <v>68</v>
      </c>
      <c r="R61" s="2" t="s">
        <v>69</v>
      </c>
      <c r="T61" s="2" t="s">
        <v>71</v>
      </c>
      <c r="U61" s="3">
        <v>1</v>
      </c>
      <c r="V61" s="3">
        <v>1</v>
      </c>
      <c r="W61" s="4" t="s">
        <v>917</v>
      </c>
      <c r="X61" s="4" t="s">
        <v>917</v>
      </c>
      <c r="Y61" s="4" t="s">
        <v>918</v>
      </c>
      <c r="Z61" s="4" t="s">
        <v>918</v>
      </c>
      <c r="AA61" s="3">
        <v>76</v>
      </c>
      <c r="AB61" s="3">
        <v>66</v>
      </c>
      <c r="AC61" s="3">
        <v>611</v>
      </c>
      <c r="AD61" s="3">
        <v>1</v>
      </c>
      <c r="AE61" s="3">
        <v>6</v>
      </c>
      <c r="AF61" s="3">
        <v>0</v>
      </c>
      <c r="AG61" s="3">
        <v>18</v>
      </c>
      <c r="AH61" s="3">
        <v>0</v>
      </c>
      <c r="AI61" s="3">
        <v>6</v>
      </c>
      <c r="AJ61" s="3">
        <v>0</v>
      </c>
      <c r="AK61" s="3">
        <v>3</v>
      </c>
      <c r="AL61" s="3">
        <v>0</v>
      </c>
      <c r="AM61" s="3">
        <v>7</v>
      </c>
      <c r="AN61" s="3">
        <v>0</v>
      </c>
      <c r="AO61" s="3">
        <v>4</v>
      </c>
      <c r="AP61" s="3">
        <v>0</v>
      </c>
      <c r="AQ61" s="3">
        <v>0</v>
      </c>
      <c r="AR61" s="2" t="s">
        <v>63</v>
      </c>
      <c r="AS61" s="2" t="s">
        <v>118</v>
      </c>
      <c r="AT61" s="5" t="str">
        <f>HYPERLINK("http://catalog.hathitrust.org/Record/008514023","HathiTrust Record")</f>
        <v>HathiTrust Record</v>
      </c>
      <c r="AU61" s="5" t="str">
        <f>HYPERLINK("https://creighton-primo.hosted.exlibrisgroup.com/primo-explore/search?tab=default_tab&amp;search_scope=EVERYTHING&amp;vid=01CRU&amp;lang=en_US&amp;offset=0&amp;query=any,contains,991004353129702656","Catalog Record")</f>
        <v>Catalog Record</v>
      </c>
      <c r="AV61" s="5" t="str">
        <f>HYPERLINK("http://www.worldcat.org/oclc/3123274","WorldCat Record")</f>
        <v>WorldCat Record</v>
      </c>
      <c r="AW61" s="2" t="s">
        <v>919</v>
      </c>
      <c r="AX61" s="2" t="s">
        <v>920</v>
      </c>
      <c r="AY61" s="2" t="s">
        <v>921</v>
      </c>
      <c r="AZ61" s="2" t="s">
        <v>921</v>
      </c>
      <c r="BA61" s="2" t="s">
        <v>922</v>
      </c>
      <c r="BB61" s="2" t="s">
        <v>78</v>
      </c>
      <c r="BD61" s="2" t="s">
        <v>923</v>
      </c>
      <c r="BE61" s="2" t="s">
        <v>924</v>
      </c>
      <c r="BF61" s="2" t="s">
        <v>925</v>
      </c>
    </row>
    <row r="62" spans="1:58" ht="39.75" customHeight="1">
      <c r="A62" s="1"/>
      <c r="B62" s="1" t="s">
        <v>58</v>
      </c>
      <c r="C62" s="1" t="s">
        <v>59</v>
      </c>
      <c r="D62" s="1" t="s">
        <v>926</v>
      </c>
      <c r="E62" s="1" t="s">
        <v>927</v>
      </c>
      <c r="F62" s="1" t="s">
        <v>928</v>
      </c>
      <c r="H62" s="2" t="s">
        <v>63</v>
      </c>
      <c r="I62" s="2" t="s">
        <v>64</v>
      </c>
      <c r="J62" s="2" t="s">
        <v>63</v>
      </c>
      <c r="K62" s="2" t="s">
        <v>63</v>
      </c>
      <c r="L62" s="2" t="s">
        <v>65</v>
      </c>
      <c r="M62" s="1" t="s">
        <v>929</v>
      </c>
      <c r="N62" s="1" t="s">
        <v>930</v>
      </c>
      <c r="O62" s="2" t="s">
        <v>169</v>
      </c>
      <c r="Q62" s="2" t="s">
        <v>68</v>
      </c>
      <c r="R62" s="2" t="s">
        <v>122</v>
      </c>
      <c r="S62" s="1" t="s">
        <v>931</v>
      </c>
      <c r="T62" s="2" t="s">
        <v>71</v>
      </c>
      <c r="U62" s="3">
        <v>10</v>
      </c>
      <c r="V62" s="3">
        <v>10</v>
      </c>
      <c r="W62" s="4" t="s">
        <v>932</v>
      </c>
      <c r="X62" s="4" t="s">
        <v>932</v>
      </c>
      <c r="Y62" s="4" t="s">
        <v>933</v>
      </c>
      <c r="Z62" s="4" t="s">
        <v>933</v>
      </c>
      <c r="AA62" s="3">
        <v>38</v>
      </c>
      <c r="AB62" s="3">
        <v>13</v>
      </c>
      <c r="AC62" s="3">
        <v>13</v>
      </c>
      <c r="AD62" s="3">
        <v>1</v>
      </c>
      <c r="AE62" s="3">
        <v>1</v>
      </c>
      <c r="AF62" s="3">
        <v>0</v>
      </c>
      <c r="AG62" s="3">
        <v>0</v>
      </c>
      <c r="AH62" s="3">
        <v>0</v>
      </c>
      <c r="AI62" s="3">
        <v>0</v>
      </c>
      <c r="AJ62" s="3">
        <v>0</v>
      </c>
      <c r="AK62" s="3">
        <v>0</v>
      </c>
      <c r="AL62" s="3">
        <v>0</v>
      </c>
      <c r="AM62" s="3">
        <v>0</v>
      </c>
      <c r="AN62" s="3">
        <v>0</v>
      </c>
      <c r="AO62" s="3">
        <v>0</v>
      </c>
      <c r="AP62" s="3">
        <v>0</v>
      </c>
      <c r="AQ62" s="3">
        <v>0</v>
      </c>
      <c r="AR62" s="2" t="s">
        <v>63</v>
      </c>
      <c r="AS62" s="2" t="s">
        <v>63</v>
      </c>
      <c r="AU62" s="5" t="str">
        <f>HYPERLINK("https://creighton-primo.hosted.exlibrisgroup.com/primo-explore/search?tab=default_tab&amp;search_scope=EVERYTHING&amp;vid=01CRU&amp;lang=en_US&amp;offset=0&amp;query=any,contains,991000390059702656","Catalog Record")</f>
        <v>Catalog Record</v>
      </c>
      <c r="AV62" s="5" t="str">
        <f>HYPERLINK("http://www.worldcat.org/oclc/10540986","WorldCat Record")</f>
        <v>WorldCat Record</v>
      </c>
      <c r="AW62" s="2" t="s">
        <v>934</v>
      </c>
      <c r="AX62" s="2" t="s">
        <v>935</v>
      </c>
      <c r="AY62" s="2" t="s">
        <v>936</v>
      </c>
      <c r="AZ62" s="2" t="s">
        <v>936</v>
      </c>
      <c r="BA62" s="2" t="s">
        <v>937</v>
      </c>
      <c r="BB62" s="2" t="s">
        <v>78</v>
      </c>
      <c r="BD62" s="2" t="s">
        <v>938</v>
      </c>
      <c r="BE62" s="2" t="s">
        <v>939</v>
      </c>
      <c r="BF62" s="2" t="s">
        <v>940</v>
      </c>
    </row>
    <row r="63" spans="1:58" ht="39.75" customHeight="1">
      <c r="A63" s="1"/>
      <c r="B63" s="1" t="s">
        <v>58</v>
      </c>
      <c r="C63" s="1" t="s">
        <v>59</v>
      </c>
      <c r="D63" s="1" t="s">
        <v>941</v>
      </c>
      <c r="E63" s="1" t="s">
        <v>942</v>
      </c>
      <c r="F63" s="1" t="s">
        <v>943</v>
      </c>
      <c r="H63" s="2" t="s">
        <v>63</v>
      </c>
      <c r="I63" s="2" t="s">
        <v>64</v>
      </c>
      <c r="J63" s="2" t="s">
        <v>63</v>
      </c>
      <c r="K63" s="2" t="s">
        <v>63</v>
      </c>
      <c r="L63" s="2" t="s">
        <v>65</v>
      </c>
      <c r="M63" s="1" t="s">
        <v>944</v>
      </c>
      <c r="N63" s="1" t="s">
        <v>945</v>
      </c>
      <c r="O63" s="2" t="s">
        <v>946</v>
      </c>
      <c r="Q63" s="2" t="s">
        <v>68</v>
      </c>
      <c r="R63" s="2" t="s">
        <v>69</v>
      </c>
      <c r="T63" s="2" t="s">
        <v>71</v>
      </c>
      <c r="U63" s="3">
        <v>5</v>
      </c>
      <c r="V63" s="3">
        <v>5</v>
      </c>
      <c r="W63" s="4" t="s">
        <v>947</v>
      </c>
      <c r="X63" s="4" t="s">
        <v>947</v>
      </c>
      <c r="Y63" s="4" t="s">
        <v>948</v>
      </c>
      <c r="Z63" s="4" t="s">
        <v>948</v>
      </c>
      <c r="AA63" s="3">
        <v>152</v>
      </c>
      <c r="AB63" s="3">
        <v>128</v>
      </c>
      <c r="AC63" s="3">
        <v>612</v>
      </c>
      <c r="AD63" s="3">
        <v>1</v>
      </c>
      <c r="AE63" s="3">
        <v>21</v>
      </c>
      <c r="AF63" s="3">
        <v>0</v>
      </c>
      <c r="AG63" s="3">
        <v>14</v>
      </c>
      <c r="AH63" s="3">
        <v>0</v>
      </c>
      <c r="AI63" s="3">
        <v>4</v>
      </c>
      <c r="AJ63" s="3">
        <v>0</v>
      </c>
      <c r="AK63" s="3">
        <v>2</v>
      </c>
      <c r="AL63" s="3">
        <v>0</v>
      </c>
      <c r="AM63" s="3">
        <v>0</v>
      </c>
      <c r="AN63" s="3">
        <v>0</v>
      </c>
      <c r="AO63" s="3">
        <v>9</v>
      </c>
      <c r="AP63" s="3">
        <v>0</v>
      </c>
      <c r="AQ63" s="3">
        <v>0</v>
      </c>
      <c r="AR63" s="2" t="s">
        <v>63</v>
      </c>
      <c r="AS63" s="2" t="s">
        <v>63</v>
      </c>
      <c r="AU63" s="5" t="str">
        <f>HYPERLINK("https://creighton-primo.hosted.exlibrisgroup.com/primo-explore/search?tab=default_tab&amp;search_scope=EVERYTHING&amp;vid=01CRU&amp;lang=en_US&amp;offset=0&amp;query=any,contains,991005267329702656","Catalog Record")</f>
        <v>Catalog Record</v>
      </c>
      <c r="AV63" s="5" t="str">
        <f>HYPERLINK("http://www.worldcat.org/oclc/154772644","WorldCat Record")</f>
        <v>WorldCat Record</v>
      </c>
      <c r="AW63" s="2" t="s">
        <v>949</v>
      </c>
      <c r="AX63" s="2" t="s">
        <v>950</v>
      </c>
      <c r="AY63" s="2" t="s">
        <v>951</v>
      </c>
      <c r="AZ63" s="2" t="s">
        <v>951</v>
      </c>
      <c r="BA63" s="2" t="s">
        <v>952</v>
      </c>
      <c r="BB63" s="2" t="s">
        <v>78</v>
      </c>
      <c r="BD63" s="2" t="s">
        <v>953</v>
      </c>
      <c r="BE63" s="2" t="s">
        <v>954</v>
      </c>
      <c r="BF63" s="2" t="s">
        <v>955</v>
      </c>
    </row>
    <row r="64" spans="1:58" ht="39.75" customHeight="1">
      <c r="A64" s="1"/>
      <c r="B64" s="1" t="s">
        <v>58</v>
      </c>
      <c r="C64" s="1" t="s">
        <v>59</v>
      </c>
      <c r="D64" s="1" t="s">
        <v>956</v>
      </c>
      <c r="E64" s="1" t="s">
        <v>957</v>
      </c>
      <c r="F64" s="1" t="s">
        <v>958</v>
      </c>
      <c r="H64" s="2" t="s">
        <v>63</v>
      </c>
      <c r="I64" s="2" t="s">
        <v>64</v>
      </c>
      <c r="J64" s="2" t="s">
        <v>63</v>
      </c>
      <c r="K64" s="2" t="s">
        <v>63</v>
      </c>
      <c r="L64" s="2" t="s">
        <v>65</v>
      </c>
      <c r="M64" s="1" t="s">
        <v>959</v>
      </c>
      <c r="N64" s="1" t="s">
        <v>960</v>
      </c>
      <c r="O64" s="2" t="s">
        <v>484</v>
      </c>
      <c r="Q64" s="2" t="s">
        <v>68</v>
      </c>
      <c r="R64" s="2" t="s">
        <v>69</v>
      </c>
      <c r="T64" s="2" t="s">
        <v>71</v>
      </c>
      <c r="U64" s="3">
        <v>18</v>
      </c>
      <c r="V64" s="3">
        <v>18</v>
      </c>
      <c r="W64" s="4" t="s">
        <v>961</v>
      </c>
      <c r="X64" s="4" t="s">
        <v>961</v>
      </c>
      <c r="Y64" s="4" t="s">
        <v>962</v>
      </c>
      <c r="Z64" s="4" t="s">
        <v>962</v>
      </c>
      <c r="AA64" s="3">
        <v>577</v>
      </c>
      <c r="AB64" s="3">
        <v>550</v>
      </c>
      <c r="AC64" s="3">
        <v>550</v>
      </c>
      <c r="AD64" s="3">
        <v>4</v>
      </c>
      <c r="AE64" s="3">
        <v>4</v>
      </c>
      <c r="AF64" s="3">
        <v>7</v>
      </c>
      <c r="AG64" s="3">
        <v>7</v>
      </c>
      <c r="AH64" s="3">
        <v>5</v>
      </c>
      <c r="AI64" s="3">
        <v>5</v>
      </c>
      <c r="AJ64" s="3">
        <v>0</v>
      </c>
      <c r="AK64" s="3">
        <v>0</v>
      </c>
      <c r="AL64" s="3">
        <v>2</v>
      </c>
      <c r="AM64" s="3">
        <v>2</v>
      </c>
      <c r="AN64" s="3">
        <v>1</v>
      </c>
      <c r="AO64" s="3">
        <v>1</v>
      </c>
      <c r="AP64" s="3">
        <v>0</v>
      </c>
      <c r="AQ64" s="3">
        <v>0</v>
      </c>
      <c r="AR64" s="2" t="s">
        <v>63</v>
      </c>
      <c r="AS64" s="2" t="s">
        <v>63</v>
      </c>
      <c r="AU64" s="5" t="str">
        <f>HYPERLINK("https://creighton-primo.hosted.exlibrisgroup.com/primo-explore/search?tab=default_tab&amp;search_scope=EVERYTHING&amp;vid=01CRU&amp;lang=en_US&amp;offset=0&amp;query=any,contains,991000524049702656","Catalog Record")</f>
        <v>Catalog Record</v>
      </c>
      <c r="AV64" s="5" t="str">
        <f>HYPERLINK("http://www.worldcat.org/oclc/11426872","WorldCat Record")</f>
        <v>WorldCat Record</v>
      </c>
      <c r="AW64" s="2" t="s">
        <v>963</v>
      </c>
      <c r="AX64" s="2" t="s">
        <v>964</v>
      </c>
      <c r="AY64" s="2" t="s">
        <v>965</v>
      </c>
      <c r="AZ64" s="2" t="s">
        <v>965</v>
      </c>
      <c r="BA64" s="2" t="s">
        <v>966</v>
      </c>
      <c r="BB64" s="2" t="s">
        <v>78</v>
      </c>
      <c r="BE64" s="2" t="s">
        <v>967</v>
      </c>
      <c r="BF64" s="2" t="s">
        <v>968</v>
      </c>
    </row>
    <row r="65" spans="1:58" ht="39.75" customHeight="1">
      <c r="A65" s="1"/>
      <c r="B65" s="1" t="s">
        <v>58</v>
      </c>
      <c r="C65" s="1" t="s">
        <v>59</v>
      </c>
      <c r="D65" s="1" t="s">
        <v>969</v>
      </c>
      <c r="E65" s="1" t="s">
        <v>970</v>
      </c>
      <c r="F65" s="1" t="s">
        <v>971</v>
      </c>
      <c r="H65" s="2" t="s">
        <v>63</v>
      </c>
      <c r="I65" s="2" t="s">
        <v>64</v>
      </c>
      <c r="J65" s="2" t="s">
        <v>63</v>
      </c>
      <c r="K65" s="2" t="s">
        <v>63</v>
      </c>
      <c r="L65" s="2" t="s">
        <v>65</v>
      </c>
      <c r="M65" s="1" t="s">
        <v>972</v>
      </c>
      <c r="N65" s="1" t="s">
        <v>973</v>
      </c>
      <c r="O65" s="2" t="s">
        <v>974</v>
      </c>
      <c r="Q65" s="2" t="s">
        <v>68</v>
      </c>
      <c r="R65" s="2" t="s">
        <v>69</v>
      </c>
      <c r="T65" s="2" t="s">
        <v>71</v>
      </c>
      <c r="U65" s="3">
        <v>5</v>
      </c>
      <c r="V65" s="3">
        <v>5</v>
      </c>
      <c r="W65" s="4" t="s">
        <v>947</v>
      </c>
      <c r="X65" s="4" t="s">
        <v>947</v>
      </c>
      <c r="Y65" s="4" t="s">
        <v>975</v>
      </c>
      <c r="Z65" s="4" t="s">
        <v>975</v>
      </c>
      <c r="AA65" s="3">
        <v>35</v>
      </c>
      <c r="AB65" s="3">
        <v>34</v>
      </c>
      <c r="AC65" s="3">
        <v>34</v>
      </c>
      <c r="AD65" s="3">
        <v>2</v>
      </c>
      <c r="AE65" s="3">
        <v>2</v>
      </c>
      <c r="AF65" s="3">
        <v>4</v>
      </c>
      <c r="AG65" s="3">
        <v>4</v>
      </c>
      <c r="AH65" s="3">
        <v>2</v>
      </c>
      <c r="AI65" s="3">
        <v>2</v>
      </c>
      <c r="AJ65" s="3">
        <v>1</v>
      </c>
      <c r="AK65" s="3">
        <v>1</v>
      </c>
      <c r="AL65" s="3">
        <v>1</v>
      </c>
      <c r="AM65" s="3">
        <v>1</v>
      </c>
      <c r="AN65" s="3">
        <v>1</v>
      </c>
      <c r="AO65" s="3">
        <v>1</v>
      </c>
      <c r="AP65" s="3">
        <v>0</v>
      </c>
      <c r="AQ65" s="3">
        <v>0</v>
      </c>
      <c r="AR65" s="2" t="s">
        <v>63</v>
      </c>
      <c r="AS65" s="2" t="s">
        <v>63</v>
      </c>
      <c r="AU65" s="5" t="str">
        <f>HYPERLINK("https://creighton-primo.hosted.exlibrisgroup.com/primo-explore/search?tab=default_tab&amp;search_scope=EVERYTHING&amp;vid=01CRU&amp;lang=en_US&amp;offset=0&amp;query=any,contains,991005041949702656","Catalog Record")</f>
        <v>Catalog Record</v>
      </c>
      <c r="AV65" s="5" t="str">
        <f>HYPERLINK("http://www.worldcat.org/oclc/81145397","WorldCat Record")</f>
        <v>WorldCat Record</v>
      </c>
      <c r="AW65" s="2" t="s">
        <v>976</v>
      </c>
      <c r="AX65" s="2" t="s">
        <v>977</v>
      </c>
      <c r="AY65" s="2" t="s">
        <v>978</v>
      </c>
      <c r="AZ65" s="2" t="s">
        <v>978</v>
      </c>
      <c r="BA65" s="2" t="s">
        <v>979</v>
      </c>
      <c r="BB65" s="2" t="s">
        <v>78</v>
      </c>
      <c r="BD65" s="2" t="s">
        <v>980</v>
      </c>
      <c r="BE65" s="2" t="s">
        <v>981</v>
      </c>
      <c r="BF65" s="2" t="s">
        <v>982</v>
      </c>
    </row>
    <row r="66" spans="1:58" ht="39.75" customHeight="1">
      <c r="A66" s="1"/>
      <c r="B66" s="1" t="s">
        <v>58</v>
      </c>
      <c r="C66" s="1" t="s">
        <v>59</v>
      </c>
      <c r="D66" s="1" t="s">
        <v>983</v>
      </c>
      <c r="E66" s="1" t="s">
        <v>984</v>
      </c>
      <c r="F66" s="1" t="s">
        <v>985</v>
      </c>
      <c r="H66" s="2" t="s">
        <v>63</v>
      </c>
      <c r="I66" s="2" t="s">
        <v>64</v>
      </c>
      <c r="J66" s="2" t="s">
        <v>63</v>
      </c>
      <c r="K66" s="2" t="s">
        <v>63</v>
      </c>
      <c r="L66" s="2" t="s">
        <v>65</v>
      </c>
      <c r="M66" s="1" t="s">
        <v>986</v>
      </c>
      <c r="N66" s="1" t="s">
        <v>987</v>
      </c>
      <c r="O66" s="2" t="s">
        <v>169</v>
      </c>
      <c r="P66" s="1" t="s">
        <v>988</v>
      </c>
      <c r="Q66" s="2" t="s">
        <v>68</v>
      </c>
      <c r="R66" s="2" t="s">
        <v>989</v>
      </c>
      <c r="T66" s="2" t="s">
        <v>71</v>
      </c>
      <c r="U66" s="3">
        <v>6</v>
      </c>
      <c r="V66" s="3">
        <v>6</v>
      </c>
      <c r="W66" s="4" t="s">
        <v>990</v>
      </c>
      <c r="X66" s="4" t="s">
        <v>990</v>
      </c>
      <c r="Y66" s="4" t="s">
        <v>991</v>
      </c>
      <c r="Z66" s="4" t="s">
        <v>991</v>
      </c>
      <c r="AA66" s="3">
        <v>435</v>
      </c>
      <c r="AB66" s="3">
        <v>349</v>
      </c>
      <c r="AC66" s="3">
        <v>354</v>
      </c>
      <c r="AD66" s="3">
        <v>1</v>
      </c>
      <c r="AE66" s="3">
        <v>1</v>
      </c>
      <c r="AF66" s="3">
        <v>13</v>
      </c>
      <c r="AG66" s="3">
        <v>13</v>
      </c>
      <c r="AH66" s="3">
        <v>4</v>
      </c>
      <c r="AI66" s="3">
        <v>4</v>
      </c>
      <c r="AJ66" s="3">
        <v>3</v>
      </c>
      <c r="AK66" s="3">
        <v>3</v>
      </c>
      <c r="AL66" s="3">
        <v>9</v>
      </c>
      <c r="AM66" s="3">
        <v>9</v>
      </c>
      <c r="AN66" s="3">
        <v>0</v>
      </c>
      <c r="AO66" s="3">
        <v>0</v>
      </c>
      <c r="AP66" s="3">
        <v>0</v>
      </c>
      <c r="AQ66" s="3">
        <v>0</v>
      </c>
      <c r="AR66" s="2" t="s">
        <v>63</v>
      </c>
      <c r="AS66" s="2" t="s">
        <v>63</v>
      </c>
      <c r="AU66" s="5" t="str">
        <f>HYPERLINK("https://creighton-primo.hosted.exlibrisgroup.com/primo-explore/search?tab=default_tab&amp;search_scope=EVERYTHING&amp;vid=01CRU&amp;lang=en_US&amp;offset=0&amp;query=any,contains,991005248559702656","Catalog Record")</f>
        <v>Catalog Record</v>
      </c>
      <c r="AV66" s="5" t="str">
        <f>HYPERLINK("http://www.worldcat.org/oclc/8475516","WorldCat Record")</f>
        <v>WorldCat Record</v>
      </c>
      <c r="AW66" s="2" t="s">
        <v>992</v>
      </c>
      <c r="AX66" s="2" t="s">
        <v>993</v>
      </c>
      <c r="AY66" s="2" t="s">
        <v>994</v>
      </c>
      <c r="AZ66" s="2" t="s">
        <v>994</v>
      </c>
      <c r="BA66" s="2" t="s">
        <v>995</v>
      </c>
      <c r="BB66" s="2" t="s">
        <v>78</v>
      </c>
      <c r="BD66" s="2" t="s">
        <v>996</v>
      </c>
      <c r="BE66" s="2" t="s">
        <v>997</v>
      </c>
      <c r="BF66" s="2" t="s">
        <v>998</v>
      </c>
    </row>
    <row r="67" spans="1:58" ht="39.75" customHeight="1">
      <c r="A67" s="1"/>
      <c r="B67" s="1" t="s">
        <v>58</v>
      </c>
      <c r="C67" s="1" t="s">
        <v>59</v>
      </c>
      <c r="D67" s="1" t="s">
        <v>999</v>
      </c>
      <c r="E67" s="1" t="s">
        <v>1000</v>
      </c>
      <c r="F67" s="1" t="s">
        <v>1001</v>
      </c>
      <c r="H67" s="2" t="s">
        <v>63</v>
      </c>
      <c r="I67" s="2" t="s">
        <v>64</v>
      </c>
      <c r="J67" s="2" t="s">
        <v>118</v>
      </c>
      <c r="K67" s="2" t="s">
        <v>63</v>
      </c>
      <c r="L67" s="2" t="s">
        <v>65</v>
      </c>
      <c r="N67" s="1" t="s">
        <v>1002</v>
      </c>
      <c r="O67" s="2" t="s">
        <v>198</v>
      </c>
      <c r="Q67" s="2" t="s">
        <v>68</v>
      </c>
      <c r="R67" s="2" t="s">
        <v>262</v>
      </c>
      <c r="S67" s="1" t="s">
        <v>263</v>
      </c>
      <c r="T67" s="2" t="s">
        <v>71</v>
      </c>
      <c r="U67" s="3">
        <v>4</v>
      </c>
      <c r="V67" s="3">
        <v>10</v>
      </c>
      <c r="W67" s="4" t="s">
        <v>1003</v>
      </c>
      <c r="X67" s="4" t="s">
        <v>1003</v>
      </c>
      <c r="Y67" s="4" t="s">
        <v>1004</v>
      </c>
      <c r="Z67" s="4" t="s">
        <v>1004</v>
      </c>
      <c r="AA67" s="3">
        <v>372</v>
      </c>
      <c r="AB67" s="3">
        <v>304</v>
      </c>
      <c r="AC67" s="3">
        <v>328</v>
      </c>
      <c r="AD67" s="3">
        <v>4</v>
      </c>
      <c r="AE67" s="3">
        <v>4</v>
      </c>
      <c r="AF67" s="3">
        <v>10</v>
      </c>
      <c r="AG67" s="3">
        <v>11</v>
      </c>
      <c r="AH67" s="3">
        <v>2</v>
      </c>
      <c r="AI67" s="3">
        <v>3</v>
      </c>
      <c r="AJ67" s="3">
        <v>2</v>
      </c>
      <c r="AK67" s="3">
        <v>2</v>
      </c>
      <c r="AL67" s="3">
        <v>6</v>
      </c>
      <c r="AM67" s="3">
        <v>7</v>
      </c>
      <c r="AN67" s="3">
        <v>2</v>
      </c>
      <c r="AO67" s="3">
        <v>2</v>
      </c>
      <c r="AP67" s="3">
        <v>0</v>
      </c>
      <c r="AQ67" s="3">
        <v>0</v>
      </c>
      <c r="AR67" s="2" t="s">
        <v>63</v>
      </c>
      <c r="AS67" s="2" t="s">
        <v>63</v>
      </c>
      <c r="AU67" s="5" t="str">
        <f>HYPERLINK("https://creighton-primo.hosted.exlibrisgroup.com/primo-explore/search?tab=default_tab&amp;search_scope=EVERYTHING&amp;vid=01CRU&amp;lang=en_US&amp;offset=0&amp;query=any,contains,991001789189702656","Catalog Record")</f>
        <v>Catalog Record</v>
      </c>
      <c r="AV67" s="5" t="str">
        <f>HYPERLINK("http://www.worldcat.org/oclc/7177928","WorldCat Record")</f>
        <v>WorldCat Record</v>
      </c>
      <c r="AW67" s="2" t="s">
        <v>1005</v>
      </c>
      <c r="AX67" s="2" t="s">
        <v>1006</v>
      </c>
      <c r="AY67" s="2" t="s">
        <v>1007</v>
      </c>
      <c r="AZ67" s="2" t="s">
        <v>1007</v>
      </c>
      <c r="BA67" s="2" t="s">
        <v>1008</v>
      </c>
      <c r="BB67" s="2" t="s">
        <v>78</v>
      </c>
      <c r="BD67" s="2" t="s">
        <v>1009</v>
      </c>
      <c r="BE67" s="2" t="s">
        <v>1010</v>
      </c>
      <c r="BF67" s="2" t="s">
        <v>1011</v>
      </c>
    </row>
    <row r="68" spans="1:58" ht="39.75" customHeight="1">
      <c r="A68" s="1"/>
      <c r="B68" s="1" t="s">
        <v>58</v>
      </c>
      <c r="C68" s="1" t="s">
        <v>59</v>
      </c>
      <c r="D68" s="1" t="s">
        <v>1012</v>
      </c>
      <c r="E68" s="1" t="s">
        <v>1013</v>
      </c>
      <c r="F68" s="1" t="s">
        <v>1014</v>
      </c>
      <c r="H68" s="2" t="s">
        <v>63</v>
      </c>
      <c r="I68" s="2" t="s">
        <v>64</v>
      </c>
      <c r="J68" s="2" t="s">
        <v>63</v>
      </c>
      <c r="K68" s="2" t="s">
        <v>63</v>
      </c>
      <c r="L68" s="2" t="s">
        <v>65</v>
      </c>
      <c r="M68" s="1" t="s">
        <v>1015</v>
      </c>
      <c r="N68" s="1" t="s">
        <v>1016</v>
      </c>
      <c r="O68" s="2" t="s">
        <v>1017</v>
      </c>
      <c r="P68" s="1" t="s">
        <v>1018</v>
      </c>
      <c r="Q68" s="2" t="s">
        <v>68</v>
      </c>
      <c r="R68" s="2" t="s">
        <v>469</v>
      </c>
      <c r="T68" s="2" t="s">
        <v>71</v>
      </c>
      <c r="U68" s="3">
        <v>10</v>
      </c>
      <c r="V68" s="3">
        <v>10</v>
      </c>
      <c r="W68" s="4" t="s">
        <v>1019</v>
      </c>
      <c r="X68" s="4" t="s">
        <v>1019</v>
      </c>
      <c r="Y68" s="4" t="s">
        <v>1020</v>
      </c>
      <c r="Z68" s="4" t="s">
        <v>1020</v>
      </c>
      <c r="AA68" s="3">
        <v>898</v>
      </c>
      <c r="AB68" s="3">
        <v>847</v>
      </c>
      <c r="AC68" s="3">
        <v>1094</v>
      </c>
      <c r="AD68" s="3">
        <v>10</v>
      </c>
      <c r="AE68" s="3">
        <v>12</v>
      </c>
      <c r="AF68" s="3">
        <v>2</v>
      </c>
      <c r="AG68" s="3">
        <v>2</v>
      </c>
      <c r="AH68" s="3">
        <v>0</v>
      </c>
      <c r="AI68" s="3">
        <v>0</v>
      </c>
      <c r="AJ68" s="3">
        <v>0</v>
      </c>
      <c r="AK68" s="3">
        <v>0</v>
      </c>
      <c r="AL68" s="3">
        <v>0</v>
      </c>
      <c r="AM68" s="3">
        <v>0</v>
      </c>
      <c r="AN68" s="3">
        <v>1</v>
      </c>
      <c r="AO68" s="3">
        <v>1</v>
      </c>
      <c r="AP68" s="3">
        <v>1</v>
      </c>
      <c r="AQ68" s="3">
        <v>1</v>
      </c>
      <c r="AR68" s="2" t="s">
        <v>63</v>
      </c>
      <c r="AS68" s="2" t="s">
        <v>63</v>
      </c>
      <c r="AU68" s="5" t="str">
        <f>HYPERLINK("https://creighton-primo.hosted.exlibrisgroup.com/primo-explore/search?tab=default_tab&amp;search_scope=EVERYTHING&amp;vid=01CRU&amp;lang=en_US&amp;offset=0&amp;query=any,contains,991004311159702656","Catalog Record")</f>
        <v>Catalog Record</v>
      </c>
      <c r="AV68" s="5" t="str">
        <f>HYPERLINK("http://www.worldcat.org/oclc/54501585","WorldCat Record")</f>
        <v>WorldCat Record</v>
      </c>
      <c r="AW68" s="2" t="s">
        <v>1021</v>
      </c>
      <c r="AX68" s="2" t="s">
        <v>1022</v>
      </c>
      <c r="AY68" s="2" t="s">
        <v>1023</v>
      </c>
      <c r="AZ68" s="2" t="s">
        <v>1023</v>
      </c>
      <c r="BA68" s="2" t="s">
        <v>1024</v>
      </c>
      <c r="BB68" s="2" t="s">
        <v>78</v>
      </c>
      <c r="BD68" s="2" t="s">
        <v>1025</v>
      </c>
      <c r="BE68" s="2" t="s">
        <v>1026</v>
      </c>
      <c r="BF68" s="2" t="s">
        <v>1027</v>
      </c>
    </row>
    <row r="69" spans="1:58" ht="39.75" customHeight="1">
      <c r="A69" s="1"/>
      <c r="B69" s="1" t="s">
        <v>58</v>
      </c>
      <c r="C69" s="1" t="s">
        <v>59</v>
      </c>
      <c r="D69" s="1" t="s">
        <v>1028</v>
      </c>
      <c r="E69" s="1" t="s">
        <v>1029</v>
      </c>
      <c r="F69" s="1" t="s">
        <v>1030</v>
      </c>
      <c r="H69" s="2" t="s">
        <v>63</v>
      </c>
      <c r="I69" s="2" t="s">
        <v>64</v>
      </c>
      <c r="J69" s="2" t="s">
        <v>63</v>
      </c>
      <c r="K69" s="2" t="s">
        <v>63</v>
      </c>
      <c r="L69" s="2" t="s">
        <v>65</v>
      </c>
      <c r="M69" s="1" t="s">
        <v>1031</v>
      </c>
      <c r="N69" s="1" t="s">
        <v>1032</v>
      </c>
      <c r="O69" s="2" t="s">
        <v>1033</v>
      </c>
      <c r="Q69" s="2" t="s">
        <v>68</v>
      </c>
      <c r="R69" s="2" t="s">
        <v>989</v>
      </c>
      <c r="T69" s="2" t="s">
        <v>71</v>
      </c>
      <c r="U69" s="3">
        <v>13</v>
      </c>
      <c r="V69" s="3">
        <v>13</v>
      </c>
      <c r="W69" s="4" t="s">
        <v>1034</v>
      </c>
      <c r="X69" s="4" t="s">
        <v>1034</v>
      </c>
      <c r="Y69" s="4" t="s">
        <v>1035</v>
      </c>
      <c r="Z69" s="4" t="s">
        <v>1035</v>
      </c>
      <c r="AA69" s="3">
        <v>212</v>
      </c>
      <c r="AB69" s="3">
        <v>174</v>
      </c>
      <c r="AC69" s="3">
        <v>176</v>
      </c>
      <c r="AD69" s="3">
        <v>2</v>
      </c>
      <c r="AE69" s="3">
        <v>2</v>
      </c>
      <c r="AF69" s="3">
        <v>6</v>
      </c>
      <c r="AG69" s="3">
        <v>6</v>
      </c>
      <c r="AH69" s="3">
        <v>2</v>
      </c>
      <c r="AI69" s="3">
        <v>2</v>
      </c>
      <c r="AJ69" s="3">
        <v>1</v>
      </c>
      <c r="AK69" s="3">
        <v>1</v>
      </c>
      <c r="AL69" s="3">
        <v>2</v>
      </c>
      <c r="AM69" s="3">
        <v>2</v>
      </c>
      <c r="AN69" s="3">
        <v>1</v>
      </c>
      <c r="AO69" s="3">
        <v>1</v>
      </c>
      <c r="AP69" s="3">
        <v>0</v>
      </c>
      <c r="AQ69" s="3">
        <v>0</v>
      </c>
      <c r="AR69" s="2" t="s">
        <v>63</v>
      </c>
      <c r="AS69" s="2" t="s">
        <v>118</v>
      </c>
      <c r="AT69" s="5" t="str">
        <f>HYPERLINK("http://catalog.hathitrust.org/Record/000002705","HathiTrust Record")</f>
        <v>HathiTrust Record</v>
      </c>
      <c r="AU69" s="5" t="str">
        <f>HYPERLINK("https://creighton-primo.hosted.exlibrisgroup.com/primo-explore/search?tab=default_tab&amp;search_scope=EVERYTHING&amp;vid=01CRU&amp;lang=en_US&amp;offset=0&amp;query=any,contains,991003952469702656","Catalog Record")</f>
        <v>Catalog Record</v>
      </c>
      <c r="AV69" s="5" t="str">
        <f>HYPERLINK("http://www.worldcat.org/oclc/1959179","WorldCat Record")</f>
        <v>WorldCat Record</v>
      </c>
      <c r="AW69" s="2" t="s">
        <v>1036</v>
      </c>
      <c r="AX69" s="2" t="s">
        <v>1037</v>
      </c>
      <c r="AY69" s="2" t="s">
        <v>1038</v>
      </c>
      <c r="AZ69" s="2" t="s">
        <v>1038</v>
      </c>
      <c r="BA69" s="2" t="s">
        <v>1039</v>
      </c>
      <c r="BB69" s="2" t="s">
        <v>78</v>
      </c>
      <c r="BE69" s="2" t="s">
        <v>1040</v>
      </c>
      <c r="BF69" s="2" t="s">
        <v>1041</v>
      </c>
    </row>
    <row r="70" spans="1:58" ht="39.75" customHeight="1">
      <c r="A70" s="1"/>
      <c r="B70" s="1" t="s">
        <v>58</v>
      </c>
      <c r="C70" s="1" t="s">
        <v>59</v>
      </c>
      <c r="D70" s="1" t="s">
        <v>1042</v>
      </c>
      <c r="E70" s="1" t="s">
        <v>1043</v>
      </c>
      <c r="F70" s="1" t="s">
        <v>1044</v>
      </c>
      <c r="H70" s="2" t="s">
        <v>63</v>
      </c>
      <c r="I70" s="2" t="s">
        <v>64</v>
      </c>
      <c r="J70" s="2" t="s">
        <v>63</v>
      </c>
      <c r="K70" s="2" t="s">
        <v>63</v>
      </c>
      <c r="L70" s="2" t="s">
        <v>65</v>
      </c>
      <c r="N70" s="1" t="s">
        <v>1045</v>
      </c>
      <c r="O70" s="2" t="s">
        <v>1046</v>
      </c>
      <c r="Q70" s="2" t="s">
        <v>68</v>
      </c>
      <c r="R70" s="2" t="s">
        <v>69</v>
      </c>
      <c r="T70" s="2" t="s">
        <v>71</v>
      </c>
      <c r="U70" s="3">
        <v>11</v>
      </c>
      <c r="V70" s="3">
        <v>11</v>
      </c>
      <c r="W70" s="4" t="s">
        <v>1034</v>
      </c>
      <c r="X70" s="4" t="s">
        <v>1034</v>
      </c>
      <c r="Y70" s="4" t="s">
        <v>528</v>
      </c>
      <c r="Z70" s="4" t="s">
        <v>528</v>
      </c>
      <c r="AA70" s="3">
        <v>743</v>
      </c>
      <c r="AB70" s="3">
        <v>632</v>
      </c>
      <c r="AC70" s="3">
        <v>685</v>
      </c>
      <c r="AD70" s="3">
        <v>6</v>
      </c>
      <c r="AE70" s="3">
        <v>7</v>
      </c>
      <c r="AF70" s="3">
        <v>23</v>
      </c>
      <c r="AG70" s="3">
        <v>24</v>
      </c>
      <c r="AH70" s="3">
        <v>9</v>
      </c>
      <c r="AI70" s="3">
        <v>9</v>
      </c>
      <c r="AJ70" s="3">
        <v>4</v>
      </c>
      <c r="AK70" s="3">
        <v>4</v>
      </c>
      <c r="AL70" s="3">
        <v>10</v>
      </c>
      <c r="AM70" s="3">
        <v>10</v>
      </c>
      <c r="AN70" s="3">
        <v>5</v>
      </c>
      <c r="AO70" s="3">
        <v>6</v>
      </c>
      <c r="AP70" s="3">
        <v>0</v>
      </c>
      <c r="AQ70" s="3">
        <v>0</v>
      </c>
      <c r="AR70" s="2" t="s">
        <v>63</v>
      </c>
      <c r="AS70" s="2" t="s">
        <v>63</v>
      </c>
      <c r="AU70" s="5" t="str">
        <f>HYPERLINK("https://creighton-primo.hosted.exlibrisgroup.com/primo-explore/search?tab=default_tab&amp;search_scope=EVERYTHING&amp;vid=01CRU&amp;lang=en_US&amp;offset=0&amp;query=any,contains,991000780359702656","Catalog Record")</f>
        <v>Catalog Record</v>
      </c>
      <c r="AV70" s="5" t="str">
        <f>HYPERLINK("http://www.worldcat.org/oclc/13095299","WorldCat Record")</f>
        <v>WorldCat Record</v>
      </c>
      <c r="AW70" s="2" t="s">
        <v>1047</v>
      </c>
      <c r="AX70" s="2" t="s">
        <v>1048</v>
      </c>
      <c r="AY70" s="2" t="s">
        <v>1049</v>
      </c>
      <c r="AZ70" s="2" t="s">
        <v>1049</v>
      </c>
      <c r="BA70" s="2" t="s">
        <v>1050</v>
      </c>
      <c r="BB70" s="2" t="s">
        <v>78</v>
      </c>
      <c r="BD70" s="2" t="s">
        <v>1051</v>
      </c>
      <c r="BE70" s="2" t="s">
        <v>1052</v>
      </c>
      <c r="BF70" s="2" t="s">
        <v>1053</v>
      </c>
    </row>
    <row r="71" spans="1:58" ht="39.75" customHeight="1">
      <c r="A71" s="1"/>
      <c r="B71" s="1" t="s">
        <v>58</v>
      </c>
      <c r="C71" s="1" t="s">
        <v>59</v>
      </c>
      <c r="D71" s="1" t="s">
        <v>1054</v>
      </c>
      <c r="E71" s="1" t="s">
        <v>1055</v>
      </c>
      <c r="F71" s="1" t="s">
        <v>1056</v>
      </c>
      <c r="H71" s="2" t="s">
        <v>63</v>
      </c>
      <c r="I71" s="2" t="s">
        <v>64</v>
      </c>
      <c r="J71" s="2" t="s">
        <v>118</v>
      </c>
      <c r="K71" s="2" t="s">
        <v>63</v>
      </c>
      <c r="L71" s="2" t="s">
        <v>65</v>
      </c>
      <c r="N71" s="1" t="s">
        <v>1057</v>
      </c>
      <c r="O71" s="2" t="s">
        <v>87</v>
      </c>
      <c r="P71" s="1" t="s">
        <v>1058</v>
      </c>
      <c r="Q71" s="2" t="s">
        <v>68</v>
      </c>
      <c r="R71" s="2" t="s">
        <v>351</v>
      </c>
      <c r="T71" s="2" t="s">
        <v>71</v>
      </c>
      <c r="U71" s="3">
        <v>34</v>
      </c>
      <c r="V71" s="3">
        <v>64</v>
      </c>
      <c r="W71" s="4" t="s">
        <v>1059</v>
      </c>
      <c r="X71" s="4" t="s">
        <v>1059</v>
      </c>
      <c r="Y71" s="4" t="s">
        <v>1060</v>
      </c>
      <c r="Z71" s="4" t="s">
        <v>1060</v>
      </c>
      <c r="AA71" s="3">
        <v>234</v>
      </c>
      <c r="AB71" s="3">
        <v>172</v>
      </c>
      <c r="AC71" s="3">
        <v>172</v>
      </c>
      <c r="AD71" s="3">
        <v>4</v>
      </c>
      <c r="AE71" s="3">
        <v>4</v>
      </c>
      <c r="AF71" s="3">
        <v>5</v>
      </c>
      <c r="AG71" s="3">
        <v>5</v>
      </c>
      <c r="AH71" s="3">
        <v>1</v>
      </c>
      <c r="AI71" s="3">
        <v>1</v>
      </c>
      <c r="AJ71" s="3">
        <v>0</v>
      </c>
      <c r="AK71" s="3">
        <v>0</v>
      </c>
      <c r="AL71" s="3">
        <v>2</v>
      </c>
      <c r="AM71" s="3">
        <v>2</v>
      </c>
      <c r="AN71" s="3">
        <v>2</v>
      </c>
      <c r="AO71" s="3">
        <v>2</v>
      </c>
      <c r="AP71" s="3">
        <v>0</v>
      </c>
      <c r="AQ71" s="3">
        <v>0</v>
      </c>
      <c r="AR71" s="2" t="s">
        <v>63</v>
      </c>
      <c r="AS71" s="2" t="s">
        <v>63</v>
      </c>
      <c r="AU71" s="5" t="str">
        <f>HYPERLINK("https://creighton-primo.hosted.exlibrisgroup.com/primo-explore/search?tab=default_tab&amp;search_scope=EVERYTHING&amp;vid=01CRU&amp;lang=en_US&amp;offset=0&amp;query=any,contains,991001777129702656","Catalog Record")</f>
        <v>Catalog Record</v>
      </c>
      <c r="AV71" s="5" t="str">
        <f>HYPERLINK("http://www.worldcat.org/oclc/21079396","WorldCat Record")</f>
        <v>WorldCat Record</v>
      </c>
      <c r="AW71" s="2" t="s">
        <v>1061</v>
      </c>
      <c r="AX71" s="2" t="s">
        <v>1062</v>
      </c>
      <c r="AY71" s="2" t="s">
        <v>1063</v>
      </c>
      <c r="AZ71" s="2" t="s">
        <v>1063</v>
      </c>
      <c r="BA71" s="2" t="s">
        <v>1064</v>
      </c>
      <c r="BB71" s="2" t="s">
        <v>78</v>
      </c>
      <c r="BE71" s="2" t="s">
        <v>1065</v>
      </c>
      <c r="BF71" s="2" t="s">
        <v>1066</v>
      </c>
    </row>
    <row r="72" spans="1:58" ht="39.75" customHeight="1">
      <c r="A72" s="1"/>
      <c r="B72" s="1" t="s">
        <v>58</v>
      </c>
      <c r="C72" s="1" t="s">
        <v>59</v>
      </c>
      <c r="D72" s="1" t="s">
        <v>1067</v>
      </c>
      <c r="E72" s="1" t="s">
        <v>1068</v>
      </c>
      <c r="F72" s="1" t="s">
        <v>1069</v>
      </c>
      <c r="H72" s="2" t="s">
        <v>63</v>
      </c>
      <c r="I72" s="2" t="s">
        <v>64</v>
      </c>
      <c r="J72" s="2" t="s">
        <v>63</v>
      </c>
      <c r="K72" s="2" t="s">
        <v>63</v>
      </c>
      <c r="L72" s="2" t="s">
        <v>65</v>
      </c>
      <c r="N72" s="1" t="s">
        <v>1070</v>
      </c>
      <c r="O72" s="2" t="s">
        <v>1071</v>
      </c>
      <c r="Q72" s="2" t="s">
        <v>68</v>
      </c>
      <c r="R72" s="2" t="s">
        <v>989</v>
      </c>
      <c r="T72" s="2" t="s">
        <v>71</v>
      </c>
      <c r="U72" s="3">
        <v>18</v>
      </c>
      <c r="V72" s="3">
        <v>18</v>
      </c>
      <c r="W72" s="4" t="s">
        <v>947</v>
      </c>
      <c r="X72" s="4" t="s">
        <v>947</v>
      </c>
      <c r="Y72" s="4" t="s">
        <v>1072</v>
      </c>
      <c r="Z72" s="4" t="s">
        <v>1072</v>
      </c>
      <c r="AA72" s="3">
        <v>255</v>
      </c>
      <c r="AB72" s="3">
        <v>204</v>
      </c>
      <c r="AC72" s="3">
        <v>439</v>
      </c>
      <c r="AD72" s="3">
        <v>2</v>
      </c>
      <c r="AE72" s="3">
        <v>2</v>
      </c>
      <c r="AF72" s="3">
        <v>1</v>
      </c>
      <c r="AG72" s="3">
        <v>4</v>
      </c>
      <c r="AH72" s="3">
        <v>0</v>
      </c>
      <c r="AI72" s="3">
        <v>0</v>
      </c>
      <c r="AJ72" s="3">
        <v>0</v>
      </c>
      <c r="AK72" s="3">
        <v>1</v>
      </c>
      <c r="AL72" s="3">
        <v>0</v>
      </c>
      <c r="AM72" s="3">
        <v>2</v>
      </c>
      <c r="AN72" s="3">
        <v>1</v>
      </c>
      <c r="AO72" s="3">
        <v>1</v>
      </c>
      <c r="AP72" s="3">
        <v>0</v>
      </c>
      <c r="AQ72" s="3">
        <v>0</v>
      </c>
      <c r="AR72" s="2" t="s">
        <v>63</v>
      </c>
      <c r="AS72" s="2" t="s">
        <v>118</v>
      </c>
      <c r="AT72" s="5" t="str">
        <f>HYPERLINK("http://catalog.hathitrust.org/Record/003107936","HathiTrust Record")</f>
        <v>HathiTrust Record</v>
      </c>
      <c r="AU72" s="5" t="str">
        <f>HYPERLINK("https://creighton-primo.hosted.exlibrisgroup.com/primo-explore/search?tab=default_tab&amp;search_scope=EVERYTHING&amp;vid=01CRU&amp;lang=en_US&amp;offset=0&amp;query=any,contains,991002435539702656","Catalog Record")</f>
        <v>Catalog Record</v>
      </c>
      <c r="AV72" s="5" t="str">
        <f>HYPERLINK("http://www.worldcat.org/oclc/31753608","WorldCat Record")</f>
        <v>WorldCat Record</v>
      </c>
      <c r="AW72" s="2" t="s">
        <v>1073</v>
      </c>
      <c r="AX72" s="2" t="s">
        <v>1074</v>
      </c>
      <c r="AY72" s="2" t="s">
        <v>1075</v>
      </c>
      <c r="AZ72" s="2" t="s">
        <v>1075</v>
      </c>
      <c r="BA72" s="2" t="s">
        <v>1076</v>
      </c>
      <c r="BB72" s="2" t="s">
        <v>78</v>
      </c>
      <c r="BD72" s="2" t="s">
        <v>1077</v>
      </c>
      <c r="BE72" s="2" t="s">
        <v>1078</v>
      </c>
      <c r="BF72" s="2" t="s">
        <v>1079</v>
      </c>
    </row>
    <row r="73" spans="1:58" ht="39.75" customHeight="1">
      <c r="A73" s="1"/>
      <c r="B73" s="1" t="s">
        <v>58</v>
      </c>
      <c r="C73" s="1" t="s">
        <v>59</v>
      </c>
      <c r="D73" s="1" t="s">
        <v>1080</v>
      </c>
      <c r="E73" s="1" t="s">
        <v>1081</v>
      </c>
      <c r="F73" s="1" t="s">
        <v>1082</v>
      </c>
      <c r="H73" s="2" t="s">
        <v>63</v>
      </c>
      <c r="I73" s="2" t="s">
        <v>64</v>
      </c>
      <c r="J73" s="2" t="s">
        <v>63</v>
      </c>
      <c r="K73" s="2" t="s">
        <v>63</v>
      </c>
      <c r="L73" s="2" t="s">
        <v>65</v>
      </c>
      <c r="M73" s="1" t="s">
        <v>1083</v>
      </c>
      <c r="N73" s="1" t="s">
        <v>1084</v>
      </c>
      <c r="O73" s="2" t="s">
        <v>1085</v>
      </c>
      <c r="P73" s="1" t="s">
        <v>1086</v>
      </c>
      <c r="Q73" s="2" t="s">
        <v>68</v>
      </c>
      <c r="R73" s="2" t="s">
        <v>469</v>
      </c>
      <c r="T73" s="2" t="s">
        <v>71</v>
      </c>
      <c r="U73" s="3">
        <v>13</v>
      </c>
      <c r="V73" s="3">
        <v>13</v>
      </c>
      <c r="W73" s="4" t="s">
        <v>1059</v>
      </c>
      <c r="X73" s="4" t="s">
        <v>1059</v>
      </c>
      <c r="Y73" s="4" t="s">
        <v>1087</v>
      </c>
      <c r="Z73" s="4" t="s">
        <v>1087</v>
      </c>
      <c r="AA73" s="3">
        <v>171</v>
      </c>
      <c r="AB73" s="3">
        <v>151</v>
      </c>
      <c r="AC73" s="3">
        <v>648</v>
      </c>
      <c r="AD73" s="3">
        <v>2</v>
      </c>
      <c r="AE73" s="3">
        <v>3</v>
      </c>
      <c r="AF73" s="3">
        <v>1</v>
      </c>
      <c r="AG73" s="3">
        <v>7</v>
      </c>
      <c r="AH73" s="3">
        <v>0</v>
      </c>
      <c r="AI73" s="3">
        <v>3</v>
      </c>
      <c r="AJ73" s="3">
        <v>0</v>
      </c>
      <c r="AK73" s="3">
        <v>0</v>
      </c>
      <c r="AL73" s="3">
        <v>0</v>
      </c>
      <c r="AM73" s="3">
        <v>4</v>
      </c>
      <c r="AN73" s="3">
        <v>1</v>
      </c>
      <c r="AO73" s="3">
        <v>1</v>
      </c>
      <c r="AP73" s="3">
        <v>0</v>
      </c>
      <c r="AQ73" s="3">
        <v>0</v>
      </c>
      <c r="AR73" s="2" t="s">
        <v>63</v>
      </c>
      <c r="AS73" s="2" t="s">
        <v>63</v>
      </c>
      <c r="AU73" s="5" t="str">
        <f>HYPERLINK("https://creighton-primo.hosted.exlibrisgroup.com/primo-explore/search?tab=default_tab&amp;search_scope=EVERYTHING&amp;vid=01CRU&amp;lang=en_US&amp;offset=0&amp;query=any,contains,991001193999702656","Catalog Record")</f>
        <v>Catalog Record</v>
      </c>
      <c r="AV73" s="5" t="str">
        <f>HYPERLINK("http://www.worldcat.org/oclc/17263947","WorldCat Record")</f>
        <v>WorldCat Record</v>
      </c>
      <c r="AW73" s="2" t="s">
        <v>1088</v>
      </c>
      <c r="AX73" s="2" t="s">
        <v>1089</v>
      </c>
      <c r="AY73" s="2" t="s">
        <v>1090</v>
      </c>
      <c r="AZ73" s="2" t="s">
        <v>1090</v>
      </c>
      <c r="BA73" s="2" t="s">
        <v>1091</v>
      </c>
      <c r="BB73" s="2" t="s">
        <v>78</v>
      </c>
      <c r="BD73" s="2" t="s">
        <v>1092</v>
      </c>
      <c r="BE73" s="2" t="s">
        <v>1093</v>
      </c>
      <c r="BF73" s="2" t="s">
        <v>1094</v>
      </c>
    </row>
    <row r="74" spans="1:58" ht="39.75" customHeight="1">
      <c r="A74" s="1"/>
      <c r="B74" s="1" t="s">
        <v>58</v>
      </c>
      <c r="C74" s="1" t="s">
        <v>59</v>
      </c>
      <c r="D74" s="1" t="s">
        <v>1095</v>
      </c>
      <c r="E74" s="1" t="s">
        <v>1096</v>
      </c>
      <c r="F74" s="1" t="s">
        <v>1097</v>
      </c>
      <c r="H74" s="2" t="s">
        <v>63</v>
      </c>
      <c r="I74" s="2" t="s">
        <v>64</v>
      </c>
      <c r="J74" s="2" t="s">
        <v>63</v>
      </c>
      <c r="K74" s="2" t="s">
        <v>63</v>
      </c>
      <c r="L74" s="2" t="s">
        <v>65</v>
      </c>
      <c r="M74" s="1" t="s">
        <v>1098</v>
      </c>
      <c r="N74" s="1" t="s">
        <v>1099</v>
      </c>
      <c r="O74" s="2" t="s">
        <v>185</v>
      </c>
      <c r="Q74" s="2" t="s">
        <v>68</v>
      </c>
      <c r="R74" s="2" t="s">
        <v>469</v>
      </c>
      <c r="T74" s="2" t="s">
        <v>71</v>
      </c>
      <c r="U74" s="3">
        <v>6</v>
      </c>
      <c r="V74" s="3">
        <v>6</v>
      </c>
      <c r="W74" s="4" t="s">
        <v>1100</v>
      </c>
      <c r="X74" s="4" t="s">
        <v>1100</v>
      </c>
      <c r="Y74" s="4" t="s">
        <v>606</v>
      </c>
      <c r="Z74" s="4" t="s">
        <v>606</v>
      </c>
      <c r="AA74" s="3">
        <v>286</v>
      </c>
      <c r="AB74" s="3">
        <v>220</v>
      </c>
      <c r="AC74" s="3">
        <v>223</v>
      </c>
      <c r="AD74" s="3">
        <v>2</v>
      </c>
      <c r="AE74" s="3">
        <v>2</v>
      </c>
      <c r="AF74" s="3">
        <v>11</v>
      </c>
      <c r="AG74" s="3">
        <v>11</v>
      </c>
      <c r="AH74" s="3">
        <v>5</v>
      </c>
      <c r="AI74" s="3">
        <v>5</v>
      </c>
      <c r="AJ74" s="3">
        <v>2</v>
      </c>
      <c r="AK74" s="3">
        <v>2</v>
      </c>
      <c r="AL74" s="3">
        <v>6</v>
      </c>
      <c r="AM74" s="3">
        <v>6</v>
      </c>
      <c r="AN74" s="3">
        <v>1</v>
      </c>
      <c r="AO74" s="3">
        <v>1</v>
      </c>
      <c r="AP74" s="3">
        <v>0</v>
      </c>
      <c r="AQ74" s="3">
        <v>0</v>
      </c>
      <c r="AR74" s="2" t="s">
        <v>63</v>
      </c>
      <c r="AS74" s="2" t="s">
        <v>118</v>
      </c>
      <c r="AT74" s="5" t="str">
        <f>HYPERLINK("http://catalog.hathitrust.org/Record/000255571","HathiTrust Record")</f>
        <v>HathiTrust Record</v>
      </c>
      <c r="AU74" s="5" t="str">
        <f>HYPERLINK("https://creighton-primo.hosted.exlibrisgroup.com/primo-explore/search?tab=default_tab&amp;search_scope=EVERYTHING&amp;vid=01CRU&amp;lang=en_US&amp;offset=0&amp;query=any,contains,991005265149702656","Catalog Record")</f>
        <v>Catalog Record</v>
      </c>
      <c r="AV74" s="5" t="str">
        <f>HYPERLINK("http://www.worldcat.org/oclc/4492573","WorldCat Record")</f>
        <v>WorldCat Record</v>
      </c>
      <c r="AW74" s="2" t="s">
        <v>1101</v>
      </c>
      <c r="AX74" s="2" t="s">
        <v>1102</v>
      </c>
      <c r="AY74" s="2" t="s">
        <v>1103</v>
      </c>
      <c r="AZ74" s="2" t="s">
        <v>1103</v>
      </c>
      <c r="BA74" s="2" t="s">
        <v>1104</v>
      </c>
      <c r="BB74" s="2" t="s">
        <v>78</v>
      </c>
      <c r="BD74" s="2" t="s">
        <v>1105</v>
      </c>
      <c r="BE74" s="2" t="s">
        <v>1106</v>
      </c>
      <c r="BF74" s="2" t="s">
        <v>1107</v>
      </c>
    </row>
    <row r="75" spans="1:58" ht="39.75" customHeight="1">
      <c r="A75" s="1"/>
      <c r="B75" s="1" t="s">
        <v>58</v>
      </c>
      <c r="C75" s="1" t="s">
        <v>59</v>
      </c>
      <c r="D75" s="1" t="s">
        <v>1108</v>
      </c>
      <c r="E75" s="1" t="s">
        <v>1109</v>
      </c>
      <c r="F75" s="1" t="s">
        <v>1110</v>
      </c>
      <c r="H75" s="2" t="s">
        <v>63</v>
      </c>
      <c r="I75" s="2" t="s">
        <v>64</v>
      </c>
      <c r="J75" s="2" t="s">
        <v>63</v>
      </c>
      <c r="K75" s="2" t="s">
        <v>63</v>
      </c>
      <c r="L75" s="2" t="s">
        <v>65</v>
      </c>
      <c r="M75" s="1" t="s">
        <v>1111</v>
      </c>
      <c r="N75" s="1" t="s">
        <v>1112</v>
      </c>
      <c r="O75" s="2" t="s">
        <v>411</v>
      </c>
      <c r="Q75" s="2" t="s">
        <v>68</v>
      </c>
      <c r="R75" s="2" t="s">
        <v>469</v>
      </c>
      <c r="T75" s="2" t="s">
        <v>71</v>
      </c>
      <c r="U75" s="3">
        <v>2</v>
      </c>
      <c r="V75" s="3">
        <v>2</v>
      </c>
      <c r="W75" s="4" t="s">
        <v>1113</v>
      </c>
      <c r="X75" s="4" t="s">
        <v>1113</v>
      </c>
      <c r="Y75" s="4" t="s">
        <v>1114</v>
      </c>
      <c r="Z75" s="4" t="s">
        <v>1114</v>
      </c>
      <c r="AA75" s="3">
        <v>451</v>
      </c>
      <c r="AB75" s="3">
        <v>317</v>
      </c>
      <c r="AC75" s="3">
        <v>321</v>
      </c>
      <c r="AD75" s="3">
        <v>3</v>
      </c>
      <c r="AE75" s="3">
        <v>3</v>
      </c>
      <c r="AF75" s="3">
        <v>14</v>
      </c>
      <c r="AG75" s="3">
        <v>14</v>
      </c>
      <c r="AH75" s="3">
        <v>3</v>
      </c>
      <c r="AI75" s="3">
        <v>3</v>
      </c>
      <c r="AJ75" s="3">
        <v>5</v>
      </c>
      <c r="AK75" s="3">
        <v>5</v>
      </c>
      <c r="AL75" s="3">
        <v>6</v>
      </c>
      <c r="AM75" s="3">
        <v>6</v>
      </c>
      <c r="AN75" s="3">
        <v>2</v>
      </c>
      <c r="AO75" s="3">
        <v>2</v>
      </c>
      <c r="AP75" s="3">
        <v>1</v>
      </c>
      <c r="AQ75" s="3">
        <v>1</v>
      </c>
      <c r="AR75" s="2" t="s">
        <v>63</v>
      </c>
      <c r="AS75" s="2" t="s">
        <v>63</v>
      </c>
      <c r="AU75" s="5" t="str">
        <f>HYPERLINK("https://creighton-primo.hosted.exlibrisgroup.com/primo-explore/search?tab=default_tab&amp;search_scope=EVERYTHING&amp;vid=01CRU&amp;lang=en_US&amp;offset=0&amp;query=any,contains,991002172579702656","Catalog Record")</f>
        <v>Catalog Record</v>
      </c>
      <c r="AV75" s="5" t="str">
        <f>HYPERLINK("http://www.worldcat.org/oclc/27973872","WorldCat Record")</f>
        <v>WorldCat Record</v>
      </c>
      <c r="AW75" s="2" t="s">
        <v>1115</v>
      </c>
      <c r="AX75" s="2" t="s">
        <v>1116</v>
      </c>
      <c r="AY75" s="2" t="s">
        <v>1117</v>
      </c>
      <c r="AZ75" s="2" t="s">
        <v>1117</v>
      </c>
      <c r="BA75" s="2" t="s">
        <v>1118</v>
      </c>
      <c r="BB75" s="2" t="s">
        <v>78</v>
      </c>
      <c r="BD75" s="2" t="s">
        <v>1119</v>
      </c>
      <c r="BE75" s="2" t="s">
        <v>1120</v>
      </c>
      <c r="BF75" s="2" t="s">
        <v>1121</v>
      </c>
    </row>
    <row r="76" spans="1:58" ht="39.75" customHeight="1">
      <c r="A76" s="1"/>
      <c r="B76" s="1" t="s">
        <v>58</v>
      </c>
      <c r="C76" s="1" t="s">
        <v>59</v>
      </c>
      <c r="D76" s="1" t="s">
        <v>1122</v>
      </c>
      <c r="E76" s="1" t="s">
        <v>1123</v>
      </c>
      <c r="F76" s="1" t="s">
        <v>1124</v>
      </c>
      <c r="H76" s="2" t="s">
        <v>63</v>
      </c>
      <c r="I76" s="2" t="s">
        <v>64</v>
      </c>
      <c r="J76" s="2" t="s">
        <v>63</v>
      </c>
      <c r="K76" s="2" t="s">
        <v>63</v>
      </c>
      <c r="L76" s="2" t="s">
        <v>65</v>
      </c>
      <c r="M76" s="1" t="s">
        <v>1125</v>
      </c>
      <c r="N76" s="1" t="s">
        <v>1126</v>
      </c>
      <c r="O76" s="2" t="s">
        <v>730</v>
      </c>
      <c r="P76" s="1" t="s">
        <v>230</v>
      </c>
      <c r="Q76" s="2" t="s">
        <v>68</v>
      </c>
      <c r="R76" s="2" t="s">
        <v>382</v>
      </c>
      <c r="S76" s="1" t="s">
        <v>1127</v>
      </c>
      <c r="T76" s="2" t="s">
        <v>71</v>
      </c>
      <c r="U76" s="3">
        <v>13</v>
      </c>
      <c r="V76" s="3">
        <v>13</v>
      </c>
      <c r="W76" s="4" t="s">
        <v>1128</v>
      </c>
      <c r="X76" s="4" t="s">
        <v>1128</v>
      </c>
      <c r="Y76" s="4" t="s">
        <v>1129</v>
      </c>
      <c r="Z76" s="4" t="s">
        <v>1129</v>
      </c>
      <c r="AA76" s="3">
        <v>375</v>
      </c>
      <c r="AB76" s="3">
        <v>311</v>
      </c>
      <c r="AC76" s="3">
        <v>328</v>
      </c>
      <c r="AD76" s="3">
        <v>2</v>
      </c>
      <c r="AE76" s="3">
        <v>2</v>
      </c>
      <c r="AF76" s="3">
        <v>7</v>
      </c>
      <c r="AG76" s="3">
        <v>7</v>
      </c>
      <c r="AH76" s="3">
        <v>4</v>
      </c>
      <c r="AI76" s="3">
        <v>4</v>
      </c>
      <c r="AJ76" s="3">
        <v>2</v>
      </c>
      <c r="AK76" s="3">
        <v>2</v>
      </c>
      <c r="AL76" s="3">
        <v>3</v>
      </c>
      <c r="AM76" s="3">
        <v>3</v>
      </c>
      <c r="AN76" s="3">
        <v>1</v>
      </c>
      <c r="AO76" s="3">
        <v>1</v>
      </c>
      <c r="AP76" s="3">
        <v>0</v>
      </c>
      <c r="AQ76" s="3">
        <v>0</v>
      </c>
      <c r="AR76" s="2" t="s">
        <v>63</v>
      </c>
      <c r="AS76" s="2" t="s">
        <v>118</v>
      </c>
      <c r="AT76" s="5" t="str">
        <f>HYPERLINK("http://catalog.hathitrust.org/Record/000745822","HathiTrust Record")</f>
        <v>HathiTrust Record</v>
      </c>
      <c r="AU76" s="5" t="str">
        <f>HYPERLINK("https://creighton-primo.hosted.exlibrisgroup.com/primo-explore/search?tab=default_tab&amp;search_scope=EVERYTHING&amp;vid=01CRU&amp;lang=en_US&amp;offset=0&amp;query=any,contains,991004961439702656","Catalog Record")</f>
        <v>Catalog Record</v>
      </c>
      <c r="AV76" s="5" t="str">
        <f>HYPERLINK("http://www.worldcat.org/oclc/6305243","WorldCat Record")</f>
        <v>WorldCat Record</v>
      </c>
      <c r="AW76" s="2" t="s">
        <v>1130</v>
      </c>
      <c r="AX76" s="2" t="s">
        <v>1131</v>
      </c>
      <c r="AY76" s="2" t="s">
        <v>1132</v>
      </c>
      <c r="AZ76" s="2" t="s">
        <v>1132</v>
      </c>
      <c r="BA76" s="2" t="s">
        <v>1133</v>
      </c>
      <c r="BB76" s="2" t="s">
        <v>78</v>
      </c>
      <c r="BD76" s="2" t="s">
        <v>1134</v>
      </c>
      <c r="BE76" s="2" t="s">
        <v>1135</v>
      </c>
      <c r="BF76" s="2" t="s">
        <v>1136</v>
      </c>
    </row>
    <row r="77" spans="1:58" ht="39.75" customHeight="1">
      <c r="A77" s="1"/>
      <c r="B77" s="1" t="s">
        <v>58</v>
      </c>
      <c r="C77" s="1" t="s">
        <v>59</v>
      </c>
      <c r="D77" s="1" t="s">
        <v>1137</v>
      </c>
      <c r="E77" s="1" t="s">
        <v>1138</v>
      </c>
      <c r="F77" s="1" t="s">
        <v>1139</v>
      </c>
      <c r="H77" s="2" t="s">
        <v>63</v>
      </c>
      <c r="I77" s="2" t="s">
        <v>64</v>
      </c>
      <c r="J77" s="2" t="s">
        <v>63</v>
      </c>
      <c r="K77" s="2" t="s">
        <v>63</v>
      </c>
      <c r="L77" s="2" t="s">
        <v>65</v>
      </c>
      <c r="M77" s="1" t="s">
        <v>1140</v>
      </c>
      <c r="N77" s="1" t="s">
        <v>1141</v>
      </c>
      <c r="O77" s="2" t="s">
        <v>484</v>
      </c>
      <c r="Q77" s="2" t="s">
        <v>68</v>
      </c>
      <c r="R77" s="2" t="s">
        <v>262</v>
      </c>
      <c r="T77" s="2" t="s">
        <v>71</v>
      </c>
      <c r="U77" s="3">
        <v>2</v>
      </c>
      <c r="V77" s="3">
        <v>2</v>
      </c>
      <c r="W77" s="4" t="s">
        <v>1100</v>
      </c>
      <c r="X77" s="4" t="s">
        <v>1100</v>
      </c>
      <c r="Y77" s="4" t="s">
        <v>606</v>
      </c>
      <c r="Z77" s="4" t="s">
        <v>606</v>
      </c>
      <c r="AA77" s="3">
        <v>254</v>
      </c>
      <c r="AB77" s="3">
        <v>207</v>
      </c>
      <c r="AC77" s="3">
        <v>209</v>
      </c>
      <c r="AD77" s="3">
        <v>1</v>
      </c>
      <c r="AE77" s="3">
        <v>1</v>
      </c>
      <c r="AF77" s="3">
        <v>4</v>
      </c>
      <c r="AG77" s="3">
        <v>4</v>
      </c>
      <c r="AH77" s="3">
        <v>2</v>
      </c>
      <c r="AI77" s="3">
        <v>2</v>
      </c>
      <c r="AJ77" s="3">
        <v>0</v>
      </c>
      <c r="AK77" s="3">
        <v>0</v>
      </c>
      <c r="AL77" s="3">
        <v>3</v>
      </c>
      <c r="AM77" s="3">
        <v>3</v>
      </c>
      <c r="AN77" s="3">
        <v>0</v>
      </c>
      <c r="AO77" s="3">
        <v>0</v>
      </c>
      <c r="AP77" s="3">
        <v>0</v>
      </c>
      <c r="AQ77" s="3">
        <v>0</v>
      </c>
      <c r="AR77" s="2" t="s">
        <v>63</v>
      </c>
      <c r="AS77" s="2" t="s">
        <v>118</v>
      </c>
      <c r="AT77" s="5" t="str">
        <f>HYPERLINK("http://catalog.hathitrust.org/Record/000322157","HathiTrust Record")</f>
        <v>HathiTrust Record</v>
      </c>
      <c r="AU77" s="5" t="str">
        <f>HYPERLINK("https://creighton-primo.hosted.exlibrisgroup.com/primo-explore/search?tab=default_tab&amp;search_scope=EVERYTHING&amp;vid=01CRU&amp;lang=en_US&amp;offset=0&amp;query=any,contains,991000296869702656","Catalog Record")</f>
        <v>Catalog Record</v>
      </c>
      <c r="AV77" s="5" t="str">
        <f>HYPERLINK("http://www.worldcat.org/oclc/10017740","WorldCat Record")</f>
        <v>WorldCat Record</v>
      </c>
      <c r="AW77" s="2" t="s">
        <v>1142</v>
      </c>
      <c r="AX77" s="2" t="s">
        <v>1143</v>
      </c>
      <c r="AY77" s="2" t="s">
        <v>1144</v>
      </c>
      <c r="AZ77" s="2" t="s">
        <v>1144</v>
      </c>
      <c r="BA77" s="2" t="s">
        <v>1145</v>
      </c>
      <c r="BB77" s="2" t="s">
        <v>78</v>
      </c>
      <c r="BD77" s="2" t="s">
        <v>1146</v>
      </c>
      <c r="BE77" s="2" t="s">
        <v>1147</v>
      </c>
      <c r="BF77" s="2" t="s">
        <v>1148</v>
      </c>
    </row>
    <row r="78" spans="1:58" ht="39.75" customHeight="1">
      <c r="A78" s="1"/>
      <c r="B78" s="1" t="s">
        <v>58</v>
      </c>
      <c r="C78" s="1" t="s">
        <v>59</v>
      </c>
      <c r="D78" s="1" t="s">
        <v>1149</v>
      </c>
      <c r="E78" s="1" t="s">
        <v>1150</v>
      </c>
      <c r="F78" s="1" t="s">
        <v>1151</v>
      </c>
      <c r="H78" s="2" t="s">
        <v>63</v>
      </c>
      <c r="I78" s="2" t="s">
        <v>64</v>
      </c>
      <c r="J78" s="2" t="s">
        <v>63</v>
      </c>
      <c r="K78" s="2" t="s">
        <v>63</v>
      </c>
      <c r="L78" s="2" t="s">
        <v>65</v>
      </c>
      <c r="M78" s="1" t="s">
        <v>1152</v>
      </c>
      <c r="N78" s="1" t="s">
        <v>1153</v>
      </c>
      <c r="O78" s="2" t="s">
        <v>730</v>
      </c>
      <c r="Q78" s="2" t="s">
        <v>68</v>
      </c>
      <c r="R78" s="2" t="s">
        <v>69</v>
      </c>
      <c r="T78" s="2" t="s">
        <v>71</v>
      </c>
      <c r="U78" s="3">
        <v>16</v>
      </c>
      <c r="V78" s="3">
        <v>16</v>
      </c>
      <c r="W78" s="4" t="s">
        <v>124</v>
      </c>
      <c r="X78" s="4" t="s">
        <v>124</v>
      </c>
      <c r="Y78" s="4" t="s">
        <v>606</v>
      </c>
      <c r="Z78" s="4" t="s">
        <v>606</v>
      </c>
      <c r="AA78" s="3">
        <v>398</v>
      </c>
      <c r="AB78" s="3">
        <v>326</v>
      </c>
      <c r="AC78" s="3">
        <v>327</v>
      </c>
      <c r="AD78" s="3">
        <v>2</v>
      </c>
      <c r="AE78" s="3">
        <v>2</v>
      </c>
      <c r="AF78" s="3">
        <v>9</v>
      </c>
      <c r="AG78" s="3">
        <v>9</v>
      </c>
      <c r="AH78" s="3">
        <v>5</v>
      </c>
      <c r="AI78" s="3">
        <v>5</v>
      </c>
      <c r="AJ78" s="3">
        <v>2</v>
      </c>
      <c r="AK78" s="3">
        <v>2</v>
      </c>
      <c r="AL78" s="3">
        <v>4</v>
      </c>
      <c r="AM78" s="3">
        <v>4</v>
      </c>
      <c r="AN78" s="3">
        <v>1</v>
      </c>
      <c r="AO78" s="3">
        <v>1</v>
      </c>
      <c r="AP78" s="3">
        <v>0</v>
      </c>
      <c r="AQ78" s="3">
        <v>0</v>
      </c>
      <c r="AR78" s="2" t="s">
        <v>63</v>
      </c>
      <c r="AS78" s="2" t="s">
        <v>118</v>
      </c>
      <c r="AT78" s="5" t="str">
        <f>HYPERLINK("http://catalog.hathitrust.org/Record/000707127","HathiTrust Record")</f>
        <v>HathiTrust Record</v>
      </c>
      <c r="AU78" s="5" t="str">
        <f>HYPERLINK("https://creighton-primo.hosted.exlibrisgroup.com/primo-explore/search?tab=default_tab&amp;search_scope=EVERYTHING&amp;vid=01CRU&amp;lang=en_US&amp;offset=0&amp;query=any,contains,991004866429702656","Catalog Record")</f>
        <v>Catalog Record</v>
      </c>
      <c r="AV78" s="5" t="str">
        <f>HYPERLINK("http://www.worldcat.org/oclc/5727061","WorldCat Record")</f>
        <v>WorldCat Record</v>
      </c>
      <c r="AW78" s="2" t="s">
        <v>1154</v>
      </c>
      <c r="AX78" s="2" t="s">
        <v>1155</v>
      </c>
      <c r="AY78" s="2" t="s">
        <v>1156</v>
      </c>
      <c r="AZ78" s="2" t="s">
        <v>1156</v>
      </c>
      <c r="BA78" s="2" t="s">
        <v>1157</v>
      </c>
      <c r="BB78" s="2" t="s">
        <v>78</v>
      </c>
      <c r="BD78" s="2" t="s">
        <v>1158</v>
      </c>
      <c r="BE78" s="2" t="s">
        <v>1159</v>
      </c>
      <c r="BF78" s="2" t="s">
        <v>1160</v>
      </c>
    </row>
    <row r="79" spans="1:58" ht="39.75" customHeight="1">
      <c r="A79" s="1"/>
      <c r="B79" s="1" t="s">
        <v>58</v>
      </c>
      <c r="C79" s="1" t="s">
        <v>59</v>
      </c>
      <c r="D79" s="1" t="s">
        <v>1161</v>
      </c>
      <c r="E79" s="1" t="s">
        <v>1162</v>
      </c>
      <c r="F79" s="1" t="s">
        <v>1163</v>
      </c>
      <c r="H79" s="2" t="s">
        <v>63</v>
      </c>
      <c r="I79" s="2" t="s">
        <v>64</v>
      </c>
      <c r="J79" s="2" t="s">
        <v>63</v>
      </c>
      <c r="K79" s="2" t="s">
        <v>63</v>
      </c>
      <c r="L79" s="2" t="s">
        <v>65</v>
      </c>
      <c r="M79" s="1" t="s">
        <v>1164</v>
      </c>
      <c r="N79" s="1" t="s">
        <v>1165</v>
      </c>
      <c r="O79" s="2" t="s">
        <v>1166</v>
      </c>
      <c r="Q79" s="2" t="s">
        <v>68</v>
      </c>
      <c r="R79" s="2" t="s">
        <v>69</v>
      </c>
      <c r="S79" s="1" t="s">
        <v>1167</v>
      </c>
      <c r="T79" s="2" t="s">
        <v>71</v>
      </c>
      <c r="U79" s="3">
        <v>1</v>
      </c>
      <c r="V79" s="3">
        <v>1</v>
      </c>
      <c r="W79" s="4" t="s">
        <v>1168</v>
      </c>
      <c r="X79" s="4" t="s">
        <v>1168</v>
      </c>
      <c r="Y79" s="4" t="s">
        <v>1168</v>
      </c>
      <c r="Z79" s="4" t="s">
        <v>1168</v>
      </c>
      <c r="AA79" s="3">
        <v>257</v>
      </c>
      <c r="AB79" s="3">
        <v>189</v>
      </c>
      <c r="AC79" s="3">
        <v>205</v>
      </c>
      <c r="AD79" s="3">
        <v>2</v>
      </c>
      <c r="AE79" s="3">
        <v>2</v>
      </c>
      <c r="AF79" s="3">
        <v>12</v>
      </c>
      <c r="AG79" s="3">
        <v>12</v>
      </c>
      <c r="AH79" s="3">
        <v>5</v>
      </c>
      <c r="AI79" s="3">
        <v>5</v>
      </c>
      <c r="AJ79" s="3">
        <v>3</v>
      </c>
      <c r="AK79" s="3">
        <v>3</v>
      </c>
      <c r="AL79" s="3">
        <v>3</v>
      </c>
      <c r="AM79" s="3">
        <v>3</v>
      </c>
      <c r="AN79" s="3">
        <v>1</v>
      </c>
      <c r="AO79" s="3">
        <v>1</v>
      </c>
      <c r="AP79" s="3">
        <v>2</v>
      </c>
      <c r="AQ79" s="3">
        <v>2</v>
      </c>
      <c r="AR79" s="2" t="s">
        <v>63</v>
      </c>
      <c r="AS79" s="2" t="s">
        <v>63</v>
      </c>
      <c r="AU79" s="5" t="str">
        <f>HYPERLINK("https://creighton-primo.hosted.exlibrisgroup.com/primo-explore/search?tab=default_tab&amp;search_scope=EVERYTHING&amp;vid=01CRU&amp;lang=en_US&amp;offset=0&amp;query=any,contains,991005024659702656","Catalog Record")</f>
        <v>Catalog Record</v>
      </c>
      <c r="AV79" s="5" t="str">
        <f>HYPERLINK("http://www.worldcat.org/oclc/57251286","WorldCat Record")</f>
        <v>WorldCat Record</v>
      </c>
      <c r="AW79" s="2" t="s">
        <v>1169</v>
      </c>
      <c r="AX79" s="2" t="s">
        <v>1170</v>
      </c>
      <c r="AY79" s="2" t="s">
        <v>1171</v>
      </c>
      <c r="AZ79" s="2" t="s">
        <v>1171</v>
      </c>
      <c r="BA79" s="2" t="s">
        <v>1172</v>
      </c>
      <c r="BB79" s="2" t="s">
        <v>78</v>
      </c>
      <c r="BD79" s="2" t="s">
        <v>1173</v>
      </c>
      <c r="BE79" s="2" t="s">
        <v>1174</v>
      </c>
      <c r="BF79" s="2" t="s">
        <v>1175</v>
      </c>
    </row>
    <row r="80" spans="1:58" ht="39.75" customHeight="1">
      <c r="A80" s="1"/>
      <c r="B80" s="1" t="s">
        <v>58</v>
      </c>
      <c r="C80" s="1" t="s">
        <v>59</v>
      </c>
      <c r="D80" s="1" t="s">
        <v>1176</v>
      </c>
      <c r="E80" s="1" t="s">
        <v>1177</v>
      </c>
      <c r="F80" s="1" t="s">
        <v>1178</v>
      </c>
      <c r="H80" s="2" t="s">
        <v>63</v>
      </c>
      <c r="I80" s="2" t="s">
        <v>64</v>
      </c>
      <c r="J80" s="2" t="s">
        <v>118</v>
      </c>
      <c r="K80" s="2" t="s">
        <v>63</v>
      </c>
      <c r="L80" s="2" t="s">
        <v>65</v>
      </c>
      <c r="N80" s="1" t="s">
        <v>1179</v>
      </c>
      <c r="O80" s="2" t="s">
        <v>321</v>
      </c>
      <c r="Q80" s="2" t="s">
        <v>68</v>
      </c>
      <c r="R80" s="2" t="s">
        <v>104</v>
      </c>
      <c r="T80" s="2" t="s">
        <v>71</v>
      </c>
      <c r="U80" s="3">
        <v>18</v>
      </c>
      <c r="V80" s="3">
        <v>27</v>
      </c>
      <c r="W80" s="4" t="s">
        <v>1180</v>
      </c>
      <c r="X80" s="4" t="s">
        <v>1181</v>
      </c>
      <c r="Y80" s="4" t="s">
        <v>1182</v>
      </c>
      <c r="Z80" s="4" t="s">
        <v>1182</v>
      </c>
      <c r="AA80" s="3">
        <v>410</v>
      </c>
      <c r="AB80" s="3">
        <v>336</v>
      </c>
      <c r="AC80" s="3">
        <v>358</v>
      </c>
      <c r="AD80" s="3">
        <v>5</v>
      </c>
      <c r="AE80" s="3">
        <v>5</v>
      </c>
      <c r="AF80" s="3">
        <v>15</v>
      </c>
      <c r="AG80" s="3">
        <v>15</v>
      </c>
      <c r="AH80" s="3">
        <v>1</v>
      </c>
      <c r="AI80" s="3">
        <v>1</v>
      </c>
      <c r="AJ80" s="3">
        <v>1</v>
      </c>
      <c r="AK80" s="3">
        <v>1</v>
      </c>
      <c r="AL80" s="3">
        <v>5</v>
      </c>
      <c r="AM80" s="3">
        <v>5</v>
      </c>
      <c r="AN80" s="3">
        <v>3</v>
      </c>
      <c r="AO80" s="3">
        <v>3</v>
      </c>
      <c r="AP80" s="3">
        <v>6</v>
      </c>
      <c r="AQ80" s="3">
        <v>6</v>
      </c>
      <c r="AR80" s="2" t="s">
        <v>63</v>
      </c>
      <c r="AS80" s="2" t="s">
        <v>63</v>
      </c>
      <c r="AU80" s="5" t="str">
        <f>HYPERLINK("https://creighton-primo.hosted.exlibrisgroup.com/primo-explore/search?tab=default_tab&amp;search_scope=EVERYTHING&amp;vid=01CRU&amp;lang=en_US&amp;offset=0&amp;query=any,contains,991001786439702656","Catalog Record")</f>
        <v>Catalog Record</v>
      </c>
      <c r="AV80" s="5" t="str">
        <f>HYPERLINK("http://www.worldcat.org/oclc/17953873","WorldCat Record")</f>
        <v>WorldCat Record</v>
      </c>
      <c r="AW80" s="2" t="s">
        <v>1183</v>
      </c>
      <c r="AX80" s="2" t="s">
        <v>1184</v>
      </c>
      <c r="AY80" s="2" t="s">
        <v>1185</v>
      </c>
      <c r="AZ80" s="2" t="s">
        <v>1185</v>
      </c>
      <c r="BA80" s="2" t="s">
        <v>1186</v>
      </c>
      <c r="BB80" s="2" t="s">
        <v>78</v>
      </c>
      <c r="BD80" s="2" t="s">
        <v>1187</v>
      </c>
      <c r="BE80" s="2" t="s">
        <v>1188</v>
      </c>
      <c r="BF80" s="2" t="s">
        <v>1189</v>
      </c>
    </row>
    <row r="81" spans="1:58" ht="39.75" customHeight="1">
      <c r="A81" s="1"/>
      <c r="B81" s="1" t="s">
        <v>58</v>
      </c>
      <c r="C81" s="1" t="s">
        <v>59</v>
      </c>
      <c r="D81" s="1" t="s">
        <v>1190</v>
      </c>
      <c r="E81" s="1" t="s">
        <v>1191</v>
      </c>
      <c r="F81" s="1" t="s">
        <v>1192</v>
      </c>
      <c r="H81" s="2" t="s">
        <v>63</v>
      </c>
      <c r="I81" s="2" t="s">
        <v>64</v>
      </c>
      <c r="J81" s="2" t="s">
        <v>63</v>
      </c>
      <c r="K81" s="2" t="s">
        <v>63</v>
      </c>
      <c r="L81" s="2" t="s">
        <v>65</v>
      </c>
      <c r="M81" s="1" t="s">
        <v>901</v>
      </c>
      <c r="N81" s="1" t="s">
        <v>1193</v>
      </c>
      <c r="O81" s="2" t="s">
        <v>730</v>
      </c>
      <c r="Q81" s="2" t="s">
        <v>68</v>
      </c>
      <c r="R81" s="2" t="s">
        <v>69</v>
      </c>
      <c r="T81" s="2" t="s">
        <v>71</v>
      </c>
      <c r="U81" s="3">
        <v>7</v>
      </c>
      <c r="V81" s="3">
        <v>7</v>
      </c>
      <c r="W81" s="4" t="s">
        <v>903</v>
      </c>
      <c r="X81" s="4" t="s">
        <v>903</v>
      </c>
      <c r="Y81" s="4" t="s">
        <v>1194</v>
      </c>
      <c r="Z81" s="4" t="s">
        <v>1194</v>
      </c>
      <c r="AA81" s="3">
        <v>170</v>
      </c>
      <c r="AB81" s="3">
        <v>156</v>
      </c>
      <c r="AC81" s="3">
        <v>194</v>
      </c>
      <c r="AD81" s="3">
        <v>2</v>
      </c>
      <c r="AE81" s="3">
        <v>2</v>
      </c>
      <c r="AF81" s="3">
        <v>3</v>
      </c>
      <c r="AG81" s="3">
        <v>3</v>
      </c>
      <c r="AH81" s="3">
        <v>0</v>
      </c>
      <c r="AI81" s="3">
        <v>0</v>
      </c>
      <c r="AJ81" s="3">
        <v>1</v>
      </c>
      <c r="AK81" s="3">
        <v>1</v>
      </c>
      <c r="AL81" s="3">
        <v>2</v>
      </c>
      <c r="AM81" s="3">
        <v>2</v>
      </c>
      <c r="AN81" s="3">
        <v>0</v>
      </c>
      <c r="AO81" s="3">
        <v>0</v>
      </c>
      <c r="AP81" s="3">
        <v>0</v>
      </c>
      <c r="AQ81" s="3">
        <v>0</v>
      </c>
      <c r="AR81" s="2" t="s">
        <v>63</v>
      </c>
      <c r="AS81" s="2" t="s">
        <v>118</v>
      </c>
      <c r="AT81" s="5" t="str">
        <f>HYPERLINK("http://catalog.hathitrust.org/Record/000714899","HathiTrust Record")</f>
        <v>HathiTrust Record</v>
      </c>
      <c r="AU81" s="5" t="str">
        <f>HYPERLINK("https://creighton-primo.hosted.exlibrisgroup.com/primo-explore/search?tab=default_tab&amp;search_scope=EVERYTHING&amp;vid=01CRU&amp;lang=en_US&amp;offset=0&amp;query=any,contains,991004845119702656","Catalog Record")</f>
        <v>Catalog Record</v>
      </c>
      <c r="AV81" s="5" t="str">
        <f>HYPERLINK("http://www.worldcat.org/oclc/5563962","WorldCat Record")</f>
        <v>WorldCat Record</v>
      </c>
      <c r="AW81" s="2" t="s">
        <v>1195</v>
      </c>
      <c r="AX81" s="2" t="s">
        <v>1196</v>
      </c>
      <c r="AY81" s="2" t="s">
        <v>1197</v>
      </c>
      <c r="AZ81" s="2" t="s">
        <v>1197</v>
      </c>
      <c r="BA81" s="2" t="s">
        <v>1198</v>
      </c>
      <c r="BB81" s="2" t="s">
        <v>78</v>
      </c>
      <c r="BD81" s="2" t="s">
        <v>1199</v>
      </c>
      <c r="BE81" s="2" t="s">
        <v>1200</v>
      </c>
      <c r="BF81" s="2" t="s">
        <v>1201</v>
      </c>
    </row>
    <row r="82" spans="1:58" ht="39.75" customHeight="1">
      <c r="A82" s="1"/>
      <c r="B82" s="1" t="s">
        <v>58</v>
      </c>
      <c r="C82" s="1" t="s">
        <v>59</v>
      </c>
      <c r="D82" s="1" t="s">
        <v>1202</v>
      </c>
      <c r="E82" s="1" t="s">
        <v>1203</v>
      </c>
      <c r="F82" s="1" t="s">
        <v>1204</v>
      </c>
      <c r="H82" s="2" t="s">
        <v>63</v>
      </c>
      <c r="I82" s="2" t="s">
        <v>64</v>
      </c>
      <c r="J82" s="2" t="s">
        <v>63</v>
      </c>
      <c r="K82" s="2" t="s">
        <v>63</v>
      </c>
      <c r="L82" s="2" t="s">
        <v>65</v>
      </c>
      <c r="N82" s="1" t="s">
        <v>1205</v>
      </c>
      <c r="O82" s="2" t="s">
        <v>198</v>
      </c>
      <c r="Q82" s="2" t="s">
        <v>68</v>
      </c>
      <c r="R82" s="2" t="s">
        <v>122</v>
      </c>
      <c r="T82" s="2" t="s">
        <v>71</v>
      </c>
      <c r="U82" s="3">
        <v>14</v>
      </c>
      <c r="V82" s="3">
        <v>14</v>
      </c>
      <c r="W82" s="4" t="s">
        <v>903</v>
      </c>
      <c r="X82" s="4" t="s">
        <v>903</v>
      </c>
      <c r="Y82" s="4" t="s">
        <v>606</v>
      </c>
      <c r="Z82" s="4" t="s">
        <v>606</v>
      </c>
      <c r="AA82" s="3">
        <v>191</v>
      </c>
      <c r="AB82" s="3">
        <v>126</v>
      </c>
      <c r="AC82" s="3">
        <v>128</v>
      </c>
      <c r="AD82" s="3">
        <v>1</v>
      </c>
      <c r="AE82" s="3">
        <v>1</v>
      </c>
      <c r="AF82" s="3">
        <v>2</v>
      </c>
      <c r="AG82" s="3">
        <v>2</v>
      </c>
      <c r="AH82" s="3">
        <v>0</v>
      </c>
      <c r="AI82" s="3">
        <v>0</v>
      </c>
      <c r="AJ82" s="3">
        <v>0</v>
      </c>
      <c r="AK82" s="3">
        <v>0</v>
      </c>
      <c r="AL82" s="3">
        <v>2</v>
      </c>
      <c r="AM82" s="3">
        <v>2</v>
      </c>
      <c r="AN82" s="3">
        <v>0</v>
      </c>
      <c r="AO82" s="3">
        <v>0</v>
      </c>
      <c r="AP82" s="3">
        <v>0</v>
      </c>
      <c r="AQ82" s="3">
        <v>0</v>
      </c>
      <c r="AR82" s="2" t="s">
        <v>63</v>
      </c>
      <c r="AS82" s="2" t="s">
        <v>118</v>
      </c>
      <c r="AT82" s="5" t="str">
        <f>HYPERLINK("http://catalog.hathitrust.org/Record/008580098","HathiTrust Record")</f>
        <v>HathiTrust Record</v>
      </c>
      <c r="AU82" s="5" t="str">
        <f>HYPERLINK("https://creighton-primo.hosted.exlibrisgroup.com/primo-explore/search?tab=default_tab&amp;search_scope=EVERYTHING&amp;vid=01CRU&amp;lang=en_US&amp;offset=0&amp;query=any,contains,991005191909702656","Catalog Record")</f>
        <v>Catalog Record</v>
      </c>
      <c r="AV82" s="5" t="str">
        <f>HYPERLINK("http://www.worldcat.org/oclc/8453453","WorldCat Record")</f>
        <v>WorldCat Record</v>
      </c>
      <c r="AW82" s="2" t="s">
        <v>1206</v>
      </c>
      <c r="AX82" s="2" t="s">
        <v>1207</v>
      </c>
      <c r="AY82" s="2" t="s">
        <v>1208</v>
      </c>
      <c r="AZ82" s="2" t="s">
        <v>1208</v>
      </c>
      <c r="BA82" s="2" t="s">
        <v>1209</v>
      </c>
      <c r="BB82" s="2" t="s">
        <v>78</v>
      </c>
      <c r="BD82" s="2" t="s">
        <v>1210</v>
      </c>
      <c r="BE82" s="2" t="s">
        <v>1211</v>
      </c>
      <c r="BF82" s="2" t="s">
        <v>1212</v>
      </c>
    </row>
    <row r="83" spans="1:58" ht="39.75" customHeight="1">
      <c r="A83" s="1"/>
      <c r="B83" s="1" t="s">
        <v>58</v>
      </c>
      <c r="C83" s="1" t="s">
        <v>59</v>
      </c>
      <c r="D83" s="1" t="s">
        <v>1213</v>
      </c>
      <c r="E83" s="1" t="s">
        <v>1214</v>
      </c>
      <c r="F83" s="1" t="s">
        <v>1215</v>
      </c>
      <c r="H83" s="2" t="s">
        <v>63</v>
      </c>
      <c r="I83" s="2" t="s">
        <v>64</v>
      </c>
      <c r="J83" s="2" t="s">
        <v>63</v>
      </c>
      <c r="K83" s="2" t="s">
        <v>63</v>
      </c>
      <c r="L83" s="2" t="s">
        <v>65</v>
      </c>
      <c r="N83" s="1" t="s">
        <v>1216</v>
      </c>
      <c r="O83" s="2" t="s">
        <v>730</v>
      </c>
      <c r="Q83" s="2" t="s">
        <v>68</v>
      </c>
      <c r="R83" s="2" t="s">
        <v>69</v>
      </c>
      <c r="S83" s="1" t="s">
        <v>1217</v>
      </c>
      <c r="T83" s="2" t="s">
        <v>71</v>
      </c>
      <c r="U83" s="3">
        <v>13</v>
      </c>
      <c r="V83" s="3">
        <v>13</v>
      </c>
      <c r="W83" s="4" t="s">
        <v>1218</v>
      </c>
      <c r="X83" s="4" t="s">
        <v>1218</v>
      </c>
      <c r="Y83" s="4" t="s">
        <v>1219</v>
      </c>
      <c r="Z83" s="4" t="s">
        <v>1219</v>
      </c>
      <c r="AA83" s="3">
        <v>377</v>
      </c>
      <c r="AB83" s="3">
        <v>302</v>
      </c>
      <c r="AC83" s="3">
        <v>303</v>
      </c>
      <c r="AD83" s="3">
        <v>2</v>
      </c>
      <c r="AE83" s="3">
        <v>2</v>
      </c>
      <c r="AF83" s="3">
        <v>10</v>
      </c>
      <c r="AG83" s="3">
        <v>10</v>
      </c>
      <c r="AH83" s="3">
        <v>4</v>
      </c>
      <c r="AI83" s="3">
        <v>4</v>
      </c>
      <c r="AJ83" s="3">
        <v>1</v>
      </c>
      <c r="AK83" s="3">
        <v>1</v>
      </c>
      <c r="AL83" s="3">
        <v>7</v>
      </c>
      <c r="AM83" s="3">
        <v>7</v>
      </c>
      <c r="AN83" s="3">
        <v>1</v>
      </c>
      <c r="AO83" s="3">
        <v>1</v>
      </c>
      <c r="AP83" s="3">
        <v>0</v>
      </c>
      <c r="AQ83" s="3">
        <v>0</v>
      </c>
      <c r="AR83" s="2" t="s">
        <v>63</v>
      </c>
      <c r="AS83" s="2" t="s">
        <v>118</v>
      </c>
      <c r="AT83" s="5" t="str">
        <f>HYPERLINK("http://catalog.hathitrust.org/Record/000709070","HathiTrust Record")</f>
        <v>HathiTrust Record</v>
      </c>
      <c r="AU83" s="5" t="str">
        <f>HYPERLINK("https://creighton-primo.hosted.exlibrisgroup.com/primo-explore/search?tab=default_tab&amp;search_scope=EVERYTHING&amp;vid=01CRU&amp;lang=en_US&amp;offset=0&amp;query=any,contains,991004948979702656","Catalog Record")</f>
        <v>Catalog Record</v>
      </c>
      <c r="AV83" s="5" t="str">
        <f>HYPERLINK("http://www.worldcat.org/oclc/6223578","WorldCat Record")</f>
        <v>WorldCat Record</v>
      </c>
      <c r="AW83" s="2" t="s">
        <v>1220</v>
      </c>
      <c r="AX83" s="2" t="s">
        <v>1221</v>
      </c>
      <c r="AY83" s="2" t="s">
        <v>1222</v>
      </c>
      <c r="AZ83" s="2" t="s">
        <v>1222</v>
      </c>
      <c r="BA83" s="2" t="s">
        <v>1223</v>
      </c>
      <c r="BB83" s="2" t="s">
        <v>78</v>
      </c>
      <c r="BD83" s="2" t="s">
        <v>1224</v>
      </c>
      <c r="BE83" s="2" t="s">
        <v>1225</v>
      </c>
      <c r="BF83" s="2" t="s">
        <v>1226</v>
      </c>
    </row>
    <row r="84" spans="1:58" ht="39.75" customHeight="1">
      <c r="A84" s="1"/>
      <c r="B84" s="1" t="s">
        <v>58</v>
      </c>
      <c r="C84" s="1" t="s">
        <v>59</v>
      </c>
      <c r="D84" s="1" t="s">
        <v>1227</v>
      </c>
      <c r="E84" s="1" t="s">
        <v>1228</v>
      </c>
      <c r="F84" s="1" t="s">
        <v>1229</v>
      </c>
      <c r="H84" s="2" t="s">
        <v>63</v>
      </c>
      <c r="I84" s="2" t="s">
        <v>64</v>
      </c>
      <c r="J84" s="2" t="s">
        <v>118</v>
      </c>
      <c r="K84" s="2" t="s">
        <v>63</v>
      </c>
      <c r="L84" s="2" t="s">
        <v>65</v>
      </c>
      <c r="M84" s="1" t="s">
        <v>1230</v>
      </c>
      <c r="N84" s="1" t="s">
        <v>1231</v>
      </c>
      <c r="O84" s="2" t="s">
        <v>484</v>
      </c>
      <c r="Q84" s="2" t="s">
        <v>68</v>
      </c>
      <c r="R84" s="2" t="s">
        <v>69</v>
      </c>
      <c r="T84" s="2" t="s">
        <v>71</v>
      </c>
      <c r="U84" s="3">
        <v>8</v>
      </c>
      <c r="V84" s="3">
        <v>8</v>
      </c>
      <c r="W84" s="4" t="s">
        <v>1232</v>
      </c>
      <c r="X84" s="4" t="s">
        <v>1232</v>
      </c>
      <c r="Y84" s="4" t="s">
        <v>606</v>
      </c>
      <c r="Z84" s="4" t="s">
        <v>606</v>
      </c>
      <c r="AA84" s="3">
        <v>448</v>
      </c>
      <c r="AB84" s="3">
        <v>391</v>
      </c>
      <c r="AC84" s="3">
        <v>393</v>
      </c>
      <c r="AD84" s="3">
        <v>2</v>
      </c>
      <c r="AE84" s="3">
        <v>2</v>
      </c>
      <c r="AF84" s="3">
        <v>15</v>
      </c>
      <c r="AG84" s="3">
        <v>15</v>
      </c>
      <c r="AH84" s="3">
        <v>7</v>
      </c>
      <c r="AI84" s="3">
        <v>7</v>
      </c>
      <c r="AJ84" s="3">
        <v>5</v>
      </c>
      <c r="AK84" s="3">
        <v>5</v>
      </c>
      <c r="AL84" s="3">
        <v>8</v>
      </c>
      <c r="AM84" s="3">
        <v>8</v>
      </c>
      <c r="AN84" s="3">
        <v>0</v>
      </c>
      <c r="AO84" s="3">
        <v>0</v>
      </c>
      <c r="AP84" s="3">
        <v>0</v>
      </c>
      <c r="AQ84" s="3">
        <v>0</v>
      </c>
      <c r="AR84" s="2" t="s">
        <v>63</v>
      </c>
      <c r="AS84" s="2" t="s">
        <v>118</v>
      </c>
      <c r="AT84" s="5" t="str">
        <f>HYPERLINK("http://catalog.hathitrust.org/Record/000323549","HathiTrust Record")</f>
        <v>HathiTrust Record</v>
      </c>
      <c r="AU84" s="5" t="str">
        <f>HYPERLINK("https://creighton-primo.hosted.exlibrisgroup.com/primo-explore/search?tab=default_tab&amp;search_scope=EVERYTHING&amp;vid=01CRU&amp;lang=en_US&amp;offset=0&amp;query=any,contains,991000312669702656","Catalog Record")</f>
        <v>Catalog Record</v>
      </c>
      <c r="AV84" s="5" t="str">
        <f>HYPERLINK("http://www.worldcat.org/oclc/10100736","WorldCat Record")</f>
        <v>WorldCat Record</v>
      </c>
      <c r="AW84" s="2" t="s">
        <v>1233</v>
      </c>
      <c r="AX84" s="2" t="s">
        <v>1234</v>
      </c>
      <c r="AY84" s="2" t="s">
        <v>1235</v>
      </c>
      <c r="AZ84" s="2" t="s">
        <v>1235</v>
      </c>
      <c r="BA84" s="2" t="s">
        <v>1236</v>
      </c>
      <c r="BB84" s="2" t="s">
        <v>78</v>
      </c>
      <c r="BD84" s="2" t="s">
        <v>1237</v>
      </c>
      <c r="BE84" s="2" t="s">
        <v>1238</v>
      </c>
      <c r="BF84" s="2" t="s">
        <v>1239</v>
      </c>
    </row>
    <row r="85" spans="1:58" ht="39.75" customHeight="1">
      <c r="A85" s="1"/>
      <c r="B85" s="1" t="s">
        <v>58</v>
      </c>
      <c r="C85" s="1" t="s">
        <v>59</v>
      </c>
      <c r="D85" s="1" t="s">
        <v>1240</v>
      </c>
      <c r="E85" s="1" t="s">
        <v>1241</v>
      </c>
      <c r="F85" s="1" t="s">
        <v>1242</v>
      </c>
      <c r="H85" s="2" t="s">
        <v>63</v>
      </c>
      <c r="I85" s="2" t="s">
        <v>64</v>
      </c>
      <c r="J85" s="2" t="s">
        <v>118</v>
      </c>
      <c r="K85" s="2" t="s">
        <v>63</v>
      </c>
      <c r="L85" s="2" t="s">
        <v>65</v>
      </c>
      <c r="N85" s="1" t="s">
        <v>1243</v>
      </c>
      <c r="O85" s="2" t="s">
        <v>87</v>
      </c>
      <c r="Q85" s="2" t="s">
        <v>68</v>
      </c>
      <c r="R85" s="2" t="s">
        <v>69</v>
      </c>
      <c r="T85" s="2" t="s">
        <v>71</v>
      </c>
      <c r="U85" s="3">
        <v>13</v>
      </c>
      <c r="V85" s="3">
        <v>23</v>
      </c>
      <c r="W85" s="4" t="s">
        <v>1244</v>
      </c>
      <c r="X85" s="4" t="s">
        <v>1244</v>
      </c>
      <c r="Y85" s="4" t="s">
        <v>1245</v>
      </c>
      <c r="Z85" s="4" t="s">
        <v>1245</v>
      </c>
      <c r="AA85" s="3">
        <v>554</v>
      </c>
      <c r="AB85" s="3">
        <v>476</v>
      </c>
      <c r="AC85" s="3">
        <v>481</v>
      </c>
      <c r="AD85" s="3">
        <v>2</v>
      </c>
      <c r="AE85" s="3">
        <v>2</v>
      </c>
      <c r="AF85" s="3">
        <v>21</v>
      </c>
      <c r="AG85" s="3">
        <v>21</v>
      </c>
      <c r="AH85" s="3">
        <v>2</v>
      </c>
      <c r="AI85" s="3">
        <v>2</v>
      </c>
      <c r="AJ85" s="3">
        <v>2</v>
      </c>
      <c r="AK85" s="3">
        <v>2</v>
      </c>
      <c r="AL85" s="3">
        <v>5</v>
      </c>
      <c r="AM85" s="3">
        <v>5</v>
      </c>
      <c r="AN85" s="3">
        <v>0</v>
      </c>
      <c r="AO85" s="3">
        <v>0</v>
      </c>
      <c r="AP85" s="3">
        <v>13</v>
      </c>
      <c r="AQ85" s="3">
        <v>13</v>
      </c>
      <c r="AR85" s="2" t="s">
        <v>63</v>
      </c>
      <c r="AS85" s="2" t="s">
        <v>63</v>
      </c>
      <c r="AU85" s="5" t="str">
        <f>HYPERLINK("https://creighton-primo.hosted.exlibrisgroup.com/primo-explore/search?tab=default_tab&amp;search_scope=EVERYTHING&amp;vid=01CRU&amp;lang=en_US&amp;offset=0&amp;query=any,contains,991001780479702656","Catalog Record")</f>
        <v>Catalog Record</v>
      </c>
      <c r="AV85" s="5" t="str">
        <f>HYPERLINK("http://www.worldcat.org/oclc/22764577","WorldCat Record")</f>
        <v>WorldCat Record</v>
      </c>
      <c r="AW85" s="2" t="s">
        <v>1246</v>
      </c>
      <c r="AX85" s="2" t="s">
        <v>1247</v>
      </c>
      <c r="AY85" s="2" t="s">
        <v>1248</v>
      </c>
      <c r="AZ85" s="2" t="s">
        <v>1248</v>
      </c>
      <c r="BA85" s="2" t="s">
        <v>1249</v>
      </c>
      <c r="BB85" s="2" t="s">
        <v>78</v>
      </c>
      <c r="BD85" s="2" t="s">
        <v>1250</v>
      </c>
      <c r="BE85" s="2" t="s">
        <v>1251</v>
      </c>
      <c r="BF85" s="2" t="s">
        <v>1252</v>
      </c>
    </row>
    <row r="86" spans="1:58" ht="39.75" customHeight="1">
      <c r="A86" s="1"/>
      <c r="B86" s="1" t="s">
        <v>58</v>
      </c>
      <c r="C86" s="1" t="s">
        <v>59</v>
      </c>
      <c r="D86" s="1" t="s">
        <v>1253</v>
      </c>
      <c r="E86" s="1" t="s">
        <v>1254</v>
      </c>
      <c r="F86" s="1" t="s">
        <v>1255</v>
      </c>
      <c r="H86" s="2" t="s">
        <v>63</v>
      </c>
      <c r="I86" s="2" t="s">
        <v>64</v>
      </c>
      <c r="J86" s="2" t="s">
        <v>63</v>
      </c>
      <c r="K86" s="2" t="s">
        <v>63</v>
      </c>
      <c r="L86" s="2" t="s">
        <v>65</v>
      </c>
      <c r="N86" s="1" t="s">
        <v>1256</v>
      </c>
      <c r="O86" s="2" t="s">
        <v>169</v>
      </c>
      <c r="Q86" s="2" t="s">
        <v>68</v>
      </c>
      <c r="R86" s="2" t="s">
        <v>69</v>
      </c>
      <c r="S86" s="1" t="s">
        <v>1257</v>
      </c>
      <c r="T86" s="2" t="s">
        <v>71</v>
      </c>
      <c r="U86" s="3">
        <v>35</v>
      </c>
      <c r="V86" s="3">
        <v>35</v>
      </c>
      <c r="W86" s="4" t="s">
        <v>1258</v>
      </c>
      <c r="X86" s="4" t="s">
        <v>1258</v>
      </c>
      <c r="Y86" s="4" t="s">
        <v>1259</v>
      </c>
      <c r="Z86" s="4" t="s">
        <v>1259</v>
      </c>
      <c r="AA86" s="3">
        <v>228</v>
      </c>
      <c r="AB86" s="3">
        <v>190</v>
      </c>
      <c r="AC86" s="3">
        <v>191</v>
      </c>
      <c r="AD86" s="3">
        <v>2</v>
      </c>
      <c r="AE86" s="3">
        <v>2</v>
      </c>
      <c r="AF86" s="3">
        <v>6</v>
      </c>
      <c r="AG86" s="3">
        <v>6</v>
      </c>
      <c r="AH86" s="3">
        <v>3</v>
      </c>
      <c r="AI86" s="3">
        <v>3</v>
      </c>
      <c r="AJ86" s="3">
        <v>0</v>
      </c>
      <c r="AK86" s="3">
        <v>0</v>
      </c>
      <c r="AL86" s="3">
        <v>4</v>
      </c>
      <c r="AM86" s="3">
        <v>4</v>
      </c>
      <c r="AN86" s="3">
        <v>1</v>
      </c>
      <c r="AO86" s="3">
        <v>1</v>
      </c>
      <c r="AP86" s="3">
        <v>0</v>
      </c>
      <c r="AQ86" s="3">
        <v>0</v>
      </c>
      <c r="AR86" s="2" t="s">
        <v>63</v>
      </c>
      <c r="AS86" s="2" t="s">
        <v>63</v>
      </c>
      <c r="AU86" s="5" t="str">
        <f>HYPERLINK("https://creighton-primo.hosted.exlibrisgroup.com/primo-explore/search?tab=default_tab&amp;search_scope=EVERYTHING&amp;vid=01CRU&amp;lang=en_US&amp;offset=0&amp;query=any,contains,991000010179702656","Catalog Record")</f>
        <v>Catalog Record</v>
      </c>
      <c r="AV86" s="5" t="str">
        <f>HYPERLINK("http://www.worldcat.org/oclc/8533472","WorldCat Record")</f>
        <v>WorldCat Record</v>
      </c>
      <c r="AW86" s="2" t="s">
        <v>1260</v>
      </c>
      <c r="AX86" s="2" t="s">
        <v>1261</v>
      </c>
      <c r="AY86" s="2" t="s">
        <v>1262</v>
      </c>
      <c r="AZ86" s="2" t="s">
        <v>1262</v>
      </c>
      <c r="BA86" s="2" t="s">
        <v>1263</v>
      </c>
      <c r="BB86" s="2" t="s">
        <v>78</v>
      </c>
      <c r="BD86" s="2" t="s">
        <v>1264</v>
      </c>
      <c r="BE86" s="2" t="s">
        <v>1265</v>
      </c>
      <c r="BF86" s="2" t="s">
        <v>1266</v>
      </c>
    </row>
    <row r="87" spans="1:58" ht="39.75" customHeight="1">
      <c r="A87" s="1"/>
      <c r="B87" s="1" t="s">
        <v>58</v>
      </c>
      <c r="C87" s="1" t="s">
        <v>59</v>
      </c>
      <c r="D87" s="1" t="s">
        <v>1267</v>
      </c>
      <c r="E87" s="1" t="s">
        <v>1268</v>
      </c>
      <c r="F87" s="1" t="s">
        <v>1269</v>
      </c>
      <c r="H87" s="2" t="s">
        <v>63</v>
      </c>
      <c r="I87" s="2" t="s">
        <v>64</v>
      </c>
      <c r="J87" s="2" t="s">
        <v>63</v>
      </c>
      <c r="K87" s="2" t="s">
        <v>63</v>
      </c>
      <c r="L87" s="2" t="s">
        <v>65</v>
      </c>
      <c r="N87" s="1" t="s">
        <v>1270</v>
      </c>
      <c r="O87" s="2" t="s">
        <v>1071</v>
      </c>
      <c r="Q87" s="2" t="s">
        <v>68</v>
      </c>
      <c r="R87" s="2" t="s">
        <v>262</v>
      </c>
      <c r="T87" s="2" t="s">
        <v>71</v>
      </c>
      <c r="U87" s="3">
        <v>10</v>
      </c>
      <c r="V87" s="3">
        <v>10</v>
      </c>
      <c r="W87" s="4" t="s">
        <v>1271</v>
      </c>
      <c r="X87" s="4" t="s">
        <v>1271</v>
      </c>
      <c r="Y87" s="4" t="s">
        <v>1272</v>
      </c>
      <c r="Z87" s="4" t="s">
        <v>1272</v>
      </c>
      <c r="AA87" s="3">
        <v>416</v>
      </c>
      <c r="AB87" s="3">
        <v>370</v>
      </c>
      <c r="AC87" s="3">
        <v>372</v>
      </c>
      <c r="AD87" s="3">
        <v>2</v>
      </c>
      <c r="AE87" s="3">
        <v>2</v>
      </c>
      <c r="AF87" s="3">
        <v>15</v>
      </c>
      <c r="AG87" s="3">
        <v>15</v>
      </c>
      <c r="AH87" s="3">
        <v>7</v>
      </c>
      <c r="AI87" s="3">
        <v>7</v>
      </c>
      <c r="AJ87" s="3">
        <v>1</v>
      </c>
      <c r="AK87" s="3">
        <v>1</v>
      </c>
      <c r="AL87" s="3">
        <v>7</v>
      </c>
      <c r="AM87" s="3">
        <v>7</v>
      </c>
      <c r="AN87" s="3">
        <v>1</v>
      </c>
      <c r="AO87" s="3">
        <v>1</v>
      </c>
      <c r="AP87" s="3">
        <v>0</v>
      </c>
      <c r="AQ87" s="3">
        <v>0</v>
      </c>
      <c r="AR87" s="2" t="s">
        <v>63</v>
      </c>
      <c r="AS87" s="2" t="s">
        <v>118</v>
      </c>
      <c r="AT87" s="5" t="str">
        <f>HYPERLINK("http://catalog.hathitrust.org/Record/003007564","HathiTrust Record")</f>
        <v>HathiTrust Record</v>
      </c>
      <c r="AU87" s="5" t="str">
        <f>HYPERLINK("https://creighton-primo.hosted.exlibrisgroup.com/primo-explore/search?tab=default_tab&amp;search_scope=EVERYTHING&amp;vid=01CRU&amp;lang=en_US&amp;offset=0&amp;query=any,contains,991002425839702656","Catalog Record")</f>
        <v>Catalog Record</v>
      </c>
      <c r="AV87" s="5" t="str">
        <f>HYPERLINK("http://www.worldcat.org/oclc/31607664","WorldCat Record")</f>
        <v>WorldCat Record</v>
      </c>
      <c r="AW87" s="2" t="s">
        <v>1273</v>
      </c>
      <c r="AX87" s="2" t="s">
        <v>1274</v>
      </c>
      <c r="AY87" s="2" t="s">
        <v>1275</v>
      </c>
      <c r="AZ87" s="2" t="s">
        <v>1275</v>
      </c>
      <c r="BA87" s="2" t="s">
        <v>1276</v>
      </c>
      <c r="BB87" s="2" t="s">
        <v>78</v>
      </c>
      <c r="BD87" s="2" t="s">
        <v>1277</v>
      </c>
      <c r="BE87" s="2" t="s">
        <v>1278</v>
      </c>
      <c r="BF87" s="2" t="s">
        <v>1279</v>
      </c>
    </row>
    <row r="88" spans="1:58" ht="39.75" customHeight="1">
      <c r="A88" s="1"/>
      <c r="B88" s="1" t="s">
        <v>58</v>
      </c>
      <c r="C88" s="1" t="s">
        <v>59</v>
      </c>
      <c r="D88" s="1" t="s">
        <v>1280</v>
      </c>
      <c r="E88" s="1" t="s">
        <v>1281</v>
      </c>
      <c r="F88" s="1" t="s">
        <v>1282</v>
      </c>
      <c r="H88" s="2" t="s">
        <v>63</v>
      </c>
      <c r="I88" s="2" t="s">
        <v>64</v>
      </c>
      <c r="J88" s="2" t="s">
        <v>63</v>
      </c>
      <c r="K88" s="2" t="s">
        <v>63</v>
      </c>
      <c r="L88" s="2" t="s">
        <v>65</v>
      </c>
      <c r="N88" s="1" t="s">
        <v>1283</v>
      </c>
      <c r="O88" s="2" t="s">
        <v>198</v>
      </c>
      <c r="Q88" s="2" t="s">
        <v>68</v>
      </c>
      <c r="R88" s="2" t="s">
        <v>69</v>
      </c>
      <c r="T88" s="2" t="s">
        <v>71</v>
      </c>
      <c r="U88" s="3">
        <v>15</v>
      </c>
      <c r="V88" s="3">
        <v>15</v>
      </c>
      <c r="W88" s="4" t="s">
        <v>1284</v>
      </c>
      <c r="X88" s="4" t="s">
        <v>1284</v>
      </c>
      <c r="Y88" s="4" t="s">
        <v>1060</v>
      </c>
      <c r="Z88" s="4" t="s">
        <v>1060</v>
      </c>
      <c r="AA88" s="3">
        <v>208</v>
      </c>
      <c r="AB88" s="3">
        <v>143</v>
      </c>
      <c r="AC88" s="3">
        <v>146</v>
      </c>
      <c r="AD88" s="3">
        <v>1</v>
      </c>
      <c r="AE88" s="3">
        <v>1</v>
      </c>
      <c r="AF88" s="3">
        <v>2</v>
      </c>
      <c r="AG88" s="3">
        <v>2</v>
      </c>
      <c r="AH88" s="3">
        <v>1</v>
      </c>
      <c r="AI88" s="3">
        <v>1</v>
      </c>
      <c r="AJ88" s="3">
        <v>0</v>
      </c>
      <c r="AK88" s="3">
        <v>0</v>
      </c>
      <c r="AL88" s="3">
        <v>1</v>
      </c>
      <c r="AM88" s="3">
        <v>1</v>
      </c>
      <c r="AN88" s="3">
        <v>0</v>
      </c>
      <c r="AO88" s="3">
        <v>0</v>
      </c>
      <c r="AP88" s="3">
        <v>0</v>
      </c>
      <c r="AQ88" s="3">
        <v>0</v>
      </c>
      <c r="AR88" s="2" t="s">
        <v>63</v>
      </c>
      <c r="AS88" s="2" t="s">
        <v>118</v>
      </c>
      <c r="AT88" s="5" t="str">
        <f>HYPERLINK("http://catalog.hathitrust.org/Record/000102194","HathiTrust Record")</f>
        <v>HathiTrust Record</v>
      </c>
      <c r="AU88" s="5" t="str">
        <f>HYPERLINK("https://creighton-primo.hosted.exlibrisgroup.com/primo-explore/search?tab=default_tab&amp;search_scope=EVERYTHING&amp;vid=01CRU&amp;lang=en_US&amp;offset=0&amp;query=any,contains,991005114899702656","Catalog Record")</f>
        <v>Catalog Record</v>
      </c>
      <c r="AV88" s="5" t="str">
        <f>HYPERLINK("http://www.worldcat.org/oclc/7461656","WorldCat Record")</f>
        <v>WorldCat Record</v>
      </c>
      <c r="AW88" s="2" t="s">
        <v>1285</v>
      </c>
      <c r="AX88" s="2" t="s">
        <v>1286</v>
      </c>
      <c r="AY88" s="2" t="s">
        <v>1287</v>
      </c>
      <c r="AZ88" s="2" t="s">
        <v>1287</v>
      </c>
      <c r="BA88" s="2" t="s">
        <v>1288</v>
      </c>
      <c r="BB88" s="2" t="s">
        <v>78</v>
      </c>
      <c r="BD88" s="2" t="s">
        <v>1289</v>
      </c>
      <c r="BE88" s="2" t="s">
        <v>1290</v>
      </c>
      <c r="BF88" s="2" t="s">
        <v>1291</v>
      </c>
    </row>
    <row r="89" spans="1:58" ht="39.75" customHeight="1">
      <c r="A89" s="1"/>
      <c r="B89" s="1" t="s">
        <v>58</v>
      </c>
      <c r="C89" s="1" t="s">
        <v>59</v>
      </c>
      <c r="D89" s="1" t="s">
        <v>1292</v>
      </c>
      <c r="E89" s="1" t="s">
        <v>1293</v>
      </c>
      <c r="F89" s="1" t="s">
        <v>1294</v>
      </c>
      <c r="H89" s="2" t="s">
        <v>63</v>
      </c>
      <c r="I89" s="2" t="s">
        <v>64</v>
      </c>
      <c r="J89" s="2" t="s">
        <v>118</v>
      </c>
      <c r="K89" s="2" t="s">
        <v>63</v>
      </c>
      <c r="L89" s="2" t="s">
        <v>65</v>
      </c>
      <c r="M89" s="1" t="s">
        <v>1295</v>
      </c>
      <c r="N89" s="1" t="s">
        <v>1296</v>
      </c>
      <c r="O89" s="2" t="s">
        <v>121</v>
      </c>
      <c r="Q89" s="2" t="s">
        <v>68</v>
      </c>
      <c r="R89" s="2" t="s">
        <v>69</v>
      </c>
      <c r="T89" s="2" t="s">
        <v>71</v>
      </c>
      <c r="U89" s="3">
        <v>19</v>
      </c>
      <c r="V89" s="3">
        <v>19</v>
      </c>
      <c r="W89" s="4" t="s">
        <v>1297</v>
      </c>
      <c r="X89" s="4" t="s">
        <v>1297</v>
      </c>
      <c r="Y89" s="4" t="s">
        <v>1298</v>
      </c>
      <c r="Z89" s="4" t="s">
        <v>1298</v>
      </c>
      <c r="AA89" s="3">
        <v>200</v>
      </c>
      <c r="AB89" s="3">
        <v>133</v>
      </c>
      <c r="AC89" s="3">
        <v>138</v>
      </c>
      <c r="AD89" s="3">
        <v>2</v>
      </c>
      <c r="AE89" s="3">
        <v>2</v>
      </c>
      <c r="AF89" s="3">
        <v>1</v>
      </c>
      <c r="AG89" s="3">
        <v>1</v>
      </c>
      <c r="AH89" s="3">
        <v>0</v>
      </c>
      <c r="AI89" s="3">
        <v>0</v>
      </c>
      <c r="AJ89" s="3">
        <v>0</v>
      </c>
      <c r="AK89" s="3">
        <v>0</v>
      </c>
      <c r="AL89" s="3">
        <v>1</v>
      </c>
      <c r="AM89" s="3">
        <v>1</v>
      </c>
      <c r="AN89" s="3">
        <v>0</v>
      </c>
      <c r="AO89" s="3">
        <v>0</v>
      </c>
      <c r="AP89" s="3">
        <v>0</v>
      </c>
      <c r="AQ89" s="3">
        <v>0</v>
      </c>
      <c r="AR89" s="2" t="s">
        <v>63</v>
      </c>
      <c r="AS89" s="2" t="s">
        <v>63</v>
      </c>
      <c r="AU89" s="5" t="str">
        <f>HYPERLINK("https://creighton-primo.hosted.exlibrisgroup.com/primo-explore/search?tab=default_tab&amp;search_scope=EVERYTHING&amp;vid=01CRU&amp;lang=en_US&amp;offset=0&amp;query=any,contains,991004894139702656","Catalog Record")</f>
        <v>Catalog Record</v>
      </c>
      <c r="AV89" s="5" t="str">
        <f>HYPERLINK("http://www.worldcat.org/oclc/5891420","WorldCat Record")</f>
        <v>WorldCat Record</v>
      </c>
      <c r="AW89" s="2" t="s">
        <v>1299</v>
      </c>
      <c r="AX89" s="2" t="s">
        <v>1300</v>
      </c>
      <c r="AY89" s="2" t="s">
        <v>1301</v>
      </c>
      <c r="AZ89" s="2" t="s">
        <v>1301</v>
      </c>
      <c r="BA89" s="2" t="s">
        <v>1302</v>
      </c>
      <c r="BB89" s="2" t="s">
        <v>78</v>
      </c>
      <c r="BD89" s="2" t="s">
        <v>1303</v>
      </c>
      <c r="BE89" s="2" t="s">
        <v>1304</v>
      </c>
      <c r="BF89" s="2" t="s">
        <v>1305</v>
      </c>
    </row>
    <row r="90" spans="1:58" ht="39.75" customHeight="1">
      <c r="A90" s="1"/>
      <c r="B90" s="1" t="s">
        <v>58</v>
      </c>
      <c r="C90" s="1" t="s">
        <v>59</v>
      </c>
      <c r="D90" s="1" t="s">
        <v>1306</v>
      </c>
      <c r="E90" s="1" t="s">
        <v>1307</v>
      </c>
      <c r="F90" s="1" t="s">
        <v>1308</v>
      </c>
      <c r="H90" s="2" t="s">
        <v>63</v>
      </c>
      <c r="I90" s="2" t="s">
        <v>64</v>
      </c>
      <c r="J90" s="2" t="s">
        <v>63</v>
      </c>
      <c r="K90" s="2" t="s">
        <v>63</v>
      </c>
      <c r="L90" s="2" t="s">
        <v>65</v>
      </c>
      <c r="M90" s="1" t="s">
        <v>1309</v>
      </c>
      <c r="N90" s="1" t="s">
        <v>1310</v>
      </c>
      <c r="O90" s="2" t="s">
        <v>1311</v>
      </c>
      <c r="Q90" s="2" t="s">
        <v>68</v>
      </c>
      <c r="R90" s="2" t="s">
        <v>1312</v>
      </c>
      <c r="T90" s="2" t="s">
        <v>71</v>
      </c>
      <c r="U90" s="3">
        <v>7</v>
      </c>
      <c r="V90" s="3">
        <v>7</v>
      </c>
      <c r="W90" s="4" t="s">
        <v>1297</v>
      </c>
      <c r="X90" s="4" t="s">
        <v>1297</v>
      </c>
      <c r="Y90" s="4" t="s">
        <v>1313</v>
      </c>
      <c r="Z90" s="4" t="s">
        <v>1313</v>
      </c>
      <c r="AA90" s="3">
        <v>167</v>
      </c>
      <c r="AB90" s="3">
        <v>119</v>
      </c>
      <c r="AC90" s="3">
        <v>135</v>
      </c>
      <c r="AD90" s="3">
        <v>2</v>
      </c>
      <c r="AE90" s="3">
        <v>2</v>
      </c>
      <c r="AF90" s="3">
        <v>2</v>
      </c>
      <c r="AG90" s="3">
        <v>2</v>
      </c>
      <c r="AH90" s="3">
        <v>0</v>
      </c>
      <c r="AI90" s="3">
        <v>0</v>
      </c>
      <c r="AJ90" s="3">
        <v>0</v>
      </c>
      <c r="AK90" s="3">
        <v>0</v>
      </c>
      <c r="AL90" s="3">
        <v>2</v>
      </c>
      <c r="AM90" s="3">
        <v>2</v>
      </c>
      <c r="AN90" s="3">
        <v>0</v>
      </c>
      <c r="AO90" s="3">
        <v>0</v>
      </c>
      <c r="AP90" s="3">
        <v>0</v>
      </c>
      <c r="AQ90" s="3">
        <v>0</v>
      </c>
      <c r="AR90" s="2" t="s">
        <v>118</v>
      </c>
      <c r="AS90" s="2" t="s">
        <v>63</v>
      </c>
      <c r="AT90" s="5" t="str">
        <f>HYPERLINK("http://catalog.hathitrust.org/Record/001569835","HathiTrust Record")</f>
        <v>HathiTrust Record</v>
      </c>
      <c r="AU90" s="5" t="str">
        <f>HYPERLINK("https://creighton-primo.hosted.exlibrisgroup.com/primo-explore/search?tab=default_tab&amp;search_scope=EVERYTHING&amp;vid=01CRU&amp;lang=en_US&amp;offset=0&amp;query=any,contains,991005323979702656","Catalog Record")</f>
        <v>Catalog Record</v>
      </c>
      <c r="AV90" s="5" t="str">
        <f>HYPERLINK("http://www.worldcat.org/oclc/744744","WorldCat Record")</f>
        <v>WorldCat Record</v>
      </c>
      <c r="AW90" s="2" t="s">
        <v>1314</v>
      </c>
      <c r="AX90" s="2" t="s">
        <v>1315</v>
      </c>
      <c r="AY90" s="2" t="s">
        <v>1316</v>
      </c>
      <c r="AZ90" s="2" t="s">
        <v>1316</v>
      </c>
      <c r="BA90" s="2" t="s">
        <v>1317</v>
      </c>
      <c r="BB90" s="2" t="s">
        <v>78</v>
      </c>
      <c r="BE90" s="2" t="s">
        <v>1318</v>
      </c>
      <c r="BF90" s="2" t="s">
        <v>1319</v>
      </c>
    </row>
    <row r="91" spans="1:58" ht="39.75" customHeight="1">
      <c r="A91" s="1"/>
      <c r="B91" s="1" t="s">
        <v>58</v>
      </c>
      <c r="C91" s="1" t="s">
        <v>59</v>
      </c>
      <c r="D91" s="1" t="s">
        <v>1320</v>
      </c>
      <c r="E91" s="1" t="s">
        <v>1321</v>
      </c>
      <c r="F91" s="1" t="s">
        <v>1322</v>
      </c>
      <c r="H91" s="2" t="s">
        <v>63</v>
      </c>
      <c r="I91" s="2" t="s">
        <v>64</v>
      </c>
      <c r="J91" s="2" t="s">
        <v>118</v>
      </c>
      <c r="K91" s="2" t="s">
        <v>63</v>
      </c>
      <c r="L91" s="2" t="s">
        <v>65</v>
      </c>
      <c r="M91" s="1" t="s">
        <v>1323</v>
      </c>
      <c r="N91" s="1" t="s">
        <v>1324</v>
      </c>
      <c r="O91" s="2" t="s">
        <v>185</v>
      </c>
      <c r="Q91" s="2" t="s">
        <v>68</v>
      </c>
      <c r="R91" s="2" t="s">
        <v>69</v>
      </c>
      <c r="S91" s="1" t="s">
        <v>1325</v>
      </c>
      <c r="T91" s="2" t="s">
        <v>71</v>
      </c>
      <c r="U91" s="3">
        <v>27</v>
      </c>
      <c r="V91" s="3">
        <v>35</v>
      </c>
      <c r="W91" s="4" t="s">
        <v>1326</v>
      </c>
      <c r="X91" s="4" t="s">
        <v>1326</v>
      </c>
      <c r="Y91" s="4" t="s">
        <v>1327</v>
      </c>
      <c r="Z91" s="4" t="s">
        <v>1327</v>
      </c>
      <c r="AA91" s="3">
        <v>645</v>
      </c>
      <c r="AB91" s="3">
        <v>584</v>
      </c>
      <c r="AC91" s="3">
        <v>757</v>
      </c>
      <c r="AD91" s="3">
        <v>4</v>
      </c>
      <c r="AE91" s="3">
        <v>4</v>
      </c>
      <c r="AF91" s="3">
        <v>23</v>
      </c>
      <c r="AG91" s="3">
        <v>32</v>
      </c>
      <c r="AH91" s="3">
        <v>8</v>
      </c>
      <c r="AI91" s="3">
        <v>14</v>
      </c>
      <c r="AJ91" s="3">
        <v>5</v>
      </c>
      <c r="AK91" s="3">
        <v>8</v>
      </c>
      <c r="AL91" s="3">
        <v>12</v>
      </c>
      <c r="AM91" s="3">
        <v>17</v>
      </c>
      <c r="AN91" s="3">
        <v>1</v>
      </c>
      <c r="AO91" s="3">
        <v>1</v>
      </c>
      <c r="AP91" s="3">
        <v>0</v>
      </c>
      <c r="AQ91" s="3">
        <v>0</v>
      </c>
      <c r="AR91" s="2" t="s">
        <v>63</v>
      </c>
      <c r="AS91" s="2" t="s">
        <v>118</v>
      </c>
      <c r="AT91" s="5" t="str">
        <f>HYPERLINK("http://catalog.hathitrust.org/Record/000295038","HathiTrust Record")</f>
        <v>HathiTrust Record</v>
      </c>
      <c r="AU91" s="5" t="str">
        <f>HYPERLINK("https://creighton-primo.hosted.exlibrisgroup.com/primo-explore/search?tab=default_tab&amp;search_scope=EVERYTHING&amp;vid=01CRU&amp;lang=en_US&amp;offset=0&amp;query=any,contains,991001785279702656","Catalog Record")</f>
        <v>Catalog Record</v>
      </c>
      <c r="AV91" s="5" t="str">
        <f>HYPERLINK("http://www.worldcat.org/oclc/3205431","WorldCat Record")</f>
        <v>WorldCat Record</v>
      </c>
      <c r="AW91" s="2" t="s">
        <v>1328</v>
      </c>
      <c r="AX91" s="2" t="s">
        <v>1329</v>
      </c>
      <c r="AY91" s="2" t="s">
        <v>1330</v>
      </c>
      <c r="AZ91" s="2" t="s">
        <v>1330</v>
      </c>
      <c r="BA91" s="2" t="s">
        <v>1331</v>
      </c>
      <c r="BB91" s="2" t="s">
        <v>78</v>
      </c>
      <c r="BD91" s="2" t="s">
        <v>1332</v>
      </c>
      <c r="BE91" s="2" t="s">
        <v>1333</v>
      </c>
      <c r="BF91" s="2" t="s">
        <v>1334</v>
      </c>
    </row>
    <row r="92" spans="1:58" ht="39.75" customHeight="1">
      <c r="A92" s="1"/>
      <c r="B92" s="1" t="s">
        <v>58</v>
      </c>
      <c r="C92" s="1" t="s">
        <v>59</v>
      </c>
      <c r="D92" s="1" t="s">
        <v>1335</v>
      </c>
      <c r="E92" s="1" t="s">
        <v>1336</v>
      </c>
      <c r="F92" s="1" t="s">
        <v>1337</v>
      </c>
      <c r="H92" s="2" t="s">
        <v>63</v>
      </c>
      <c r="I92" s="2" t="s">
        <v>64</v>
      </c>
      <c r="J92" s="2" t="s">
        <v>63</v>
      </c>
      <c r="K92" s="2" t="s">
        <v>63</v>
      </c>
      <c r="L92" s="2" t="s">
        <v>65</v>
      </c>
      <c r="N92" s="1" t="s">
        <v>1338</v>
      </c>
      <c r="O92" s="2" t="s">
        <v>213</v>
      </c>
      <c r="P92" s="1" t="s">
        <v>230</v>
      </c>
      <c r="Q92" s="2" t="s">
        <v>68</v>
      </c>
      <c r="R92" s="2" t="s">
        <v>351</v>
      </c>
      <c r="T92" s="2" t="s">
        <v>71</v>
      </c>
      <c r="U92" s="3">
        <v>4</v>
      </c>
      <c r="V92" s="3">
        <v>4</v>
      </c>
      <c r="W92" s="4" t="s">
        <v>1339</v>
      </c>
      <c r="X92" s="4" t="s">
        <v>1339</v>
      </c>
      <c r="Y92" s="4" t="s">
        <v>1340</v>
      </c>
      <c r="Z92" s="4" t="s">
        <v>1340</v>
      </c>
      <c r="AA92" s="3">
        <v>103</v>
      </c>
      <c r="AB92" s="3">
        <v>85</v>
      </c>
      <c r="AC92" s="3">
        <v>89</v>
      </c>
      <c r="AD92" s="3">
        <v>2</v>
      </c>
      <c r="AE92" s="3">
        <v>2</v>
      </c>
      <c r="AF92" s="3">
        <v>4</v>
      </c>
      <c r="AG92" s="3">
        <v>4</v>
      </c>
      <c r="AH92" s="3">
        <v>1</v>
      </c>
      <c r="AI92" s="3">
        <v>1</v>
      </c>
      <c r="AJ92" s="3">
        <v>0</v>
      </c>
      <c r="AK92" s="3">
        <v>0</v>
      </c>
      <c r="AL92" s="3">
        <v>3</v>
      </c>
      <c r="AM92" s="3">
        <v>3</v>
      </c>
      <c r="AN92" s="3">
        <v>1</v>
      </c>
      <c r="AO92" s="3">
        <v>1</v>
      </c>
      <c r="AP92" s="3">
        <v>0</v>
      </c>
      <c r="AQ92" s="3">
        <v>0</v>
      </c>
      <c r="AR92" s="2" t="s">
        <v>63</v>
      </c>
      <c r="AS92" s="2" t="s">
        <v>118</v>
      </c>
      <c r="AT92" s="5" t="str">
        <f>HYPERLINK("http://catalog.hathitrust.org/Record/000130217","HathiTrust Record")</f>
        <v>HathiTrust Record</v>
      </c>
      <c r="AU92" s="5" t="str">
        <f>HYPERLINK("https://creighton-primo.hosted.exlibrisgroup.com/primo-explore/search?tab=default_tab&amp;search_scope=EVERYTHING&amp;vid=01CRU&amp;lang=en_US&amp;offset=0&amp;query=any,contains,991004199019702656","Catalog Record")</f>
        <v>Catalog Record</v>
      </c>
      <c r="AV92" s="5" t="str">
        <f>HYPERLINK("http://www.worldcat.org/oclc/2646399","WorldCat Record")</f>
        <v>WorldCat Record</v>
      </c>
      <c r="AW92" s="2" t="s">
        <v>1341</v>
      </c>
      <c r="AX92" s="2" t="s">
        <v>1342</v>
      </c>
      <c r="AY92" s="2" t="s">
        <v>1343</v>
      </c>
      <c r="AZ92" s="2" t="s">
        <v>1343</v>
      </c>
      <c r="BA92" s="2" t="s">
        <v>1344</v>
      </c>
      <c r="BB92" s="2" t="s">
        <v>78</v>
      </c>
      <c r="BD92" s="2" t="s">
        <v>1345</v>
      </c>
      <c r="BE92" s="2" t="s">
        <v>1346</v>
      </c>
      <c r="BF92" s="2" t="s">
        <v>1347</v>
      </c>
    </row>
    <row r="93" spans="1:58" ht="39.75" customHeight="1">
      <c r="A93" s="1"/>
      <c r="B93" s="1" t="s">
        <v>58</v>
      </c>
      <c r="C93" s="1" t="s">
        <v>59</v>
      </c>
      <c r="D93" s="1" t="s">
        <v>1348</v>
      </c>
      <c r="E93" s="1" t="s">
        <v>1349</v>
      </c>
      <c r="F93" s="1" t="s">
        <v>1350</v>
      </c>
      <c r="H93" s="2" t="s">
        <v>63</v>
      </c>
      <c r="I93" s="2" t="s">
        <v>64</v>
      </c>
      <c r="J93" s="2" t="s">
        <v>118</v>
      </c>
      <c r="K93" s="2" t="s">
        <v>63</v>
      </c>
      <c r="L93" s="2" t="s">
        <v>65</v>
      </c>
      <c r="M93" s="1" t="s">
        <v>525</v>
      </c>
      <c r="N93" s="1" t="s">
        <v>1351</v>
      </c>
      <c r="O93" s="2" t="s">
        <v>1085</v>
      </c>
      <c r="Q93" s="2" t="s">
        <v>68</v>
      </c>
      <c r="R93" s="2" t="s">
        <v>69</v>
      </c>
      <c r="T93" s="2" t="s">
        <v>71</v>
      </c>
      <c r="U93" s="3">
        <v>17</v>
      </c>
      <c r="V93" s="3">
        <v>17</v>
      </c>
      <c r="W93" s="4" t="s">
        <v>553</v>
      </c>
      <c r="X93" s="4" t="s">
        <v>553</v>
      </c>
      <c r="Y93" s="4" t="s">
        <v>1352</v>
      </c>
      <c r="Z93" s="4" t="s">
        <v>1353</v>
      </c>
      <c r="AA93" s="3">
        <v>556</v>
      </c>
      <c r="AB93" s="3">
        <v>496</v>
      </c>
      <c r="AC93" s="3">
        <v>503</v>
      </c>
      <c r="AD93" s="3">
        <v>3</v>
      </c>
      <c r="AE93" s="3">
        <v>3</v>
      </c>
      <c r="AF93" s="3">
        <v>17</v>
      </c>
      <c r="AG93" s="3">
        <v>17</v>
      </c>
      <c r="AH93" s="3">
        <v>5</v>
      </c>
      <c r="AI93" s="3">
        <v>5</v>
      </c>
      <c r="AJ93" s="3">
        <v>4</v>
      </c>
      <c r="AK93" s="3">
        <v>4</v>
      </c>
      <c r="AL93" s="3">
        <v>11</v>
      </c>
      <c r="AM93" s="3">
        <v>11</v>
      </c>
      <c r="AN93" s="3">
        <v>1</v>
      </c>
      <c r="AO93" s="3">
        <v>1</v>
      </c>
      <c r="AP93" s="3">
        <v>0</v>
      </c>
      <c r="AQ93" s="3">
        <v>0</v>
      </c>
      <c r="AR93" s="2" t="s">
        <v>63</v>
      </c>
      <c r="AS93" s="2" t="s">
        <v>118</v>
      </c>
      <c r="AT93" s="5" t="str">
        <f>HYPERLINK("http://catalog.hathitrust.org/Record/001087547","HathiTrust Record")</f>
        <v>HathiTrust Record</v>
      </c>
      <c r="AU93" s="5" t="str">
        <f>HYPERLINK("https://creighton-primo.hosted.exlibrisgroup.com/primo-explore/search?tab=default_tab&amp;search_scope=EVERYTHING&amp;vid=01CRU&amp;lang=en_US&amp;offset=0&amp;query=any,contains,991001639119702656","Catalog Record")</f>
        <v>Catalog Record</v>
      </c>
      <c r="AV93" s="5" t="str">
        <f>HYPERLINK("http://www.worldcat.org/oclc/18049878","WorldCat Record")</f>
        <v>WorldCat Record</v>
      </c>
      <c r="AW93" s="2" t="s">
        <v>1354</v>
      </c>
      <c r="AX93" s="2" t="s">
        <v>1355</v>
      </c>
      <c r="AY93" s="2" t="s">
        <v>1356</v>
      </c>
      <c r="AZ93" s="2" t="s">
        <v>1356</v>
      </c>
      <c r="BA93" s="2" t="s">
        <v>1357</v>
      </c>
      <c r="BB93" s="2" t="s">
        <v>78</v>
      </c>
      <c r="BD93" s="2" t="s">
        <v>1358</v>
      </c>
      <c r="BE93" s="2" t="s">
        <v>1359</v>
      </c>
      <c r="BF93" s="2" t="s">
        <v>1360</v>
      </c>
    </row>
    <row r="94" spans="1:58" ht="39.75" customHeight="1">
      <c r="A94" s="1"/>
      <c r="B94" s="1" t="s">
        <v>58</v>
      </c>
      <c r="C94" s="1" t="s">
        <v>59</v>
      </c>
      <c r="D94" s="1" t="s">
        <v>1361</v>
      </c>
      <c r="E94" s="1" t="s">
        <v>1362</v>
      </c>
      <c r="F94" s="1" t="s">
        <v>1363</v>
      </c>
      <c r="H94" s="2" t="s">
        <v>63</v>
      </c>
      <c r="I94" s="2" t="s">
        <v>64</v>
      </c>
      <c r="J94" s="2" t="s">
        <v>63</v>
      </c>
      <c r="K94" s="2" t="s">
        <v>63</v>
      </c>
      <c r="L94" s="2" t="s">
        <v>65</v>
      </c>
      <c r="N94" s="1" t="s">
        <v>1364</v>
      </c>
      <c r="O94" s="2" t="s">
        <v>185</v>
      </c>
      <c r="P94" s="1" t="s">
        <v>1365</v>
      </c>
      <c r="Q94" s="2" t="s">
        <v>68</v>
      </c>
      <c r="R94" s="2" t="s">
        <v>69</v>
      </c>
      <c r="T94" s="2" t="s">
        <v>71</v>
      </c>
      <c r="U94" s="3">
        <v>7</v>
      </c>
      <c r="V94" s="3">
        <v>7</v>
      </c>
      <c r="W94" s="4" t="s">
        <v>1366</v>
      </c>
      <c r="X94" s="4" t="s">
        <v>1366</v>
      </c>
      <c r="Y94" s="4" t="s">
        <v>606</v>
      </c>
      <c r="Z94" s="4" t="s">
        <v>606</v>
      </c>
      <c r="AA94" s="3">
        <v>172</v>
      </c>
      <c r="AB94" s="3">
        <v>111</v>
      </c>
      <c r="AC94" s="3">
        <v>139</v>
      </c>
      <c r="AD94" s="3">
        <v>2</v>
      </c>
      <c r="AE94" s="3">
        <v>2</v>
      </c>
      <c r="AF94" s="3">
        <v>1</v>
      </c>
      <c r="AG94" s="3">
        <v>2</v>
      </c>
      <c r="AH94" s="3">
        <v>0</v>
      </c>
      <c r="AI94" s="3">
        <v>1</v>
      </c>
      <c r="AJ94" s="3">
        <v>0</v>
      </c>
      <c r="AK94" s="3">
        <v>0</v>
      </c>
      <c r="AL94" s="3">
        <v>0</v>
      </c>
      <c r="AM94" s="3">
        <v>1</v>
      </c>
      <c r="AN94" s="3">
        <v>1</v>
      </c>
      <c r="AO94" s="3">
        <v>1</v>
      </c>
      <c r="AP94" s="3">
        <v>0</v>
      </c>
      <c r="AQ94" s="3">
        <v>0</v>
      </c>
      <c r="AR94" s="2" t="s">
        <v>63</v>
      </c>
      <c r="AS94" s="2" t="s">
        <v>118</v>
      </c>
      <c r="AT94" s="5" t="str">
        <f>HYPERLINK("http://catalog.hathitrust.org/Record/000747340","HathiTrust Record")</f>
        <v>HathiTrust Record</v>
      </c>
      <c r="AU94" s="5" t="str">
        <f>HYPERLINK("https://creighton-primo.hosted.exlibrisgroup.com/primo-explore/search?tab=default_tab&amp;search_scope=EVERYTHING&amp;vid=01CRU&amp;lang=en_US&amp;offset=0&amp;query=any,contains,991004394879702656","Catalog Record")</f>
        <v>Catalog Record</v>
      </c>
      <c r="AV94" s="5" t="str">
        <f>HYPERLINK("http://www.worldcat.org/oclc/3275495","WorldCat Record")</f>
        <v>WorldCat Record</v>
      </c>
      <c r="AW94" s="2" t="s">
        <v>1367</v>
      </c>
      <c r="AX94" s="2" t="s">
        <v>1368</v>
      </c>
      <c r="AY94" s="2" t="s">
        <v>1369</v>
      </c>
      <c r="AZ94" s="2" t="s">
        <v>1369</v>
      </c>
      <c r="BA94" s="2" t="s">
        <v>1370</v>
      </c>
      <c r="BB94" s="2" t="s">
        <v>78</v>
      </c>
      <c r="BD94" s="2" t="s">
        <v>1371</v>
      </c>
      <c r="BE94" s="2" t="s">
        <v>1372</v>
      </c>
      <c r="BF94" s="2" t="s">
        <v>1373</v>
      </c>
    </row>
    <row r="95" spans="1:58" ht="39.75" customHeight="1">
      <c r="A95" s="1"/>
      <c r="B95" s="1" t="s">
        <v>58</v>
      </c>
      <c r="C95" s="1" t="s">
        <v>59</v>
      </c>
      <c r="D95" s="1" t="s">
        <v>1374</v>
      </c>
      <c r="E95" s="1" t="s">
        <v>1375</v>
      </c>
      <c r="F95" s="1" t="s">
        <v>1376</v>
      </c>
      <c r="H95" s="2" t="s">
        <v>63</v>
      </c>
      <c r="I95" s="2" t="s">
        <v>64</v>
      </c>
      <c r="J95" s="2" t="s">
        <v>63</v>
      </c>
      <c r="K95" s="2" t="s">
        <v>63</v>
      </c>
      <c r="L95" s="2" t="s">
        <v>65</v>
      </c>
      <c r="N95" s="1" t="s">
        <v>1377</v>
      </c>
      <c r="O95" s="2" t="s">
        <v>1085</v>
      </c>
      <c r="Q95" s="2" t="s">
        <v>68</v>
      </c>
      <c r="R95" s="2" t="s">
        <v>262</v>
      </c>
      <c r="T95" s="2" t="s">
        <v>71</v>
      </c>
      <c r="U95" s="3">
        <v>27</v>
      </c>
      <c r="V95" s="3">
        <v>27</v>
      </c>
      <c r="W95" s="4" t="s">
        <v>1378</v>
      </c>
      <c r="X95" s="4" t="s">
        <v>1378</v>
      </c>
      <c r="Y95" s="4" t="s">
        <v>1379</v>
      </c>
      <c r="Z95" s="4" t="s">
        <v>1379</v>
      </c>
      <c r="AA95" s="3">
        <v>333</v>
      </c>
      <c r="AB95" s="3">
        <v>291</v>
      </c>
      <c r="AC95" s="3">
        <v>296</v>
      </c>
      <c r="AD95" s="3">
        <v>5</v>
      </c>
      <c r="AE95" s="3">
        <v>5</v>
      </c>
      <c r="AF95" s="3">
        <v>17</v>
      </c>
      <c r="AG95" s="3">
        <v>17</v>
      </c>
      <c r="AH95" s="3">
        <v>6</v>
      </c>
      <c r="AI95" s="3">
        <v>6</v>
      </c>
      <c r="AJ95" s="3">
        <v>4</v>
      </c>
      <c r="AK95" s="3">
        <v>4</v>
      </c>
      <c r="AL95" s="3">
        <v>7</v>
      </c>
      <c r="AM95" s="3">
        <v>7</v>
      </c>
      <c r="AN95" s="3">
        <v>4</v>
      </c>
      <c r="AO95" s="3">
        <v>4</v>
      </c>
      <c r="AP95" s="3">
        <v>0</v>
      </c>
      <c r="AQ95" s="3">
        <v>0</v>
      </c>
      <c r="AR95" s="2" t="s">
        <v>63</v>
      </c>
      <c r="AS95" s="2" t="s">
        <v>63</v>
      </c>
      <c r="AU95" s="5" t="str">
        <f>HYPERLINK("https://creighton-primo.hosted.exlibrisgroup.com/primo-explore/search?tab=default_tab&amp;search_scope=EVERYTHING&amp;vid=01CRU&amp;lang=en_US&amp;offset=0&amp;query=any,contains,991001302659702656","Catalog Record")</f>
        <v>Catalog Record</v>
      </c>
      <c r="AV95" s="5" t="str">
        <f>HYPERLINK("http://www.worldcat.org/oclc/18071826","WorldCat Record")</f>
        <v>WorldCat Record</v>
      </c>
      <c r="AW95" s="2" t="s">
        <v>1380</v>
      </c>
      <c r="AX95" s="2" t="s">
        <v>1381</v>
      </c>
      <c r="AY95" s="2" t="s">
        <v>1382</v>
      </c>
      <c r="AZ95" s="2" t="s">
        <v>1382</v>
      </c>
      <c r="BA95" s="2" t="s">
        <v>1383</v>
      </c>
      <c r="BB95" s="2" t="s">
        <v>78</v>
      </c>
      <c r="BD95" s="2" t="s">
        <v>1384</v>
      </c>
      <c r="BE95" s="2" t="s">
        <v>1385</v>
      </c>
      <c r="BF95" s="2" t="s">
        <v>1386</v>
      </c>
    </row>
    <row r="96" spans="1:58" ht="39.75" customHeight="1">
      <c r="A96" s="1"/>
      <c r="B96" s="1" t="s">
        <v>58</v>
      </c>
      <c r="C96" s="1" t="s">
        <v>59</v>
      </c>
      <c r="D96" s="1" t="s">
        <v>1387</v>
      </c>
      <c r="E96" s="1" t="s">
        <v>1388</v>
      </c>
      <c r="F96" s="1" t="s">
        <v>1389</v>
      </c>
      <c r="G96" s="2" t="s">
        <v>1390</v>
      </c>
      <c r="H96" s="2" t="s">
        <v>63</v>
      </c>
      <c r="I96" s="2" t="s">
        <v>64</v>
      </c>
      <c r="J96" s="2" t="s">
        <v>63</v>
      </c>
      <c r="K96" s="2" t="s">
        <v>63</v>
      </c>
      <c r="L96" s="2" t="s">
        <v>65</v>
      </c>
      <c r="M96" s="1" t="s">
        <v>1391</v>
      </c>
      <c r="N96" s="1" t="s">
        <v>1392</v>
      </c>
      <c r="O96" s="2" t="s">
        <v>185</v>
      </c>
      <c r="Q96" s="2" t="s">
        <v>68</v>
      </c>
      <c r="R96" s="2" t="s">
        <v>69</v>
      </c>
      <c r="S96" s="1" t="s">
        <v>1393</v>
      </c>
      <c r="T96" s="2" t="s">
        <v>71</v>
      </c>
      <c r="U96" s="3">
        <v>2</v>
      </c>
      <c r="V96" s="3">
        <v>2</v>
      </c>
      <c r="W96" s="4" t="s">
        <v>1394</v>
      </c>
      <c r="X96" s="4" t="s">
        <v>1394</v>
      </c>
      <c r="Y96" s="4" t="s">
        <v>606</v>
      </c>
      <c r="Z96" s="4" t="s">
        <v>606</v>
      </c>
      <c r="AA96" s="3">
        <v>122</v>
      </c>
      <c r="AB96" s="3">
        <v>95</v>
      </c>
      <c r="AC96" s="3">
        <v>96</v>
      </c>
      <c r="AD96" s="3">
        <v>2</v>
      </c>
      <c r="AE96" s="3">
        <v>2</v>
      </c>
      <c r="AF96" s="3">
        <v>2</v>
      </c>
      <c r="AG96" s="3">
        <v>2</v>
      </c>
      <c r="AH96" s="3">
        <v>1</v>
      </c>
      <c r="AI96" s="3">
        <v>1</v>
      </c>
      <c r="AJ96" s="3">
        <v>1</v>
      </c>
      <c r="AK96" s="3">
        <v>1</v>
      </c>
      <c r="AL96" s="3">
        <v>0</v>
      </c>
      <c r="AM96" s="3">
        <v>0</v>
      </c>
      <c r="AN96" s="3">
        <v>0</v>
      </c>
      <c r="AO96" s="3">
        <v>0</v>
      </c>
      <c r="AP96" s="3">
        <v>0</v>
      </c>
      <c r="AQ96" s="3">
        <v>0</v>
      </c>
      <c r="AR96" s="2" t="s">
        <v>63</v>
      </c>
      <c r="AS96" s="2" t="s">
        <v>118</v>
      </c>
      <c r="AT96" s="5" t="str">
        <f>HYPERLINK("http://catalog.hathitrust.org/Record/000180313","HathiTrust Record")</f>
        <v>HathiTrust Record</v>
      </c>
      <c r="AU96" s="5" t="str">
        <f>HYPERLINK("https://creighton-primo.hosted.exlibrisgroup.com/primo-explore/search?tab=default_tab&amp;search_scope=EVERYTHING&amp;vid=01CRU&amp;lang=en_US&amp;offset=0&amp;query=any,contains,991004593149702656","Catalog Record")</f>
        <v>Catalog Record</v>
      </c>
      <c r="AV96" s="5" t="str">
        <f>HYPERLINK("http://www.worldcat.org/oclc/4135585","WorldCat Record")</f>
        <v>WorldCat Record</v>
      </c>
      <c r="AW96" s="2" t="s">
        <v>1395</v>
      </c>
      <c r="AX96" s="2" t="s">
        <v>1396</v>
      </c>
      <c r="AY96" s="2" t="s">
        <v>1397</v>
      </c>
      <c r="AZ96" s="2" t="s">
        <v>1397</v>
      </c>
      <c r="BA96" s="2" t="s">
        <v>1398</v>
      </c>
      <c r="BB96" s="2" t="s">
        <v>78</v>
      </c>
      <c r="BD96" s="2" t="s">
        <v>1399</v>
      </c>
      <c r="BE96" s="2" t="s">
        <v>1400</v>
      </c>
      <c r="BF96" s="2" t="s">
        <v>1401</v>
      </c>
    </row>
    <row r="97" spans="1:58" ht="39.75" customHeight="1">
      <c r="A97" s="1"/>
      <c r="B97" s="1" t="s">
        <v>58</v>
      </c>
      <c r="C97" s="1" t="s">
        <v>59</v>
      </c>
      <c r="D97" s="1" t="s">
        <v>1402</v>
      </c>
      <c r="E97" s="1" t="s">
        <v>1403</v>
      </c>
      <c r="F97" s="1" t="s">
        <v>1404</v>
      </c>
      <c r="H97" s="2" t="s">
        <v>63</v>
      </c>
      <c r="I97" s="2" t="s">
        <v>64</v>
      </c>
      <c r="J97" s="2" t="s">
        <v>118</v>
      </c>
      <c r="K97" s="2" t="s">
        <v>63</v>
      </c>
      <c r="L97" s="2" t="s">
        <v>65</v>
      </c>
      <c r="N97" s="1" t="s">
        <v>1405</v>
      </c>
      <c r="O97" s="2" t="s">
        <v>1085</v>
      </c>
      <c r="Q97" s="2" t="s">
        <v>68</v>
      </c>
      <c r="R97" s="2" t="s">
        <v>322</v>
      </c>
      <c r="T97" s="2" t="s">
        <v>71</v>
      </c>
      <c r="U97" s="3">
        <v>12</v>
      </c>
      <c r="V97" s="3">
        <v>22</v>
      </c>
      <c r="W97" s="4" t="s">
        <v>1406</v>
      </c>
      <c r="X97" s="4" t="s">
        <v>1407</v>
      </c>
      <c r="Y97" s="4" t="s">
        <v>1408</v>
      </c>
      <c r="Z97" s="4" t="s">
        <v>1408</v>
      </c>
      <c r="AA97" s="3">
        <v>187</v>
      </c>
      <c r="AB97" s="3">
        <v>138</v>
      </c>
      <c r="AC97" s="3">
        <v>252</v>
      </c>
      <c r="AD97" s="3">
        <v>2</v>
      </c>
      <c r="AE97" s="3">
        <v>3</v>
      </c>
      <c r="AF97" s="3">
        <v>13</v>
      </c>
      <c r="AG97" s="3">
        <v>17</v>
      </c>
      <c r="AH97" s="3">
        <v>4</v>
      </c>
      <c r="AI97" s="3">
        <v>6</v>
      </c>
      <c r="AJ97" s="3">
        <v>4</v>
      </c>
      <c r="AK97" s="3">
        <v>6</v>
      </c>
      <c r="AL97" s="3">
        <v>7</v>
      </c>
      <c r="AM97" s="3">
        <v>7</v>
      </c>
      <c r="AN97" s="3">
        <v>0</v>
      </c>
      <c r="AO97" s="3">
        <v>1</v>
      </c>
      <c r="AP97" s="3">
        <v>1</v>
      </c>
      <c r="AQ97" s="3">
        <v>1</v>
      </c>
      <c r="AR97" s="2" t="s">
        <v>63</v>
      </c>
      <c r="AS97" s="2" t="s">
        <v>118</v>
      </c>
      <c r="AT97" s="5" t="str">
        <f>HYPERLINK("http://catalog.hathitrust.org/Record/001085034","HathiTrust Record")</f>
        <v>HathiTrust Record</v>
      </c>
      <c r="AU97" s="5" t="str">
        <f>HYPERLINK("https://creighton-primo.hosted.exlibrisgroup.com/primo-explore/search?tab=default_tab&amp;search_scope=EVERYTHING&amp;vid=01CRU&amp;lang=en_US&amp;offset=0&amp;query=any,contains,991001786339702656","Catalog Record")</f>
        <v>Catalog Record</v>
      </c>
      <c r="AV97" s="5" t="str">
        <f>HYPERLINK("http://www.worldcat.org/oclc/22984528","WorldCat Record")</f>
        <v>WorldCat Record</v>
      </c>
      <c r="AW97" s="2" t="s">
        <v>1409</v>
      </c>
      <c r="AX97" s="2" t="s">
        <v>1410</v>
      </c>
      <c r="AY97" s="2" t="s">
        <v>1411</v>
      </c>
      <c r="AZ97" s="2" t="s">
        <v>1411</v>
      </c>
      <c r="BA97" s="2" t="s">
        <v>1412</v>
      </c>
      <c r="BB97" s="2" t="s">
        <v>78</v>
      </c>
      <c r="BD97" s="2" t="s">
        <v>1413</v>
      </c>
      <c r="BE97" s="2" t="s">
        <v>1414</v>
      </c>
      <c r="BF97" s="2" t="s">
        <v>1415</v>
      </c>
    </row>
    <row r="98" spans="1:58" ht="39.75" customHeight="1">
      <c r="A98" s="1"/>
      <c r="B98" s="1" t="s">
        <v>58</v>
      </c>
      <c r="C98" s="1" t="s">
        <v>59</v>
      </c>
      <c r="D98" s="1" t="s">
        <v>1416</v>
      </c>
      <c r="E98" s="1" t="s">
        <v>1417</v>
      </c>
      <c r="F98" s="1" t="s">
        <v>1418</v>
      </c>
      <c r="H98" s="2" t="s">
        <v>63</v>
      </c>
      <c r="I98" s="2" t="s">
        <v>64</v>
      </c>
      <c r="J98" s="2" t="s">
        <v>63</v>
      </c>
      <c r="K98" s="2" t="s">
        <v>63</v>
      </c>
      <c r="L98" s="2" t="s">
        <v>65</v>
      </c>
      <c r="M98" s="1" t="s">
        <v>1419</v>
      </c>
      <c r="N98" s="1" t="s">
        <v>1420</v>
      </c>
      <c r="O98" s="2" t="s">
        <v>743</v>
      </c>
      <c r="Q98" s="2" t="s">
        <v>68</v>
      </c>
      <c r="R98" s="2" t="s">
        <v>69</v>
      </c>
      <c r="T98" s="2" t="s">
        <v>71</v>
      </c>
      <c r="U98" s="3">
        <v>3</v>
      </c>
      <c r="V98" s="3">
        <v>3</v>
      </c>
      <c r="W98" s="4" t="s">
        <v>1421</v>
      </c>
      <c r="X98" s="4" t="s">
        <v>1421</v>
      </c>
      <c r="Y98" s="4" t="s">
        <v>1422</v>
      </c>
      <c r="Z98" s="4" t="s">
        <v>1422</v>
      </c>
      <c r="AA98" s="3">
        <v>131</v>
      </c>
      <c r="AB98" s="3">
        <v>99</v>
      </c>
      <c r="AC98" s="3">
        <v>106</v>
      </c>
      <c r="AD98" s="3">
        <v>2</v>
      </c>
      <c r="AE98" s="3">
        <v>2</v>
      </c>
      <c r="AF98" s="3">
        <v>5</v>
      </c>
      <c r="AG98" s="3">
        <v>5</v>
      </c>
      <c r="AH98" s="3">
        <v>0</v>
      </c>
      <c r="AI98" s="3">
        <v>0</v>
      </c>
      <c r="AJ98" s="3">
        <v>1</v>
      </c>
      <c r="AK98" s="3">
        <v>1</v>
      </c>
      <c r="AL98" s="3">
        <v>3</v>
      </c>
      <c r="AM98" s="3">
        <v>3</v>
      </c>
      <c r="AN98" s="3">
        <v>1</v>
      </c>
      <c r="AO98" s="3">
        <v>1</v>
      </c>
      <c r="AP98" s="3">
        <v>0</v>
      </c>
      <c r="AQ98" s="3">
        <v>0</v>
      </c>
      <c r="AR98" s="2" t="s">
        <v>63</v>
      </c>
      <c r="AS98" s="2" t="s">
        <v>118</v>
      </c>
      <c r="AT98" s="5" t="str">
        <f>HYPERLINK("http://catalog.hathitrust.org/Record/001569881","HathiTrust Record")</f>
        <v>HathiTrust Record</v>
      </c>
      <c r="AU98" s="5" t="str">
        <f>HYPERLINK("https://creighton-primo.hosted.exlibrisgroup.com/primo-explore/search?tab=default_tab&amp;search_scope=EVERYTHING&amp;vid=01CRU&amp;lang=en_US&amp;offset=0&amp;query=any,contains,991000030349702656","Catalog Record")</f>
        <v>Catalog Record</v>
      </c>
      <c r="AV98" s="5" t="str">
        <f>HYPERLINK("http://www.worldcat.org/oclc/19328","WorldCat Record")</f>
        <v>WorldCat Record</v>
      </c>
      <c r="AW98" s="2" t="s">
        <v>1423</v>
      </c>
      <c r="AX98" s="2" t="s">
        <v>1424</v>
      </c>
      <c r="AY98" s="2" t="s">
        <v>1425</v>
      </c>
      <c r="AZ98" s="2" t="s">
        <v>1425</v>
      </c>
      <c r="BA98" s="2" t="s">
        <v>1426</v>
      </c>
      <c r="BB98" s="2" t="s">
        <v>78</v>
      </c>
      <c r="BE98" s="2" t="s">
        <v>1427</v>
      </c>
      <c r="BF98" s="2" t="s">
        <v>1428</v>
      </c>
    </row>
    <row r="99" spans="1:58" ht="39.75" customHeight="1">
      <c r="A99" s="1"/>
      <c r="B99" s="1" t="s">
        <v>58</v>
      </c>
      <c r="C99" s="1" t="s">
        <v>59</v>
      </c>
      <c r="D99" s="1" t="s">
        <v>1429</v>
      </c>
      <c r="E99" s="1" t="s">
        <v>1430</v>
      </c>
      <c r="F99" s="1" t="s">
        <v>1431</v>
      </c>
      <c r="H99" s="2" t="s">
        <v>63</v>
      </c>
      <c r="I99" s="2" t="s">
        <v>64</v>
      </c>
      <c r="J99" s="2" t="s">
        <v>63</v>
      </c>
      <c r="K99" s="2" t="s">
        <v>63</v>
      </c>
      <c r="L99" s="2" t="s">
        <v>65</v>
      </c>
      <c r="M99" s="1" t="s">
        <v>1432</v>
      </c>
      <c r="N99" s="1" t="s">
        <v>1433</v>
      </c>
      <c r="O99" s="2" t="s">
        <v>213</v>
      </c>
      <c r="Q99" s="2" t="s">
        <v>68</v>
      </c>
      <c r="R99" s="2" t="s">
        <v>469</v>
      </c>
      <c r="T99" s="2" t="s">
        <v>71</v>
      </c>
      <c r="U99" s="3">
        <v>19</v>
      </c>
      <c r="V99" s="3">
        <v>19</v>
      </c>
      <c r="W99" s="4" t="s">
        <v>1284</v>
      </c>
      <c r="X99" s="4" t="s">
        <v>1284</v>
      </c>
      <c r="Y99" s="4" t="s">
        <v>1434</v>
      </c>
      <c r="Z99" s="4" t="s">
        <v>1434</v>
      </c>
      <c r="AA99" s="3">
        <v>321</v>
      </c>
      <c r="AB99" s="3">
        <v>255</v>
      </c>
      <c r="AC99" s="3">
        <v>268</v>
      </c>
      <c r="AD99" s="3">
        <v>2</v>
      </c>
      <c r="AE99" s="3">
        <v>2</v>
      </c>
      <c r="AF99" s="3">
        <v>8</v>
      </c>
      <c r="AG99" s="3">
        <v>8</v>
      </c>
      <c r="AH99" s="3">
        <v>4</v>
      </c>
      <c r="AI99" s="3">
        <v>4</v>
      </c>
      <c r="AJ99" s="3">
        <v>2</v>
      </c>
      <c r="AK99" s="3">
        <v>2</v>
      </c>
      <c r="AL99" s="3">
        <v>2</v>
      </c>
      <c r="AM99" s="3">
        <v>2</v>
      </c>
      <c r="AN99" s="3">
        <v>1</v>
      </c>
      <c r="AO99" s="3">
        <v>1</v>
      </c>
      <c r="AP99" s="3">
        <v>0</v>
      </c>
      <c r="AQ99" s="3">
        <v>0</v>
      </c>
      <c r="AR99" s="2" t="s">
        <v>63</v>
      </c>
      <c r="AS99" s="2" t="s">
        <v>118</v>
      </c>
      <c r="AT99" s="5" t="str">
        <f>HYPERLINK("http://catalog.hathitrust.org/Record/000736159","HathiTrust Record")</f>
        <v>HathiTrust Record</v>
      </c>
      <c r="AU99" s="5" t="str">
        <f>HYPERLINK("https://creighton-primo.hosted.exlibrisgroup.com/primo-explore/search?tab=default_tab&amp;search_scope=EVERYTHING&amp;vid=01CRU&amp;lang=en_US&amp;offset=0&amp;query=any,contains,991004106959702656","Catalog Record")</f>
        <v>Catalog Record</v>
      </c>
      <c r="AV99" s="5" t="str">
        <f>HYPERLINK("http://www.worldcat.org/oclc/2387745","WorldCat Record")</f>
        <v>WorldCat Record</v>
      </c>
      <c r="AW99" s="2" t="s">
        <v>1435</v>
      </c>
      <c r="AX99" s="2" t="s">
        <v>1436</v>
      </c>
      <c r="AY99" s="2" t="s">
        <v>1437</v>
      </c>
      <c r="AZ99" s="2" t="s">
        <v>1437</v>
      </c>
      <c r="BA99" s="2" t="s">
        <v>1438</v>
      </c>
      <c r="BB99" s="2" t="s">
        <v>78</v>
      </c>
      <c r="BD99" s="2" t="s">
        <v>1439</v>
      </c>
      <c r="BE99" s="2" t="s">
        <v>1440</v>
      </c>
      <c r="BF99" s="2" t="s">
        <v>1441</v>
      </c>
    </row>
    <row r="100" spans="1:58" ht="39.75" customHeight="1">
      <c r="A100" s="1"/>
      <c r="B100" s="1" t="s">
        <v>58</v>
      </c>
      <c r="C100" s="1" t="s">
        <v>59</v>
      </c>
      <c r="D100" s="1" t="s">
        <v>1442</v>
      </c>
      <c r="E100" s="1" t="s">
        <v>1443</v>
      </c>
      <c r="F100" s="1" t="s">
        <v>1444</v>
      </c>
      <c r="H100" s="2" t="s">
        <v>63</v>
      </c>
      <c r="I100" s="2" t="s">
        <v>64</v>
      </c>
      <c r="J100" s="2" t="s">
        <v>63</v>
      </c>
      <c r="K100" s="2" t="s">
        <v>63</v>
      </c>
      <c r="L100" s="2" t="s">
        <v>65</v>
      </c>
      <c r="M100" s="1" t="s">
        <v>1445</v>
      </c>
      <c r="N100" s="1" t="s">
        <v>1446</v>
      </c>
      <c r="O100" s="2" t="s">
        <v>1447</v>
      </c>
      <c r="Q100" s="2" t="s">
        <v>68</v>
      </c>
      <c r="R100" s="2" t="s">
        <v>69</v>
      </c>
      <c r="T100" s="2" t="s">
        <v>71</v>
      </c>
      <c r="U100" s="3">
        <v>4</v>
      </c>
      <c r="V100" s="3">
        <v>4</v>
      </c>
      <c r="W100" s="4" t="s">
        <v>1284</v>
      </c>
      <c r="X100" s="4" t="s">
        <v>1284</v>
      </c>
      <c r="Y100" s="4" t="s">
        <v>635</v>
      </c>
      <c r="Z100" s="4" t="s">
        <v>635</v>
      </c>
      <c r="AA100" s="3">
        <v>288</v>
      </c>
      <c r="AB100" s="3">
        <v>232</v>
      </c>
      <c r="AC100" s="3">
        <v>239</v>
      </c>
      <c r="AD100" s="3">
        <v>3</v>
      </c>
      <c r="AE100" s="3">
        <v>3</v>
      </c>
      <c r="AF100" s="3">
        <v>7</v>
      </c>
      <c r="AG100" s="3">
        <v>7</v>
      </c>
      <c r="AH100" s="3">
        <v>0</v>
      </c>
      <c r="AI100" s="3">
        <v>0</v>
      </c>
      <c r="AJ100" s="3">
        <v>2</v>
      </c>
      <c r="AK100" s="3">
        <v>2</v>
      </c>
      <c r="AL100" s="3">
        <v>3</v>
      </c>
      <c r="AM100" s="3">
        <v>3</v>
      </c>
      <c r="AN100" s="3">
        <v>2</v>
      </c>
      <c r="AO100" s="3">
        <v>2</v>
      </c>
      <c r="AP100" s="3">
        <v>0</v>
      </c>
      <c r="AQ100" s="3">
        <v>0</v>
      </c>
      <c r="AR100" s="2" t="s">
        <v>63</v>
      </c>
      <c r="AS100" s="2" t="s">
        <v>118</v>
      </c>
      <c r="AT100" s="5" t="str">
        <f>HYPERLINK("http://catalog.hathitrust.org/Record/001569890","HathiTrust Record")</f>
        <v>HathiTrust Record</v>
      </c>
      <c r="AU100" s="5" t="str">
        <f>HYPERLINK("https://creighton-primo.hosted.exlibrisgroup.com/primo-explore/search?tab=default_tab&amp;search_scope=EVERYTHING&amp;vid=01CRU&amp;lang=en_US&amp;offset=0&amp;query=any,contains,991001881099702656","Catalog Record")</f>
        <v>Catalog Record</v>
      </c>
      <c r="AV100" s="5" t="str">
        <f>HYPERLINK("http://www.worldcat.org/oclc/238331","WorldCat Record")</f>
        <v>WorldCat Record</v>
      </c>
      <c r="AW100" s="2" t="s">
        <v>1448</v>
      </c>
      <c r="AX100" s="2" t="s">
        <v>1449</v>
      </c>
      <c r="AY100" s="2" t="s">
        <v>1450</v>
      </c>
      <c r="AZ100" s="2" t="s">
        <v>1450</v>
      </c>
      <c r="BA100" s="2" t="s">
        <v>1451</v>
      </c>
      <c r="BB100" s="2" t="s">
        <v>78</v>
      </c>
      <c r="BD100" s="2" t="s">
        <v>1452</v>
      </c>
      <c r="BE100" s="2" t="s">
        <v>1453</v>
      </c>
      <c r="BF100" s="2" t="s">
        <v>1454</v>
      </c>
    </row>
    <row r="101" spans="1:58" ht="39.75" customHeight="1">
      <c r="A101" s="1"/>
      <c r="B101" s="1" t="s">
        <v>58</v>
      </c>
      <c r="C101" s="1" t="s">
        <v>59</v>
      </c>
      <c r="D101" s="1" t="s">
        <v>1455</v>
      </c>
      <c r="E101" s="1" t="s">
        <v>1456</v>
      </c>
      <c r="F101" s="1" t="s">
        <v>1457</v>
      </c>
      <c r="H101" s="2" t="s">
        <v>63</v>
      </c>
      <c r="I101" s="2" t="s">
        <v>64</v>
      </c>
      <c r="J101" s="2" t="s">
        <v>63</v>
      </c>
      <c r="K101" s="2" t="s">
        <v>63</v>
      </c>
      <c r="L101" s="2" t="s">
        <v>65</v>
      </c>
      <c r="N101" s="1" t="s">
        <v>1458</v>
      </c>
      <c r="O101" s="2" t="s">
        <v>1085</v>
      </c>
      <c r="Q101" s="2" t="s">
        <v>68</v>
      </c>
      <c r="R101" s="2" t="s">
        <v>247</v>
      </c>
      <c r="S101" s="1" t="s">
        <v>1459</v>
      </c>
      <c r="T101" s="2" t="s">
        <v>71</v>
      </c>
      <c r="U101" s="3">
        <v>12</v>
      </c>
      <c r="V101" s="3">
        <v>12</v>
      </c>
      <c r="W101" s="4" t="s">
        <v>1284</v>
      </c>
      <c r="X101" s="4" t="s">
        <v>1284</v>
      </c>
      <c r="Y101" s="4" t="s">
        <v>635</v>
      </c>
      <c r="Z101" s="4" t="s">
        <v>635</v>
      </c>
      <c r="AA101" s="3">
        <v>155</v>
      </c>
      <c r="AB101" s="3">
        <v>97</v>
      </c>
      <c r="AC101" s="3">
        <v>189</v>
      </c>
      <c r="AD101" s="3">
        <v>1</v>
      </c>
      <c r="AE101" s="3">
        <v>3</v>
      </c>
      <c r="AF101" s="3">
        <v>0</v>
      </c>
      <c r="AG101" s="3">
        <v>8</v>
      </c>
      <c r="AH101" s="3">
        <v>0</v>
      </c>
      <c r="AI101" s="3">
        <v>2</v>
      </c>
      <c r="AJ101" s="3">
        <v>0</v>
      </c>
      <c r="AK101" s="3">
        <v>3</v>
      </c>
      <c r="AL101" s="3">
        <v>0</v>
      </c>
      <c r="AM101" s="3">
        <v>2</v>
      </c>
      <c r="AN101" s="3">
        <v>0</v>
      </c>
      <c r="AO101" s="3">
        <v>2</v>
      </c>
      <c r="AP101" s="3">
        <v>0</v>
      </c>
      <c r="AQ101" s="3">
        <v>0</v>
      </c>
      <c r="AR101" s="2" t="s">
        <v>63</v>
      </c>
      <c r="AS101" s="2" t="s">
        <v>118</v>
      </c>
      <c r="AT101" s="5" t="str">
        <f>HYPERLINK("http://catalog.hathitrust.org/Record/000927310","HathiTrust Record")</f>
        <v>HathiTrust Record</v>
      </c>
      <c r="AU101" s="5" t="str">
        <f>HYPERLINK("https://creighton-primo.hosted.exlibrisgroup.com/primo-explore/search?tab=default_tab&amp;search_scope=EVERYTHING&amp;vid=01CRU&amp;lang=en_US&amp;offset=0&amp;query=any,contains,991001178949702656","Catalog Record")</f>
        <v>Catalog Record</v>
      </c>
      <c r="AV101" s="5" t="str">
        <f>HYPERLINK("http://www.worldcat.org/oclc/17106050","WorldCat Record")</f>
        <v>WorldCat Record</v>
      </c>
      <c r="AW101" s="2" t="s">
        <v>1460</v>
      </c>
      <c r="AX101" s="2" t="s">
        <v>1461</v>
      </c>
      <c r="AY101" s="2" t="s">
        <v>1462</v>
      </c>
      <c r="AZ101" s="2" t="s">
        <v>1462</v>
      </c>
      <c r="BA101" s="2" t="s">
        <v>1463</v>
      </c>
      <c r="BB101" s="2" t="s">
        <v>78</v>
      </c>
      <c r="BD101" s="2" t="s">
        <v>1464</v>
      </c>
      <c r="BE101" s="2" t="s">
        <v>1465</v>
      </c>
      <c r="BF101" s="2" t="s">
        <v>1466</v>
      </c>
    </row>
    <row r="102" spans="1:58" ht="39.75" customHeight="1">
      <c r="A102" s="1"/>
      <c r="B102" s="1" t="s">
        <v>58</v>
      </c>
      <c r="C102" s="1" t="s">
        <v>59</v>
      </c>
      <c r="D102" s="1" t="s">
        <v>1467</v>
      </c>
      <c r="E102" s="1" t="s">
        <v>1468</v>
      </c>
      <c r="F102" s="1" t="s">
        <v>1469</v>
      </c>
      <c r="H102" s="2" t="s">
        <v>63</v>
      </c>
      <c r="I102" s="2" t="s">
        <v>64</v>
      </c>
      <c r="J102" s="2" t="s">
        <v>63</v>
      </c>
      <c r="K102" s="2" t="s">
        <v>63</v>
      </c>
      <c r="L102" s="2" t="s">
        <v>65</v>
      </c>
      <c r="N102" s="1" t="s">
        <v>1470</v>
      </c>
      <c r="O102" s="2" t="s">
        <v>484</v>
      </c>
      <c r="Q102" s="2" t="s">
        <v>68</v>
      </c>
      <c r="R102" s="2" t="s">
        <v>122</v>
      </c>
      <c r="S102" s="1" t="s">
        <v>1471</v>
      </c>
      <c r="T102" s="2" t="s">
        <v>71</v>
      </c>
      <c r="U102" s="3">
        <v>4</v>
      </c>
      <c r="V102" s="3">
        <v>4</v>
      </c>
      <c r="W102" s="4" t="s">
        <v>1472</v>
      </c>
      <c r="X102" s="4" t="s">
        <v>1472</v>
      </c>
      <c r="Y102" s="4" t="s">
        <v>606</v>
      </c>
      <c r="Z102" s="4" t="s">
        <v>606</v>
      </c>
      <c r="AA102" s="3">
        <v>162</v>
      </c>
      <c r="AB102" s="3">
        <v>101</v>
      </c>
      <c r="AC102" s="3">
        <v>196</v>
      </c>
      <c r="AD102" s="3">
        <v>1</v>
      </c>
      <c r="AE102" s="3">
        <v>1</v>
      </c>
      <c r="AF102" s="3">
        <v>1</v>
      </c>
      <c r="AG102" s="3">
        <v>7</v>
      </c>
      <c r="AH102" s="3">
        <v>0</v>
      </c>
      <c r="AI102" s="3">
        <v>0</v>
      </c>
      <c r="AJ102" s="3">
        <v>0</v>
      </c>
      <c r="AK102" s="3">
        <v>5</v>
      </c>
      <c r="AL102" s="3">
        <v>1</v>
      </c>
      <c r="AM102" s="3">
        <v>3</v>
      </c>
      <c r="AN102" s="3">
        <v>0</v>
      </c>
      <c r="AO102" s="3">
        <v>0</v>
      </c>
      <c r="AP102" s="3">
        <v>0</v>
      </c>
      <c r="AQ102" s="3">
        <v>0</v>
      </c>
      <c r="AR102" s="2" t="s">
        <v>63</v>
      </c>
      <c r="AS102" s="2" t="s">
        <v>63</v>
      </c>
      <c r="AU102" s="5" t="str">
        <f>HYPERLINK("https://creighton-primo.hosted.exlibrisgroup.com/primo-explore/search?tab=default_tab&amp;search_scope=EVERYTHING&amp;vid=01CRU&amp;lang=en_US&amp;offset=0&amp;query=any,contains,991000149609702656","Catalog Record")</f>
        <v>Catalog Record</v>
      </c>
      <c r="AV102" s="5" t="str">
        <f>HYPERLINK("http://www.worldcat.org/oclc/9197529","WorldCat Record")</f>
        <v>WorldCat Record</v>
      </c>
      <c r="AW102" s="2" t="s">
        <v>1473</v>
      </c>
      <c r="AX102" s="2" t="s">
        <v>1474</v>
      </c>
      <c r="AY102" s="2" t="s">
        <v>1475</v>
      </c>
      <c r="AZ102" s="2" t="s">
        <v>1475</v>
      </c>
      <c r="BA102" s="2" t="s">
        <v>1476</v>
      </c>
      <c r="BB102" s="2" t="s">
        <v>78</v>
      </c>
      <c r="BD102" s="2" t="s">
        <v>1477</v>
      </c>
      <c r="BE102" s="2" t="s">
        <v>1478</v>
      </c>
      <c r="BF102" s="2" t="s">
        <v>1479</v>
      </c>
    </row>
    <row r="103" spans="1:58" ht="39.75" customHeight="1">
      <c r="A103" s="1"/>
      <c r="B103" s="1" t="s">
        <v>58</v>
      </c>
      <c r="C103" s="1" t="s">
        <v>59</v>
      </c>
      <c r="D103" s="1" t="s">
        <v>1480</v>
      </c>
      <c r="E103" s="1" t="s">
        <v>1481</v>
      </c>
      <c r="F103" s="1" t="s">
        <v>1482</v>
      </c>
      <c r="H103" s="2" t="s">
        <v>63</v>
      </c>
      <c r="I103" s="2" t="s">
        <v>1483</v>
      </c>
      <c r="J103" s="2" t="s">
        <v>118</v>
      </c>
      <c r="K103" s="2" t="s">
        <v>63</v>
      </c>
      <c r="L103" s="2" t="s">
        <v>65</v>
      </c>
      <c r="M103" s="1" t="s">
        <v>1484</v>
      </c>
      <c r="N103" s="1" t="s">
        <v>552</v>
      </c>
      <c r="O103" s="2" t="s">
        <v>484</v>
      </c>
      <c r="Q103" s="2" t="s">
        <v>68</v>
      </c>
      <c r="R103" s="2" t="s">
        <v>69</v>
      </c>
      <c r="T103" s="2" t="s">
        <v>71</v>
      </c>
      <c r="U103" s="3">
        <v>27</v>
      </c>
      <c r="V103" s="3">
        <v>27</v>
      </c>
      <c r="W103" s="4" t="s">
        <v>1271</v>
      </c>
      <c r="X103" s="4" t="s">
        <v>1271</v>
      </c>
      <c r="Y103" s="4" t="s">
        <v>1485</v>
      </c>
      <c r="Z103" s="4" t="s">
        <v>1485</v>
      </c>
      <c r="AA103" s="3">
        <v>562</v>
      </c>
      <c r="AB103" s="3">
        <v>473</v>
      </c>
      <c r="AC103" s="3">
        <v>498</v>
      </c>
      <c r="AD103" s="3">
        <v>3</v>
      </c>
      <c r="AE103" s="3">
        <v>3</v>
      </c>
      <c r="AF103" s="3">
        <v>12</v>
      </c>
      <c r="AG103" s="3">
        <v>15</v>
      </c>
      <c r="AH103" s="3">
        <v>5</v>
      </c>
      <c r="AI103" s="3">
        <v>8</v>
      </c>
      <c r="AJ103" s="3">
        <v>2</v>
      </c>
      <c r="AK103" s="3">
        <v>3</v>
      </c>
      <c r="AL103" s="3">
        <v>6</v>
      </c>
      <c r="AM103" s="3">
        <v>7</v>
      </c>
      <c r="AN103" s="3">
        <v>1</v>
      </c>
      <c r="AO103" s="3">
        <v>1</v>
      </c>
      <c r="AP103" s="3">
        <v>0</v>
      </c>
      <c r="AQ103" s="3">
        <v>0</v>
      </c>
      <c r="AR103" s="2" t="s">
        <v>63</v>
      </c>
      <c r="AS103" s="2" t="s">
        <v>63</v>
      </c>
      <c r="AU103" s="5" t="str">
        <f>HYPERLINK("https://creighton-primo.hosted.exlibrisgroup.com/primo-explore/search?tab=default_tab&amp;search_scope=EVERYTHING&amp;vid=01CRU&amp;lang=en_US&amp;offset=0&amp;query=any,contains,991000341059702656","Catalog Record")</f>
        <v>Catalog Record</v>
      </c>
      <c r="AV103" s="5" t="str">
        <f>HYPERLINK("http://www.worldcat.org/oclc/10272899","WorldCat Record")</f>
        <v>WorldCat Record</v>
      </c>
      <c r="AW103" s="2" t="s">
        <v>1486</v>
      </c>
      <c r="AX103" s="2" t="s">
        <v>1487</v>
      </c>
      <c r="AY103" s="2" t="s">
        <v>1488</v>
      </c>
      <c r="AZ103" s="2" t="s">
        <v>1488</v>
      </c>
      <c r="BA103" s="2" t="s">
        <v>1489</v>
      </c>
      <c r="BB103" s="2" t="s">
        <v>78</v>
      </c>
      <c r="BD103" s="2" t="s">
        <v>1490</v>
      </c>
      <c r="BE103" s="2" t="s">
        <v>1491</v>
      </c>
      <c r="BF103" s="2" t="s">
        <v>1492</v>
      </c>
    </row>
    <row r="104" spans="1:58" ht="39.75" customHeight="1">
      <c r="A104" s="1"/>
      <c r="B104" s="1" t="s">
        <v>58</v>
      </c>
      <c r="C104" s="1" t="s">
        <v>59</v>
      </c>
      <c r="D104" s="1" t="s">
        <v>1493</v>
      </c>
      <c r="E104" s="1" t="s">
        <v>1494</v>
      </c>
      <c r="F104" s="1" t="s">
        <v>1495</v>
      </c>
      <c r="H104" s="2" t="s">
        <v>63</v>
      </c>
      <c r="I104" s="2" t="s">
        <v>64</v>
      </c>
      <c r="J104" s="2" t="s">
        <v>63</v>
      </c>
      <c r="K104" s="2" t="s">
        <v>118</v>
      </c>
      <c r="L104" s="2" t="s">
        <v>65</v>
      </c>
      <c r="M104" s="1" t="s">
        <v>1496</v>
      </c>
      <c r="N104" s="1" t="s">
        <v>1497</v>
      </c>
      <c r="O104" s="2" t="s">
        <v>321</v>
      </c>
      <c r="P104" s="1" t="s">
        <v>230</v>
      </c>
      <c r="Q104" s="2" t="s">
        <v>68</v>
      </c>
      <c r="R104" s="2" t="s">
        <v>69</v>
      </c>
      <c r="T104" s="2" t="s">
        <v>71</v>
      </c>
      <c r="U104" s="3">
        <v>26</v>
      </c>
      <c r="V104" s="3">
        <v>26</v>
      </c>
      <c r="W104" s="4" t="s">
        <v>1498</v>
      </c>
      <c r="X104" s="4" t="s">
        <v>1498</v>
      </c>
      <c r="Y104" s="4" t="s">
        <v>1499</v>
      </c>
      <c r="Z104" s="4" t="s">
        <v>1499</v>
      </c>
      <c r="AA104" s="3">
        <v>2387</v>
      </c>
      <c r="AB104" s="3">
        <v>2266</v>
      </c>
      <c r="AC104" s="3">
        <v>2749</v>
      </c>
      <c r="AD104" s="3">
        <v>26</v>
      </c>
      <c r="AE104" s="3">
        <v>29</v>
      </c>
      <c r="AF104" s="3">
        <v>47</v>
      </c>
      <c r="AG104" s="3">
        <v>55</v>
      </c>
      <c r="AH104" s="3">
        <v>16</v>
      </c>
      <c r="AI104" s="3">
        <v>20</v>
      </c>
      <c r="AJ104" s="3">
        <v>6</v>
      </c>
      <c r="AK104" s="3">
        <v>8</v>
      </c>
      <c r="AL104" s="3">
        <v>17</v>
      </c>
      <c r="AM104" s="3">
        <v>21</v>
      </c>
      <c r="AN104" s="3">
        <v>12</v>
      </c>
      <c r="AO104" s="3">
        <v>13</v>
      </c>
      <c r="AP104" s="3">
        <v>4</v>
      </c>
      <c r="AQ104" s="3">
        <v>4</v>
      </c>
      <c r="AR104" s="2" t="s">
        <v>63</v>
      </c>
      <c r="AS104" s="2" t="s">
        <v>118</v>
      </c>
      <c r="AT104" s="5" t="str">
        <f>HYPERLINK("http://catalog.hathitrust.org/Record/001549181","HathiTrust Record")</f>
        <v>HathiTrust Record</v>
      </c>
      <c r="AU104" s="5" t="str">
        <f>HYPERLINK("https://creighton-primo.hosted.exlibrisgroup.com/primo-explore/search?tab=default_tab&amp;search_scope=EVERYTHING&amp;vid=01CRU&amp;lang=en_US&amp;offset=0&amp;query=any,contains,991001469109702656","Catalog Record")</f>
        <v>Catalog Record</v>
      </c>
      <c r="AV104" s="5" t="str">
        <f>HYPERLINK("http://www.worldcat.org/oclc/19518477","WorldCat Record")</f>
        <v>WorldCat Record</v>
      </c>
      <c r="AW104" s="2" t="s">
        <v>1500</v>
      </c>
      <c r="AX104" s="2" t="s">
        <v>1501</v>
      </c>
      <c r="AY104" s="2" t="s">
        <v>1502</v>
      </c>
      <c r="AZ104" s="2" t="s">
        <v>1502</v>
      </c>
      <c r="BA104" s="2" t="s">
        <v>1503</v>
      </c>
      <c r="BB104" s="2" t="s">
        <v>78</v>
      </c>
      <c r="BD104" s="2" t="s">
        <v>1504</v>
      </c>
      <c r="BE104" s="2" t="s">
        <v>1505</v>
      </c>
      <c r="BF104" s="2" t="s">
        <v>1506</v>
      </c>
    </row>
    <row r="105" spans="1:58" ht="39.75" customHeight="1">
      <c r="A105" s="1"/>
      <c r="B105" s="1" t="s">
        <v>58</v>
      </c>
      <c r="C105" s="1" t="s">
        <v>59</v>
      </c>
      <c r="D105" s="1" t="s">
        <v>1507</v>
      </c>
      <c r="E105" s="1" t="s">
        <v>1508</v>
      </c>
      <c r="F105" s="1" t="s">
        <v>1495</v>
      </c>
      <c r="H105" s="2" t="s">
        <v>63</v>
      </c>
      <c r="I105" s="2" t="s">
        <v>64</v>
      </c>
      <c r="J105" s="2" t="s">
        <v>63</v>
      </c>
      <c r="K105" s="2" t="s">
        <v>118</v>
      </c>
      <c r="L105" s="2" t="s">
        <v>65</v>
      </c>
      <c r="M105" s="1" t="s">
        <v>1496</v>
      </c>
      <c r="N105" s="1" t="s">
        <v>1509</v>
      </c>
      <c r="O105" s="2" t="s">
        <v>261</v>
      </c>
      <c r="P105" s="1" t="s">
        <v>1510</v>
      </c>
      <c r="Q105" s="2" t="s">
        <v>68</v>
      </c>
      <c r="R105" s="2" t="s">
        <v>69</v>
      </c>
      <c r="T105" s="2" t="s">
        <v>71</v>
      </c>
      <c r="U105" s="3">
        <v>1</v>
      </c>
      <c r="V105" s="3">
        <v>1</v>
      </c>
      <c r="W105" s="4" t="s">
        <v>1511</v>
      </c>
      <c r="X105" s="4" t="s">
        <v>1511</v>
      </c>
      <c r="Y105" s="4" t="s">
        <v>1511</v>
      </c>
      <c r="Z105" s="4" t="s">
        <v>1511</v>
      </c>
      <c r="AA105" s="3">
        <v>617</v>
      </c>
      <c r="AB105" s="3">
        <v>580</v>
      </c>
      <c r="AC105" s="3">
        <v>2749</v>
      </c>
      <c r="AD105" s="3">
        <v>5</v>
      </c>
      <c r="AE105" s="3">
        <v>29</v>
      </c>
      <c r="AF105" s="3">
        <v>11</v>
      </c>
      <c r="AG105" s="3">
        <v>55</v>
      </c>
      <c r="AH105" s="3">
        <v>4</v>
      </c>
      <c r="AI105" s="3">
        <v>20</v>
      </c>
      <c r="AJ105" s="3">
        <v>2</v>
      </c>
      <c r="AK105" s="3">
        <v>8</v>
      </c>
      <c r="AL105" s="3">
        <v>6</v>
      </c>
      <c r="AM105" s="3">
        <v>21</v>
      </c>
      <c r="AN105" s="3">
        <v>2</v>
      </c>
      <c r="AO105" s="3">
        <v>13</v>
      </c>
      <c r="AP105" s="3">
        <v>0</v>
      </c>
      <c r="AQ105" s="3">
        <v>4</v>
      </c>
      <c r="AR105" s="2" t="s">
        <v>63</v>
      </c>
      <c r="AS105" s="2" t="s">
        <v>63</v>
      </c>
      <c r="AU105" s="5" t="str">
        <f>HYPERLINK("https://creighton-primo.hosted.exlibrisgroup.com/primo-explore/search?tab=default_tab&amp;search_scope=EVERYTHING&amp;vid=01CRU&amp;lang=en_US&amp;offset=0&amp;query=any,contains,991005377179702656","Catalog Record")</f>
        <v>Catalog Record</v>
      </c>
      <c r="AV105" s="5" t="str">
        <f>HYPERLINK("http://www.worldcat.org/oclc/22771561","WorldCat Record")</f>
        <v>WorldCat Record</v>
      </c>
      <c r="AW105" s="2" t="s">
        <v>1500</v>
      </c>
      <c r="AX105" s="2" t="s">
        <v>1512</v>
      </c>
      <c r="AY105" s="2" t="s">
        <v>1513</v>
      </c>
      <c r="AZ105" s="2" t="s">
        <v>1513</v>
      </c>
      <c r="BA105" s="2" t="s">
        <v>1514</v>
      </c>
      <c r="BB105" s="2" t="s">
        <v>78</v>
      </c>
      <c r="BD105" s="2" t="s">
        <v>1515</v>
      </c>
      <c r="BE105" s="2" t="s">
        <v>1516</v>
      </c>
      <c r="BF105" s="2" t="s">
        <v>1517</v>
      </c>
    </row>
    <row r="106" spans="1:58" ht="39.75" customHeight="1">
      <c r="A106" s="1"/>
      <c r="B106" s="1" t="s">
        <v>58</v>
      </c>
      <c r="C106" s="1" t="s">
        <v>59</v>
      </c>
      <c r="D106" s="1" t="s">
        <v>1518</v>
      </c>
      <c r="E106" s="1" t="s">
        <v>1519</v>
      </c>
      <c r="F106" s="1" t="s">
        <v>1520</v>
      </c>
      <c r="H106" s="2" t="s">
        <v>63</v>
      </c>
      <c r="I106" s="2" t="s">
        <v>1483</v>
      </c>
      <c r="J106" s="2" t="s">
        <v>63</v>
      </c>
      <c r="K106" s="2" t="s">
        <v>63</v>
      </c>
      <c r="L106" s="2" t="s">
        <v>65</v>
      </c>
      <c r="M106" s="1" t="s">
        <v>1521</v>
      </c>
      <c r="N106" s="1" t="s">
        <v>1522</v>
      </c>
      <c r="O106" s="2" t="s">
        <v>484</v>
      </c>
      <c r="Q106" s="2" t="s">
        <v>68</v>
      </c>
      <c r="R106" s="2" t="s">
        <v>69</v>
      </c>
      <c r="T106" s="2" t="s">
        <v>71</v>
      </c>
      <c r="U106" s="3">
        <v>38</v>
      </c>
      <c r="V106" s="3">
        <v>38</v>
      </c>
      <c r="W106" s="4" t="s">
        <v>1523</v>
      </c>
      <c r="X106" s="4" t="s">
        <v>1523</v>
      </c>
      <c r="Y106" s="4" t="s">
        <v>1524</v>
      </c>
      <c r="Z106" s="4" t="s">
        <v>1524</v>
      </c>
      <c r="AA106" s="3">
        <v>459</v>
      </c>
      <c r="AB106" s="3">
        <v>381</v>
      </c>
      <c r="AC106" s="3">
        <v>388</v>
      </c>
      <c r="AD106" s="3">
        <v>2</v>
      </c>
      <c r="AE106" s="3">
        <v>2</v>
      </c>
      <c r="AF106" s="3">
        <v>11</v>
      </c>
      <c r="AG106" s="3">
        <v>11</v>
      </c>
      <c r="AH106" s="3">
        <v>5</v>
      </c>
      <c r="AI106" s="3">
        <v>5</v>
      </c>
      <c r="AJ106" s="3">
        <v>1</v>
      </c>
      <c r="AK106" s="3">
        <v>1</v>
      </c>
      <c r="AL106" s="3">
        <v>8</v>
      </c>
      <c r="AM106" s="3">
        <v>8</v>
      </c>
      <c r="AN106" s="3">
        <v>1</v>
      </c>
      <c r="AO106" s="3">
        <v>1</v>
      </c>
      <c r="AP106" s="3">
        <v>0</v>
      </c>
      <c r="AQ106" s="3">
        <v>0</v>
      </c>
      <c r="AR106" s="2" t="s">
        <v>63</v>
      </c>
      <c r="AS106" s="2" t="s">
        <v>118</v>
      </c>
      <c r="AT106" s="5" t="str">
        <f>HYPERLINK("http://catalog.hathitrust.org/Record/000448542","HathiTrust Record")</f>
        <v>HathiTrust Record</v>
      </c>
      <c r="AU106" s="5" t="str">
        <f>HYPERLINK("https://creighton-primo.hosted.exlibrisgroup.com/primo-explore/search?tab=default_tab&amp;search_scope=EVERYTHING&amp;vid=01CRU&amp;lang=en_US&amp;offset=0&amp;query=any,contains,991000358179702656","Catalog Record")</f>
        <v>Catalog Record</v>
      </c>
      <c r="AV106" s="5" t="str">
        <f>HYPERLINK("http://www.worldcat.org/oclc/10348677","WorldCat Record")</f>
        <v>WorldCat Record</v>
      </c>
      <c r="AW106" s="2" t="s">
        <v>1525</v>
      </c>
      <c r="AX106" s="2" t="s">
        <v>1526</v>
      </c>
      <c r="AY106" s="2" t="s">
        <v>1527</v>
      </c>
      <c r="AZ106" s="2" t="s">
        <v>1527</v>
      </c>
      <c r="BA106" s="2" t="s">
        <v>1528</v>
      </c>
      <c r="BB106" s="2" t="s">
        <v>78</v>
      </c>
      <c r="BD106" s="2" t="s">
        <v>1529</v>
      </c>
      <c r="BE106" s="2" t="s">
        <v>1530</v>
      </c>
      <c r="BF106" s="2" t="s">
        <v>1531</v>
      </c>
    </row>
    <row r="107" spans="1:58" ht="39.75" customHeight="1">
      <c r="A107" s="1"/>
      <c r="B107" s="1" t="s">
        <v>58</v>
      </c>
      <c r="C107" s="1" t="s">
        <v>59</v>
      </c>
      <c r="D107" s="1" t="s">
        <v>1532</v>
      </c>
      <c r="E107" s="1" t="s">
        <v>1533</v>
      </c>
      <c r="F107" s="1" t="s">
        <v>1534</v>
      </c>
      <c r="H107" s="2" t="s">
        <v>63</v>
      </c>
      <c r="I107" s="2" t="s">
        <v>64</v>
      </c>
      <c r="J107" s="2" t="s">
        <v>63</v>
      </c>
      <c r="K107" s="2" t="s">
        <v>63</v>
      </c>
      <c r="L107" s="2" t="s">
        <v>65</v>
      </c>
      <c r="N107" s="1" t="s">
        <v>1535</v>
      </c>
      <c r="O107" s="2" t="s">
        <v>730</v>
      </c>
      <c r="Q107" s="2" t="s">
        <v>68</v>
      </c>
      <c r="R107" s="2" t="s">
        <v>69</v>
      </c>
      <c r="S107" s="1" t="s">
        <v>1536</v>
      </c>
      <c r="T107" s="2" t="s">
        <v>71</v>
      </c>
      <c r="U107" s="3">
        <v>8</v>
      </c>
      <c r="V107" s="3">
        <v>8</v>
      </c>
      <c r="W107" s="4" t="s">
        <v>1284</v>
      </c>
      <c r="X107" s="4" t="s">
        <v>1284</v>
      </c>
      <c r="Y107" s="4" t="s">
        <v>1129</v>
      </c>
      <c r="Z107" s="4" t="s">
        <v>1129</v>
      </c>
      <c r="AA107" s="3">
        <v>136</v>
      </c>
      <c r="AB107" s="3">
        <v>97</v>
      </c>
      <c r="AC107" s="3">
        <v>99</v>
      </c>
      <c r="AD107" s="3">
        <v>2</v>
      </c>
      <c r="AE107" s="3">
        <v>2</v>
      </c>
      <c r="AF107" s="3">
        <v>4</v>
      </c>
      <c r="AG107" s="3">
        <v>4</v>
      </c>
      <c r="AH107" s="3">
        <v>2</v>
      </c>
      <c r="AI107" s="3">
        <v>2</v>
      </c>
      <c r="AJ107" s="3">
        <v>1</v>
      </c>
      <c r="AK107" s="3">
        <v>1</v>
      </c>
      <c r="AL107" s="3">
        <v>0</v>
      </c>
      <c r="AM107" s="3">
        <v>0</v>
      </c>
      <c r="AN107" s="3">
        <v>1</v>
      </c>
      <c r="AO107" s="3">
        <v>1</v>
      </c>
      <c r="AP107" s="3">
        <v>0</v>
      </c>
      <c r="AQ107" s="3">
        <v>0</v>
      </c>
      <c r="AR107" s="2" t="s">
        <v>63</v>
      </c>
      <c r="AS107" s="2" t="s">
        <v>118</v>
      </c>
      <c r="AT107" s="5" t="str">
        <f>HYPERLINK("http://catalog.hathitrust.org/Record/000083969","HathiTrust Record")</f>
        <v>HathiTrust Record</v>
      </c>
      <c r="AU107" s="5" t="str">
        <f>HYPERLINK("https://creighton-primo.hosted.exlibrisgroup.com/primo-explore/search?tab=default_tab&amp;search_scope=EVERYTHING&amp;vid=01CRU&amp;lang=en_US&amp;offset=0&amp;query=any,contains,991005002039702656","Catalog Record")</f>
        <v>Catalog Record</v>
      </c>
      <c r="AV107" s="5" t="str">
        <f>HYPERLINK("http://www.worldcat.org/oclc/6554261","WorldCat Record")</f>
        <v>WorldCat Record</v>
      </c>
      <c r="AW107" s="2" t="s">
        <v>1537</v>
      </c>
      <c r="AX107" s="2" t="s">
        <v>1538</v>
      </c>
      <c r="AY107" s="2" t="s">
        <v>1539</v>
      </c>
      <c r="AZ107" s="2" t="s">
        <v>1539</v>
      </c>
      <c r="BA107" s="2" t="s">
        <v>1540</v>
      </c>
      <c r="BB107" s="2" t="s">
        <v>78</v>
      </c>
      <c r="BD107" s="2" t="s">
        <v>1541</v>
      </c>
      <c r="BE107" s="2" t="s">
        <v>1542</v>
      </c>
      <c r="BF107" s="2" t="s">
        <v>1543</v>
      </c>
    </row>
    <row r="108" spans="1:58" ht="39.75" customHeight="1">
      <c r="A108" s="1"/>
      <c r="B108" s="1" t="s">
        <v>58</v>
      </c>
      <c r="C108" s="1" t="s">
        <v>59</v>
      </c>
      <c r="D108" s="1" t="s">
        <v>1544</v>
      </c>
      <c r="E108" s="1" t="s">
        <v>1545</v>
      </c>
      <c r="F108" s="1" t="s">
        <v>1546</v>
      </c>
      <c r="H108" s="2" t="s">
        <v>63</v>
      </c>
      <c r="I108" s="2" t="s">
        <v>64</v>
      </c>
      <c r="J108" s="2" t="s">
        <v>63</v>
      </c>
      <c r="K108" s="2" t="s">
        <v>63</v>
      </c>
      <c r="L108" s="2" t="s">
        <v>65</v>
      </c>
      <c r="M108" s="1" t="s">
        <v>1547</v>
      </c>
      <c r="N108" s="1" t="s">
        <v>1548</v>
      </c>
      <c r="O108" s="2" t="s">
        <v>743</v>
      </c>
      <c r="Q108" s="2" t="s">
        <v>68</v>
      </c>
      <c r="R108" s="2" t="s">
        <v>989</v>
      </c>
      <c r="S108" s="1" t="s">
        <v>1549</v>
      </c>
      <c r="T108" s="2" t="s">
        <v>71</v>
      </c>
      <c r="U108" s="3">
        <v>13</v>
      </c>
      <c r="V108" s="3">
        <v>13</v>
      </c>
      <c r="W108" s="4" t="s">
        <v>1284</v>
      </c>
      <c r="X108" s="4" t="s">
        <v>1284</v>
      </c>
      <c r="Y108" s="4" t="s">
        <v>1434</v>
      </c>
      <c r="Z108" s="4" t="s">
        <v>1434</v>
      </c>
      <c r="AA108" s="3">
        <v>183</v>
      </c>
      <c r="AB108" s="3">
        <v>144</v>
      </c>
      <c r="AC108" s="3">
        <v>145</v>
      </c>
      <c r="AD108" s="3">
        <v>1</v>
      </c>
      <c r="AE108" s="3">
        <v>1</v>
      </c>
      <c r="AF108" s="3">
        <v>2</v>
      </c>
      <c r="AG108" s="3">
        <v>2</v>
      </c>
      <c r="AH108" s="3">
        <v>0</v>
      </c>
      <c r="AI108" s="3">
        <v>0</v>
      </c>
      <c r="AJ108" s="3">
        <v>1</v>
      </c>
      <c r="AK108" s="3">
        <v>1</v>
      </c>
      <c r="AL108" s="3">
        <v>1</v>
      </c>
      <c r="AM108" s="3">
        <v>1</v>
      </c>
      <c r="AN108" s="3">
        <v>0</v>
      </c>
      <c r="AO108" s="3">
        <v>0</v>
      </c>
      <c r="AP108" s="3">
        <v>0</v>
      </c>
      <c r="AQ108" s="3">
        <v>0</v>
      </c>
      <c r="AR108" s="2" t="s">
        <v>63</v>
      </c>
      <c r="AS108" s="2" t="s">
        <v>63</v>
      </c>
      <c r="AU108" s="5" t="str">
        <f>HYPERLINK("https://creighton-primo.hosted.exlibrisgroup.com/primo-explore/search?tab=default_tab&amp;search_scope=EVERYTHING&amp;vid=01CRU&amp;lang=en_US&amp;offset=0&amp;query=any,contains,991000110229702656","Catalog Record")</f>
        <v>Catalog Record</v>
      </c>
      <c r="AV108" s="5" t="str">
        <f>HYPERLINK("http://www.worldcat.org/oclc/47901","WorldCat Record")</f>
        <v>WorldCat Record</v>
      </c>
      <c r="AW108" s="2" t="s">
        <v>1550</v>
      </c>
      <c r="AX108" s="2" t="s">
        <v>1551</v>
      </c>
      <c r="AY108" s="2" t="s">
        <v>1552</v>
      </c>
      <c r="AZ108" s="2" t="s">
        <v>1552</v>
      </c>
      <c r="BA108" s="2" t="s">
        <v>1553</v>
      </c>
      <c r="BB108" s="2" t="s">
        <v>78</v>
      </c>
      <c r="BE108" s="2" t="s">
        <v>1554</v>
      </c>
      <c r="BF108" s="2" t="s">
        <v>1555</v>
      </c>
    </row>
    <row r="109" spans="1:58" ht="39.75" customHeight="1">
      <c r="A109" s="1"/>
      <c r="B109" s="1" t="s">
        <v>58</v>
      </c>
      <c r="C109" s="1" t="s">
        <v>59</v>
      </c>
      <c r="D109" s="1" t="s">
        <v>1556</v>
      </c>
      <c r="E109" s="1" t="s">
        <v>1557</v>
      </c>
      <c r="F109" s="1" t="s">
        <v>1558</v>
      </c>
      <c r="H109" s="2" t="s">
        <v>63</v>
      </c>
      <c r="I109" s="2" t="s">
        <v>64</v>
      </c>
      <c r="J109" s="2" t="s">
        <v>63</v>
      </c>
      <c r="K109" s="2" t="s">
        <v>63</v>
      </c>
      <c r="L109" s="2" t="s">
        <v>65</v>
      </c>
      <c r="M109" s="1" t="s">
        <v>1559</v>
      </c>
      <c r="N109" s="1" t="s">
        <v>1560</v>
      </c>
      <c r="O109" s="2" t="s">
        <v>1561</v>
      </c>
      <c r="Q109" s="2" t="s">
        <v>68</v>
      </c>
      <c r="R109" s="2" t="s">
        <v>69</v>
      </c>
      <c r="S109" s="1" t="s">
        <v>1562</v>
      </c>
      <c r="T109" s="2" t="s">
        <v>71</v>
      </c>
      <c r="U109" s="3">
        <v>10</v>
      </c>
      <c r="V109" s="3">
        <v>10</v>
      </c>
      <c r="W109" s="4" t="s">
        <v>1563</v>
      </c>
      <c r="X109" s="4" t="s">
        <v>1563</v>
      </c>
      <c r="Y109" s="4" t="s">
        <v>991</v>
      </c>
      <c r="Z109" s="4" t="s">
        <v>991</v>
      </c>
      <c r="AA109" s="3">
        <v>484</v>
      </c>
      <c r="AB109" s="3">
        <v>413</v>
      </c>
      <c r="AC109" s="3">
        <v>443</v>
      </c>
      <c r="AD109" s="3">
        <v>5</v>
      </c>
      <c r="AE109" s="3">
        <v>5</v>
      </c>
      <c r="AF109" s="3">
        <v>19</v>
      </c>
      <c r="AG109" s="3">
        <v>19</v>
      </c>
      <c r="AH109" s="3">
        <v>6</v>
      </c>
      <c r="AI109" s="3">
        <v>6</v>
      </c>
      <c r="AJ109" s="3">
        <v>4</v>
      </c>
      <c r="AK109" s="3">
        <v>4</v>
      </c>
      <c r="AL109" s="3">
        <v>8</v>
      </c>
      <c r="AM109" s="3">
        <v>8</v>
      </c>
      <c r="AN109" s="3">
        <v>4</v>
      </c>
      <c r="AO109" s="3">
        <v>4</v>
      </c>
      <c r="AP109" s="3">
        <v>0</v>
      </c>
      <c r="AQ109" s="3">
        <v>0</v>
      </c>
      <c r="AR109" s="2" t="s">
        <v>63</v>
      </c>
      <c r="AS109" s="2" t="s">
        <v>63</v>
      </c>
      <c r="AU109" s="5" t="str">
        <f>HYPERLINK("https://creighton-primo.hosted.exlibrisgroup.com/primo-explore/search?tab=default_tab&amp;search_scope=EVERYTHING&amp;vid=01CRU&amp;lang=en_US&amp;offset=0&amp;query=any,contains,991000919819702656","Catalog Record")</f>
        <v>Catalog Record</v>
      </c>
      <c r="AV109" s="5" t="str">
        <f>HYPERLINK("http://www.worldcat.org/oclc/14189088","WorldCat Record")</f>
        <v>WorldCat Record</v>
      </c>
      <c r="AW109" s="2" t="s">
        <v>1564</v>
      </c>
      <c r="AX109" s="2" t="s">
        <v>1565</v>
      </c>
      <c r="AY109" s="2" t="s">
        <v>1566</v>
      </c>
      <c r="AZ109" s="2" t="s">
        <v>1566</v>
      </c>
      <c r="BA109" s="2" t="s">
        <v>1567</v>
      </c>
      <c r="BB109" s="2" t="s">
        <v>78</v>
      </c>
      <c r="BD109" s="2" t="s">
        <v>1568</v>
      </c>
      <c r="BE109" s="2" t="s">
        <v>1569</v>
      </c>
      <c r="BF109" s="2" t="s">
        <v>1570</v>
      </c>
    </row>
    <row r="110" spans="1:58" ht="39.75" customHeight="1">
      <c r="A110" s="1"/>
      <c r="B110" s="1" t="s">
        <v>58</v>
      </c>
      <c r="C110" s="1" t="s">
        <v>59</v>
      </c>
      <c r="D110" s="1" t="s">
        <v>1571</v>
      </c>
      <c r="E110" s="1" t="s">
        <v>1572</v>
      </c>
      <c r="F110" s="1" t="s">
        <v>1573</v>
      </c>
      <c r="H110" s="2" t="s">
        <v>63</v>
      </c>
      <c r="I110" s="2" t="s">
        <v>64</v>
      </c>
      <c r="J110" s="2" t="s">
        <v>63</v>
      </c>
      <c r="K110" s="2" t="s">
        <v>63</v>
      </c>
      <c r="L110" s="2" t="s">
        <v>65</v>
      </c>
      <c r="M110" s="1" t="s">
        <v>1574</v>
      </c>
      <c r="N110" s="1" t="s">
        <v>1575</v>
      </c>
      <c r="O110" s="2" t="s">
        <v>213</v>
      </c>
      <c r="Q110" s="2" t="s">
        <v>68</v>
      </c>
      <c r="R110" s="2" t="s">
        <v>469</v>
      </c>
      <c r="S110" s="1" t="s">
        <v>1576</v>
      </c>
      <c r="T110" s="2" t="s">
        <v>71</v>
      </c>
      <c r="U110" s="3">
        <v>7</v>
      </c>
      <c r="V110" s="3">
        <v>7</v>
      </c>
      <c r="W110" s="4" t="s">
        <v>1577</v>
      </c>
      <c r="X110" s="4" t="s">
        <v>1577</v>
      </c>
      <c r="Y110" s="4" t="s">
        <v>1578</v>
      </c>
      <c r="Z110" s="4" t="s">
        <v>1578</v>
      </c>
      <c r="AA110" s="3">
        <v>872</v>
      </c>
      <c r="AB110" s="3">
        <v>791</v>
      </c>
      <c r="AC110" s="3">
        <v>807</v>
      </c>
      <c r="AD110" s="3">
        <v>6</v>
      </c>
      <c r="AE110" s="3">
        <v>6</v>
      </c>
      <c r="AF110" s="3">
        <v>27</v>
      </c>
      <c r="AG110" s="3">
        <v>27</v>
      </c>
      <c r="AH110" s="3">
        <v>12</v>
      </c>
      <c r="AI110" s="3">
        <v>12</v>
      </c>
      <c r="AJ110" s="3">
        <v>6</v>
      </c>
      <c r="AK110" s="3">
        <v>6</v>
      </c>
      <c r="AL110" s="3">
        <v>11</v>
      </c>
      <c r="AM110" s="3">
        <v>11</v>
      </c>
      <c r="AN110" s="3">
        <v>3</v>
      </c>
      <c r="AO110" s="3">
        <v>3</v>
      </c>
      <c r="AP110" s="3">
        <v>0</v>
      </c>
      <c r="AQ110" s="3">
        <v>0</v>
      </c>
      <c r="AR110" s="2" t="s">
        <v>63</v>
      </c>
      <c r="AS110" s="2" t="s">
        <v>118</v>
      </c>
      <c r="AT110" s="5" t="str">
        <f>HYPERLINK("http://catalog.hathitrust.org/Record/000129693","HathiTrust Record")</f>
        <v>HathiTrust Record</v>
      </c>
      <c r="AU110" s="5" t="str">
        <f>HYPERLINK("https://creighton-primo.hosted.exlibrisgroup.com/primo-explore/search?tab=default_tab&amp;search_scope=EVERYTHING&amp;vid=01CRU&amp;lang=en_US&amp;offset=0&amp;query=any,contains,991005265159702656","Catalog Record")</f>
        <v>Catalog Record</v>
      </c>
      <c r="AV110" s="5" t="str">
        <f>HYPERLINK("http://www.worldcat.org/oclc/2644362","WorldCat Record")</f>
        <v>WorldCat Record</v>
      </c>
      <c r="AW110" s="2" t="s">
        <v>1579</v>
      </c>
      <c r="AX110" s="2" t="s">
        <v>1580</v>
      </c>
      <c r="AY110" s="2" t="s">
        <v>1581</v>
      </c>
      <c r="AZ110" s="2" t="s">
        <v>1581</v>
      </c>
      <c r="BA110" s="2" t="s">
        <v>1582</v>
      </c>
      <c r="BB110" s="2" t="s">
        <v>78</v>
      </c>
      <c r="BD110" s="2" t="s">
        <v>1583</v>
      </c>
      <c r="BE110" s="2" t="s">
        <v>1584</v>
      </c>
      <c r="BF110" s="2" t="s">
        <v>1585</v>
      </c>
    </row>
    <row r="111" spans="1:58" ht="39.75" customHeight="1">
      <c r="A111" s="1"/>
      <c r="B111" s="1" t="s">
        <v>58</v>
      </c>
      <c r="C111" s="1" t="s">
        <v>59</v>
      </c>
      <c r="D111" s="1" t="s">
        <v>1586</v>
      </c>
      <c r="E111" s="1" t="s">
        <v>1587</v>
      </c>
      <c r="F111" s="1" t="s">
        <v>1588</v>
      </c>
      <c r="H111" s="2" t="s">
        <v>63</v>
      </c>
      <c r="I111" s="2" t="s">
        <v>64</v>
      </c>
      <c r="J111" s="2" t="s">
        <v>63</v>
      </c>
      <c r="K111" s="2" t="s">
        <v>63</v>
      </c>
      <c r="L111" s="2" t="s">
        <v>65</v>
      </c>
      <c r="M111" s="1" t="s">
        <v>1589</v>
      </c>
      <c r="N111" s="1" t="s">
        <v>1590</v>
      </c>
      <c r="O111" s="2" t="s">
        <v>691</v>
      </c>
      <c r="P111" s="1" t="s">
        <v>1591</v>
      </c>
      <c r="Q111" s="2" t="s">
        <v>68</v>
      </c>
      <c r="R111" s="2" t="s">
        <v>69</v>
      </c>
      <c r="T111" s="2" t="s">
        <v>71</v>
      </c>
      <c r="U111" s="3">
        <v>4</v>
      </c>
      <c r="V111" s="3">
        <v>4</v>
      </c>
      <c r="W111" s="4" t="s">
        <v>1592</v>
      </c>
      <c r="X111" s="4" t="s">
        <v>1592</v>
      </c>
      <c r="Y111" s="4" t="s">
        <v>606</v>
      </c>
      <c r="Z111" s="4" t="s">
        <v>606</v>
      </c>
      <c r="AA111" s="3">
        <v>1415</v>
      </c>
      <c r="AB111" s="3">
        <v>1328</v>
      </c>
      <c r="AC111" s="3">
        <v>1673</v>
      </c>
      <c r="AD111" s="3">
        <v>13</v>
      </c>
      <c r="AE111" s="3">
        <v>16</v>
      </c>
      <c r="AF111" s="3">
        <v>23</v>
      </c>
      <c r="AG111" s="3">
        <v>25</v>
      </c>
      <c r="AH111" s="3">
        <v>10</v>
      </c>
      <c r="AI111" s="3">
        <v>11</v>
      </c>
      <c r="AJ111" s="3">
        <v>3</v>
      </c>
      <c r="AK111" s="3">
        <v>4</v>
      </c>
      <c r="AL111" s="3">
        <v>12</v>
      </c>
      <c r="AM111" s="3">
        <v>12</v>
      </c>
      <c r="AN111" s="3">
        <v>4</v>
      </c>
      <c r="AO111" s="3">
        <v>4</v>
      </c>
      <c r="AP111" s="3">
        <v>0</v>
      </c>
      <c r="AQ111" s="3">
        <v>0</v>
      </c>
      <c r="AR111" s="2" t="s">
        <v>63</v>
      </c>
      <c r="AS111" s="2" t="s">
        <v>118</v>
      </c>
      <c r="AT111" s="5" t="str">
        <f>HYPERLINK("http://catalog.hathitrust.org/Record/000043600","HathiTrust Record")</f>
        <v>HathiTrust Record</v>
      </c>
      <c r="AU111" s="5" t="str">
        <f>HYPERLINK("https://creighton-primo.hosted.exlibrisgroup.com/primo-explore/search?tab=default_tab&amp;search_scope=EVERYTHING&amp;vid=01CRU&amp;lang=en_US&amp;offset=0&amp;query=any,contains,991005265209702656","Catalog Record")</f>
        <v>Catalog Record</v>
      </c>
      <c r="AV111" s="5" t="str">
        <f>HYPERLINK("http://www.worldcat.org/oclc/1195072","WorldCat Record")</f>
        <v>WorldCat Record</v>
      </c>
      <c r="AW111" s="2" t="s">
        <v>1593</v>
      </c>
      <c r="AX111" s="2" t="s">
        <v>1594</v>
      </c>
      <c r="AY111" s="2" t="s">
        <v>1595</v>
      </c>
      <c r="AZ111" s="2" t="s">
        <v>1595</v>
      </c>
      <c r="BA111" s="2" t="s">
        <v>1596</v>
      </c>
      <c r="BB111" s="2" t="s">
        <v>78</v>
      </c>
      <c r="BD111" s="2" t="s">
        <v>1597</v>
      </c>
      <c r="BE111" s="2" t="s">
        <v>1598</v>
      </c>
      <c r="BF111" s="2" t="s">
        <v>1599</v>
      </c>
    </row>
    <row r="112" spans="1:58" ht="39.75" customHeight="1">
      <c r="A112" s="1"/>
      <c r="B112" s="1" t="s">
        <v>58</v>
      </c>
      <c r="C112" s="1" t="s">
        <v>59</v>
      </c>
      <c r="D112" s="1" t="s">
        <v>1600</v>
      </c>
      <c r="E112" s="1" t="s">
        <v>1601</v>
      </c>
      <c r="F112" s="1" t="s">
        <v>1602</v>
      </c>
      <c r="H112" s="2" t="s">
        <v>63</v>
      </c>
      <c r="I112" s="2" t="s">
        <v>64</v>
      </c>
      <c r="J112" s="2" t="s">
        <v>63</v>
      </c>
      <c r="K112" s="2" t="s">
        <v>63</v>
      </c>
      <c r="L112" s="2" t="s">
        <v>65</v>
      </c>
      <c r="M112" s="1" t="s">
        <v>1603</v>
      </c>
      <c r="N112" s="1" t="s">
        <v>1604</v>
      </c>
      <c r="O112" s="2" t="s">
        <v>810</v>
      </c>
      <c r="Q112" s="2" t="s">
        <v>68</v>
      </c>
      <c r="R112" s="2" t="s">
        <v>69</v>
      </c>
      <c r="T112" s="2" t="s">
        <v>71</v>
      </c>
      <c r="U112" s="3">
        <v>10</v>
      </c>
      <c r="V112" s="3">
        <v>10</v>
      </c>
      <c r="W112" s="4" t="s">
        <v>1605</v>
      </c>
      <c r="X112" s="4" t="s">
        <v>1605</v>
      </c>
      <c r="Y112" s="4" t="s">
        <v>606</v>
      </c>
      <c r="Z112" s="4" t="s">
        <v>606</v>
      </c>
      <c r="AA112" s="3">
        <v>167</v>
      </c>
      <c r="AB112" s="3">
        <v>138</v>
      </c>
      <c r="AC112" s="3">
        <v>330</v>
      </c>
      <c r="AD112" s="3">
        <v>1</v>
      </c>
      <c r="AE112" s="3">
        <v>2</v>
      </c>
      <c r="AF112" s="3">
        <v>5</v>
      </c>
      <c r="AG112" s="3">
        <v>9</v>
      </c>
      <c r="AH112" s="3">
        <v>1</v>
      </c>
      <c r="AI112" s="3">
        <v>3</v>
      </c>
      <c r="AJ112" s="3">
        <v>2</v>
      </c>
      <c r="AK112" s="3">
        <v>2</v>
      </c>
      <c r="AL112" s="3">
        <v>3</v>
      </c>
      <c r="AM112" s="3">
        <v>4</v>
      </c>
      <c r="AN112" s="3">
        <v>0</v>
      </c>
      <c r="AO112" s="3">
        <v>1</v>
      </c>
      <c r="AP112" s="3">
        <v>0</v>
      </c>
      <c r="AQ112" s="3">
        <v>0</v>
      </c>
      <c r="AR112" s="2" t="s">
        <v>63</v>
      </c>
      <c r="AS112" s="2" t="s">
        <v>63</v>
      </c>
      <c r="AU112" s="5" t="str">
        <f>HYPERLINK("https://creighton-primo.hosted.exlibrisgroup.com/primo-explore/search?tab=default_tab&amp;search_scope=EVERYTHING&amp;vid=01CRU&amp;lang=en_US&amp;offset=0&amp;query=any,contains,991003960839702656","Catalog Record")</f>
        <v>Catalog Record</v>
      </c>
      <c r="AV112" s="5" t="str">
        <f>HYPERLINK("http://www.worldcat.org/oclc/1975095","WorldCat Record")</f>
        <v>WorldCat Record</v>
      </c>
      <c r="AW112" s="2" t="s">
        <v>1606</v>
      </c>
      <c r="AX112" s="2" t="s">
        <v>1607</v>
      </c>
      <c r="AY112" s="2" t="s">
        <v>1608</v>
      </c>
      <c r="AZ112" s="2" t="s">
        <v>1608</v>
      </c>
      <c r="BA112" s="2" t="s">
        <v>1609</v>
      </c>
      <c r="BB112" s="2" t="s">
        <v>78</v>
      </c>
      <c r="BD112" s="2" t="s">
        <v>1610</v>
      </c>
      <c r="BE112" s="2" t="s">
        <v>1611</v>
      </c>
      <c r="BF112" s="2" t="s">
        <v>1612</v>
      </c>
    </row>
    <row r="113" spans="1:58" ht="39.75" customHeight="1">
      <c r="A113" s="1"/>
      <c r="B113" s="1" t="s">
        <v>58</v>
      </c>
      <c r="C113" s="1" t="s">
        <v>59</v>
      </c>
      <c r="D113" s="1" t="s">
        <v>1613</v>
      </c>
      <c r="E113" s="1" t="s">
        <v>1614</v>
      </c>
      <c r="F113" s="1" t="s">
        <v>1615</v>
      </c>
      <c r="H113" s="2" t="s">
        <v>63</v>
      </c>
      <c r="I113" s="2" t="s">
        <v>64</v>
      </c>
      <c r="J113" s="2" t="s">
        <v>63</v>
      </c>
      <c r="K113" s="2" t="s">
        <v>63</v>
      </c>
      <c r="L113" s="2" t="s">
        <v>65</v>
      </c>
      <c r="M113" s="1" t="s">
        <v>1616</v>
      </c>
      <c r="N113" s="1" t="s">
        <v>1617</v>
      </c>
      <c r="O113" s="2" t="s">
        <v>121</v>
      </c>
      <c r="P113" s="1" t="s">
        <v>230</v>
      </c>
      <c r="Q113" s="2" t="s">
        <v>68</v>
      </c>
      <c r="R113" s="2" t="s">
        <v>69</v>
      </c>
      <c r="T113" s="2" t="s">
        <v>71</v>
      </c>
      <c r="U113" s="3">
        <v>5</v>
      </c>
      <c r="V113" s="3">
        <v>5</v>
      </c>
      <c r="W113" s="4" t="s">
        <v>1618</v>
      </c>
      <c r="X113" s="4" t="s">
        <v>1618</v>
      </c>
      <c r="Y113" s="4" t="s">
        <v>606</v>
      </c>
      <c r="Z113" s="4" t="s">
        <v>606</v>
      </c>
      <c r="AA113" s="3">
        <v>909</v>
      </c>
      <c r="AB113" s="3">
        <v>848</v>
      </c>
      <c r="AC113" s="3">
        <v>874</v>
      </c>
      <c r="AD113" s="3">
        <v>2</v>
      </c>
      <c r="AE113" s="3">
        <v>2</v>
      </c>
      <c r="AF113" s="3">
        <v>20</v>
      </c>
      <c r="AG113" s="3">
        <v>20</v>
      </c>
      <c r="AH113" s="3">
        <v>7</v>
      </c>
      <c r="AI113" s="3">
        <v>7</v>
      </c>
      <c r="AJ113" s="3">
        <v>5</v>
      </c>
      <c r="AK113" s="3">
        <v>5</v>
      </c>
      <c r="AL113" s="3">
        <v>12</v>
      </c>
      <c r="AM113" s="3">
        <v>12</v>
      </c>
      <c r="AN113" s="3">
        <v>1</v>
      </c>
      <c r="AO113" s="3">
        <v>1</v>
      </c>
      <c r="AP113" s="3">
        <v>0</v>
      </c>
      <c r="AQ113" s="3">
        <v>0</v>
      </c>
      <c r="AR113" s="2" t="s">
        <v>63</v>
      </c>
      <c r="AS113" s="2" t="s">
        <v>63</v>
      </c>
      <c r="AU113" s="5" t="str">
        <f>HYPERLINK("https://creighton-primo.hosted.exlibrisgroup.com/primo-explore/search?tab=default_tab&amp;search_scope=EVERYTHING&amp;vid=01CRU&amp;lang=en_US&amp;offset=0&amp;query=any,contains,991004593329702656","Catalog Record")</f>
        <v>Catalog Record</v>
      </c>
      <c r="AV113" s="5" t="str">
        <f>HYPERLINK("http://www.worldcat.org/oclc/4135724","WorldCat Record")</f>
        <v>WorldCat Record</v>
      </c>
      <c r="AW113" s="2" t="s">
        <v>1619</v>
      </c>
      <c r="AX113" s="2" t="s">
        <v>1620</v>
      </c>
      <c r="AY113" s="2" t="s">
        <v>1621</v>
      </c>
      <c r="AZ113" s="2" t="s">
        <v>1621</v>
      </c>
      <c r="BA113" s="2" t="s">
        <v>1622</v>
      </c>
      <c r="BB113" s="2" t="s">
        <v>78</v>
      </c>
      <c r="BD113" s="2" t="s">
        <v>1623</v>
      </c>
      <c r="BE113" s="2" t="s">
        <v>1624</v>
      </c>
      <c r="BF113" s="2" t="s">
        <v>1625</v>
      </c>
    </row>
    <row r="114" spans="1:58" ht="39.75" customHeight="1">
      <c r="A114" s="1"/>
      <c r="B114" s="1" t="s">
        <v>58</v>
      </c>
      <c r="C114" s="1" t="s">
        <v>59</v>
      </c>
      <c r="D114" s="1" t="s">
        <v>1626</v>
      </c>
      <c r="E114" s="1" t="s">
        <v>1627</v>
      </c>
      <c r="F114" s="1" t="s">
        <v>1628</v>
      </c>
      <c r="H114" s="2" t="s">
        <v>63</v>
      </c>
      <c r="I114" s="2" t="s">
        <v>64</v>
      </c>
      <c r="J114" s="2" t="s">
        <v>118</v>
      </c>
      <c r="K114" s="2" t="s">
        <v>63</v>
      </c>
      <c r="L114" s="2" t="s">
        <v>65</v>
      </c>
      <c r="M114" s="1" t="s">
        <v>1629</v>
      </c>
      <c r="N114" s="1" t="s">
        <v>1630</v>
      </c>
      <c r="O114" s="2" t="s">
        <v>1046</v>
      </c>
      <c r="Q114" s="2" t="s">
        <v>68</v>
      </c>
      <c r="R114" s="2" t="s">
        <v>1631</v>
      </c>
      <c r="T114" s="2" t="s">
        <v>71</v>
      </c>
      <c r="U114" s="3">
        <v>4</v>
      </c>
      <c r="V114" s="3">
        <v>4</v>
      </c>
      <c r="W114" s="4" t="s">
        <v>1632</v>
      </c>
      <c r="X114" s="4" t="s">
        <v>1632</v>
      </c>
      <c r="Y114" s="4" t="s">
        <v>1633</v>
      </c>
      <c r="Z114" s="4" t="s">
        <v>1633</v>
      </c>
      <c r="AA114" s="3">
        <v>550</v>
      </c>
      <c r="AB114" s="3">
        <v>498</v>
      </c>
      <c r="AC114" s="3">
        <v>551</v>
      </c>
      <c r="AD114" s="3">
        <v>3</v>
      </c>
      <c r="AE114" s="3">
        <v>3</v>
      </c>
      <c r="AF114" s="3">
        <v>26</v>
      </c>
      <c r="AG114" s="3">
        <v>26</v>
      </c>
      <c r="AH114" s="3">
        <v>8</v>
      </c>
      <c r="AI114" s="3">
        <v>8</v>
      </c>
      <c r="AJ114" s="3">
        <v>7</v>
      </c>
      <c r="AK114" s="3">
        <v>7</v>
      </c>
      <c r="AL114" s="3">
        <v>16</v>
      </c>
      <c r="AM114" s="3">
        <v>16</v>
      </c>
      <c r="AN114" s="3">
        <v>0</v>
      </c>
      <c r="AO114" s="3">
        <v>0</v>
      </c>
      <c r="AP114" s="3">
        <v>3</v>
      </c>
      <c r="AQ114" s="3">
        <v>3</v>
      </c>
      <c r="AR114" s="2" t="s">
        <v>63</v>
      </c>
      <c r="AS114" s="2" t="s">
        <v>63</v>
      </c>
      <c r="AU114" s="5" t="str">
        <f>HYPERLINK("https://creighton-primo.hosted.exlibrisgroup.com/primo-explore/search?tab=default_tab&amp;search_scope=EVERYTHING&amp;vid=01CRU&amp;lang=en_US&amp;offset=0&amp;query=any,contains,991000745529702656","Catalog Record")</f>
        <v>Catalog Record</v>
      </c>
      <c r="AV114" s="5" t="str">
        <f>HYPERLINK("http://www.worldcat.org/oclc/12839305","WorldCat Record")</f>
        <v>WorldCat Record</v>
      </c>
      <c r="AW114" s="2" t="s">
        <v>1634</v>
      </c>
      <c r="AX114" s="2" t="s">
        <v>1635</v>
      </c>
      <c r="AY114" s="2" t="s">
        <v>1636</v>
      </c>
      <c r="AZ114" s="2" t="s">
        <v>1636</v>
      </c>
      <c r="BA114" s="2" t="s">
        <v>1637</v>
      </c>
      <c r="BB114" s="2" t="s">
        <v>78</v>
      </c>
      <c r="BD114" s="2" t="s">
        <v>1638</v>
      </c>
      <c r="BE114" s="2" t="s">
        <v>1639</v>
      </c>
      <c r="BF114" s="2" t="s">
        <v>1640</v>
      </c>
    </row>
    <row r="115" spans="1:58" ht="39.75" customHeight="1">
      <c r="A115" s="1"/>
      <c r="B115" s="1" t="s">
        <v>58</v>
      </c>
      <c r="C115" s="1" t="s">
        <v>59</v>
      </c>
      <c r="D115" s="1" t="s">
        <v>1641</v>
      </c>
      <c r="E115" s="1" t="s">
        <v>1642</v>
      </c>
      <c r="F115" s="1" t="s">
        <v>1643</v>
      </c>
      <c r="H115" s="2" t="s">
        <v>63</v>
      </c>
      <c r="I115" s="2" t="s">
        <v>1483</v>
      </c>
      <c r="J115" s="2" t="s">
        <v>63</v>
      </c>
      <c r="K115" s="2" t="s">
        <v>63</v>
      </c>
      <c r="L115" s="2" t="s">
        <v>65</v>
      </c>
      <c r="M115" s="1" t="s">
        <v>1644</v>
      </c>
      <c r="N115" s="1" t="s">
        <v>1645</v>
      </c>
      <c r="O115" s="2" t="s">
        <v>1646</v>
      </c>
      <c r="Q115" s="2" t="s">
        <v>68</v>
      </c>
      <c r="R115" s="2" t="s">
        <v>1647</v>
      </c>
      <c r="T115" s="2" t="s">
        <v>71</v>
      </c>
      <c r="U115" s="3">
        <v>5</v>
      </c>
      <c r="V115" s="3">
        <v>5</v>
      </c>
      <c r="W115" s="4" t="s">
        <v>1648</v>
      </c>
      <c r="X115" s="4" t="s">
        <v>1648</v>
      </c>
      <c r="Y115" s="4" t="s">
        <v>1649</v>
      </c>
      <c r="Z115" s="4" t="s">
        <v>1649</v>
      </c>
      <c r="AA115" s="3">
        <v>521</v>
      </c>
      <c r="AB115" s="3">
        <v>473</v>
      </c>
      <c r="AC115" s="3">
        <v>478</v>
      </c>
      <c r="AD115" s="3">
        <v>3</v>
      </c>
      <c r="AE115" s="3">
        <v>3</v>
      </c>
      <c r="AF115" s="3">
        <v>13</v>
      </c>
      <c r="AG115" s="3">
        <v>13</v>
      </c>
      <c r="AH115" s="3">
        <v>6</v>
      </c>
      <c r="AI115" s="3">
        <v>6</v>
      </c>
      <c r="AJ115" s="3">
        <v>2</v>
      </c>
      <c r="AK115" s="3">
        <v>2</v>
      </c>
      <c r="AL115" s="3">
        <v>7</v>
      </c>
      <c r="AM115" s="3">
        <v>7</v>
      </c>
      <c r="AN115" s="3">
        <v>1</v>
      </c>
      <c r="AO115" s="3">
        <v>1</v>
      </c>
      <c r="AP115" s="3">
        <v>0</v>
      </c>
      <c r="AQ115" s="3">
        <v>0</v>
      </c>
      <c r="AR115" s="2" t="s">
        <v>63</v>
      </c>
      <c r="AS115" s="2" t="s">
        <v>63</v>
      </c>
      <c r="AU115" s="5" t="str">
        <f>HYPERLINK("https://creighton-primo.hosted.exlibrisgroup.com/primo-explore/search?tab=default_tab&amp;search_scope=EVERYTHING&amp;vid=01CRU&amp;lang=en_US&amp;offset=0&amp;query=any,contains,991002342089702656","Catalog Record")</f>
        <v>Catalog Record</v>
      </c>
      <c r="AV115" s="5" t="str">
        <f>HYPERLINK("http://www.worldcat.org/oclc/323712","WorldCat Record")</f>
        <v>WorldCat Record</v>
      </c>
      <c r="AW115" s="2" t="s">
        <v>1650</v>
      </c>
      <c r="AX115" s="2" t="s">
        <v>1651</v>
      </c>
      <c r="AY115" s="2" t="s">
        <v>1652</v>
      </c>
      <c r="AZ115" s="2" t="s">
        <v>1652</v>
      </c>
      <c r="BA115" s="2" t="s">
        <v>1653</v>
      </c>
      <c r="BB115" s="2" t="s">
        <v>78</v>
      </c>
      <c r="BD115" s="2" t="s">
        <v>1654</v>
      </c>
      <c r="BE115" s="2" t="s">
        <v>1655</v>
      </c>
      <c r="BF115" s="2" t="s">
        <v>1656</v>
      </c>
    </row>
    <row r="116" spans="1:58" ht="39.75" customHeight="1">
      <c r="A116" s="1"/>
      <c r="B116" s="1" t="s">
        <v>58</v>
      </c>
      <c r="C116" s="1" t="s">
        <v>59</v>
      </c>
      <c r="D116" s="1" t="s">
        <v>1657</v>
      </c>
      <c r="E116" s="1" t="s">
        <v>1658</v>
      </c>
      <c r="F116" s="1" t="s">
        <v>1659</v>
      </c>
      <c r="H116" s="2" t="s">
        <v>63</v>
      </c>
      <c r="I116" s="2" t="s">
        <v>64</v>
      </c>
      <c r="J116" s="2" t="s">
        <v>63</v>
      </c>
      <c r="K116" s="2" t="s">
        <v>63</v>
      </c>
      <c r="L116" s="2" t="s">
        <v>65</v>
      </c>
      <c r="M116" s="1" t="s">
        <v>1660</v>
      </c>
      <c r="N116" s="1" t="s">
        <v>1661</v>
      </c>
      <c r="O116" s="2" t="s">
        <v>1046</v>
      </c>
      <c r="Q116" s="2" t="s">
        <v>68</v>
      </c>
      <c r="R116" s="2" t="s">
        <v>69</v>
      </c>
      <c r="T116" s="2" t="s">
        <v>71</v>
      </c>
      <c r="U116" s="3">
        <v>45</v>
      </c>
      <c r="V116" s="3">
        <v>45</v>
      </c>
      <c r="W116" s="4" t="s">
        <v>1662</v>
      </c>
      <c r="X116" s="4" t="s">
        <v>1662</v>
      </c>
      <c r="Y116" s="4" t="s">
        <v>1663</v>
      </c>
      <c r="Z116" s="4" t="s">
        <v>1663</v>
      </c>
      <c r="AA116" s="3">
        <v>109</v>
      </c>
      <c r="AB116" s="3">
        <v>95</v>
      </c>
      <c r="AC116" s="3">
        <v>96</v>
      </c>
      <c r="AD116" s="3">
        <v>2</v>
      </c>
      <c r="AE116" s="3">
        <v>2</v>
      </c>
      <c r="AF116" s="3">
        <v>7</v>
      </c>
      <c r="AG116" s="3">
        <v>7</v>
      </c>
      <c r="AH116" s="3">
        <v>1</v>
      </c>
      <c r="AI116" s="3">
        <v>1</v>
      </c>
      <c r="AJ116" s="3">
        <v>1</v>
      </c>
      <c r="AK116" s="3">
        <v>1</v>
      </c>
      <c r="AL116" s="3">
        <v>5</v>
      </c>
      <c r="AM116" s="3">
        <v>5</v>
      </c>
      <c r="AN116" s="3">
        <v>1</v>
      </c>
      <c r="AO116" s="3">
        <v>1</v>
      </c>
      <c r="AP116" s="3">
        <v>0</v>
      </c>
      <c r="AQ116" s="3">
        <v>0</v>
      </c>
      <c r="AR116" s="2" t="s">
        <v>63</v>
      </c>
      <c r="AS116" s="2" t="s">
        <v>118</v>
      </c>
      <c r="AT116" s="5" t="str">
        <f>HYPERLINK("http://catalog.hathitrust.org/Record/102092478","HathiTrust Record")</f>
        <v>HathiTrust Record</v>
      </c>
      <c r="AU116" s="5" t="str">
        <f>HYPERLINK("https://creighton-primo.hosted.exlibrisgroup.com/primo-explore/search?tab=default_tab&amp;search_scope=EVERYTHING&amp;vid=01CRU&amp;lang=en_US&amp;offset=0&amp;query=any,contains,991000754959702656","Catalog Record")</f>
        <v>Catalog Record</v>
      </c>
      <c r="AV116" s="5" t="str">
        <f>HYPERLINK("http://www.worldcat.org/oclc/12946590","WorldCat Record")</f>
        <v>WorldCat Record</v>
      </c>
      <c r="AW116" s="2" t="s">
        <v>1664</v>
      </c>
      <c r="AX116" s="2" t="s">
        <v>1665</v>
      </c>
      <c r="AY116" s="2" t="s">
        <v>1666</v>
      </c>
      <c r="AZ116" s="2" t="s">
        <v>1666</v>
      </c>
      <c r="BA116" s="2" t="s">
        <v>1667</v>
      </c>
      <c r="BB116" s="2" t="s">
        <v>78</v>
      </c>
      <c r="BD116" s="2" t="s">
        <v>1668</v>
      </c>
      <c r="BE116" s="2" t="s">
        <v>1669</v>
      </c>
      <c r="BF116" s="2" t="s">
        <v>1670</v>
      </c>
    </row>
    <row r="117" spans="1:58" ht="39.75" customHeight="1">
      <c r="A117" s="1"/>
      <c r="B117" s="1" t="s">
        <v>58</v>
      </c>
      <c r="C117" s="1" t="s">
        <v>59</v>
      </c>
      <c r="D117" s="1" t="s">
        <v>1671</v>
      </c>
      <c r="E117" s="1" t="s">
        <v>1672</v>
      </c>
      <c r="F117" s="1" t="s">
        <v>1673</v>
      </c>
      <c r="H117" s="2" t="s">
        <v>63</v>
      </c>
      <c r="I117" s="2" t="s">
        <v>64</v>
      </c>
      <c r="J117" s="2" t="s">
        <v>63</v>
      </c>
      <c r="K117" s="2" t="s">
        <v>63</v>
      </c>
      <c r="L117" s="2" t="s">
        <v>65</v>
      </c>
      <c r="M117" s="1" t="s">
        <v>1674</v>
      </c>
      <c r="N117" s="1" t="s">
        <v>1675</v>
      </c>
      <c r="O117" s="2" t="s">
        <v>484</v>
      </c>
      <c r="Q117" s="2" t="s">
        <v>68</v>
      </c>
      <c r="R117" s="2" t="s">
        <v>69</v>
      </c>
      <c r="T117" s="2" t="s">
        <v>71</v>
      </c>
      <c r="U117" s="3">
        <v>4</v>
      </c>
      <c r="V117" s="3">
        <v>4</v>
      </c>
      <c r="W117" s="4" t="s">
        <v>1676</v>
      </c>
      <c r="X117" s="4" t="s">
        <v>1676</v>
      </c>
      <c r="Y117" s="4" t="s">
        <v>1677</v>
      </c>
      <c r="Z117" s="4" t="s">
        <v>1677</v>
      </c>
      <c r="AA117" s="3">
        <v>509</v>
      </c>
      <c r="AB117" s="3">
        <v>438</v>
      </c>
      <c r="AC117" s="3">
        <v>444</v>
      </c>
      <c r="AD117" s="3">
        <v>5</v>
      </c>
      <c r="AE117" s="3">
        <v>5</v>
      </c>
      <c r="AF117" s="3">
        <v>21</v>
      </c>
      <c r="AG117" s="3">
        <v>21</v>
      </c>
      <c r="AH117" s="3">
        <v>10</v>
      </c>
      <c r="AI117" s="3">
        <v>10</v>
      </c>
      <c r="AJ117" s="3">
        <v>3</v>
      </c>
      <c r="AK117" s="3">
        <v>3</v>
      </c>
      <c r="AL117" s="3">
        <v>12</v>
      </c>
      <c r="AM117" s="3">
        <v>12</v>
      </c>
      <c r="AN117" s="3">
        <v>2</v>
      </c>
      <c r="AO117" s="3">
        <v>2</v>
      </c>
      <c r="AP117" s="3">
        <v>1</v>
      </c>
      <c r="AQ117" s="3">
        <v>1</v>
      </c>
      <c r="AR117" s="2" t="s">
        <v>63</v>
      </c>
      <c r="AS117" s="2" t="s">
        <v>118</v>
      </c>
      <c r="AT117" s="5" t="str">
        <f>HYPERLINK("http://catalog.hathitrust.org/Record/000561138","HathiTrust Record")</f>
        <v>HathiTrust Record</v>
      </c>
      <c r="AU117" s="5" t="str">
        <f>HYPERLINK("https://creighton-primo.hosted.exlibrisgroup.com/primo-explore/search?tab=default_tab&amp;search_scope=EVERYTHING&amp;vid=01CRU&amp;lang=en_US&amp;offset=0&amp;query=any,contains,991000418019702656","Catalog Record")</f>
        <v>Catalog Record</v>
      </c>
      <c r="AV117" s="5" t="str">
        <f>HYPERLINK("http://www.worldcat.org/oclc/12081087","WorldCat Record")</f>
        <v>WorldCat Record</v>
      </c>
      <c r="AW117" s="2" t="s">
        <v>1678</v>
      </c>
      <c r="AX117" s="2" t="s">
        <v>1679</v>
      </c>
      <c r="AY117" s="2" t="s">
        <v>1680</v>
      </c>
      <c r="AZ117" s="2" t="s">
        <v>1680</v>
      </c>
      <c r="BA117" s="2" t="s">
        <v>1681</v>
      </c>
      <c r="BB117" s="2" t="s">
        <v>78</v>
      </c>
      <c r="BD117" s="2" t="s">
        <v>1682</v>
      </c>
      <c r="BE117" s="2" t="s">
        <v>1683</v>
      </c>
      <c r="BF117" s="2" t="s">
        <v>1684</v>
      </c>
    </row>
    <row r="118" spans="1:58" ht="39.75" customHeight="1">
      <c r="A118" s="1"/>
      <c r="B118" s="1" t="s">
        <v>58</v>
      </c>
      <c r="C118" s="1" t="s">
        <v>59</v>
      </c>
      <c r="D118" s="1" t="s">
        <v>1685</v>
      </c>
      <c r="E118" s="1" t="s">
        <v>1686</v>
      </c>
      <c r="F118" s="1" t="s">
        <v>1687</v>
      </c>
      <c r="H118" s="2" t="s">
        <v>63</v>
      </c>
      <c r="I118" s="2" t="s">
        <v>64</v>
      </c>
      <c r="J118" s="2" t="s">
        <v>63</v>
      </c>
      <c r="K118" s="2" t="s">
        <v>63</v>
      </c>
      <c r="L118" s="2" t="s">
        <v>65</v>
      </c>
      <c r="M118" s="1" t="s">
        <v>1688</v>
      </c>
      <c r="N118" s="1" t="s">
        <v>1689</v>
      </c>
      <c r="O118" s="2" t="s">
        <v>511</v>
      </c>
      <c r="Q118" s="2" t="s">
        <v>68</v>
      </c>
      <c r="R118" s="2" t="s">
        <v>69</v>
      </c>
      <c r="T118" s="2" t="s">
        <v>71</v>
      </c>
      <c r="U118" s="3">
        <v>1</v>
      </c>
      <c r="V118" s="3">
        <v>1</v>
      </c>
      <c r="W118" s="4" t="s">
        <v>125</v>
      </c>
      <c r="X118" s="4" t="s">
        <v>125</v>
      </c>
      <c r="Y118" s="4" t="s">
        <v>1690</v>
      </c>
      <c r="Z118" s="4" t="s">
        <v>1690</v>
      </c>
      <c r="AA118" s="3">
        <v>85</v>
      </c>
      <c r="AB118" s="3">
        <v>73</v>
      </c>
      <c r="AC118" s="3">
        <v>732</v>
      </c>
      <c r="AD118" s="3">
        <v>1</v>
      </c>
      <c r="AE118" s="3">
        <v>8</v>
      </c>
      <c r="AF118" s="3">
        <v>0</v>
      </c>
      <c r="AG118" s="3">
        <v>20</v>
      </c>
      <c r="AH118" s="3">
        <v>0</v>
      </c>
      <c r="AI118" s="3">
        <v>9</v>
      </c>
      <c r="AJ118" s="3">
        <v>0</v>
      </c>
      <c r="AK118" s="3">
        <v>3</v>
      </c>
      <c r="AL118" s="3">
        <v>0</v>
      </c>
      <c r="AM118" s="3">
        <v>12</v>
      </c>
      <c r="AN118" s="3">
        <v>0</v>
      </c>
      <c r="AO118" s="3">
        <v>2</v>
      </c>
      <c r="AP118" s="3">
        <v>0</v>
      </c>
      <c r="AQ118" s="3">
        <v>0</v>
      </c>
      <c r="AR118" s="2" t="s">
        <v>63</v>
      </c>
      <c r="AS118" s="2" t="s">
        <v>118</v>
      </c>
      <c r="AT118" s="5" t="str">
        <f>HYPERLINK("http://catalog.hathitrust.org/Record/009917039","HathiTrust Record")</f>
        <v>HathiTrust Record</v>
      </c>
      <c r="AU118" s="5" t="str">
        <f>HYPERLINK("https://creighton-primo.hosted.exlibrisgroup.com/primo-explore/search?tab=default_tab&amp;search_scope=EVERYTHING&amp;vid=01CRU&amp;lang=en_US&amp;offset=0&amp;query=any,contains,991000145349702656","Catalog Record")</f>
        <v>Catalog Record</v>
      </c>
      <c r="AV118" s="5" t="str">
        <f>HYPERLINK("http://www.worldcat.org/oclc/9194661","WorldCat Record")</f>
        <v>WorldCat Record</v>
      </c>
      <c r="AW118" s="2" t="s">
        <v>1691</v>
      </c>
      <c r="AX118" s="2" t="s">
        <v>1692</v>
      </c>
      <c r="AY118" s="2" t="s">
        <v>1693</v>
      </c>
      <c r="AZ118" s="2" t="s">
        <v>1693</v>
      </c>
      <c r="BA118" s="2" t="s">
        <v>1694</v>
      </c>
      <c r="BB118" s="2" t="s">
        <v>78</v>
      </c>
      <c r="BD118" s="2" t="s">
        <v>1695</v>
      </c>
      <c r="BE118" s="2" t="s">
        <v>1696</v>
      </c>
      <c r="BF118" s="2" t="s">
        <v>1697</v>
      </c>
    </row>
    <row r="119" spans="1:58" ht="39.75" customHeight="1">
      <c r="A119" s="1"/>
      <c r="B119" s="1" t="s">
        <v>58</v>
      </c>
      <c r="C119" s="1" t="s">
        <v>59</v>
      </c>
      <c r="D119" s="1" t="s">
        <v>1698</v>
      </c>
      <c r="E119" s="1" t="s">
        <v>1699</v>
      </c>
      <c r="F119" s="1" t="s">
        <v>1700</v>
      </c>
      <c r="H119" s="2" t="s">
        <v>63</v>
      </c>
      <c r="I119" s="2" t="s">
        <v>64</v>
      </c>
      <c r="J119" s="2" t="s">
        <v>63</v>
      </c>
      <c r="K119" s="2" t="s">
        <v>63</v>
      </c>
      <c r="L119" s="2" t="s">
        <v>65</v>
      </c>
      <c r="N119" s="1" t="s">
        <v>1701</v>
      </c>
      <c r="O119" s="2" t="s">
        <v>246</v>
      </c>
      <c r="Q119" s="2" t="s">
        <v>68</v>
      </c>
      <c r="R119" s="2" t="s">
        <v>122</v>
      </c>
      <c r="S119" s="1" t="s">
        <v>1702</v>
      </c>
      <c r="T119" s="2" t="s">
        <v>71</v>
      </c>
      <c r="U119" s="3">
        <v>5</v>
      </c>
      <c r="V119" s="3">
        <v>5</v>
      </c>
      <c r="W119" s="4" t="s">
        <v>1703</v>
      </c>
      <c r="X119" s="4" t="s">
        <v>1703</v>
      </c>
      <c r="Y119" s="4" t="s">
        <v>279</v>
      </c>
      <c r="Z119" s="4" t="s">
        <v>279</v>
      </c>
      <c r="AA119" s="3">
        <v>55</v>
      </c>
      <c r="AB119" s="3">
        <v>27</v>
      </c>
      <c r="AC119" s="3">
        <v>262</v>
      </c>
      <c r="AD119" s="3">
        <v>1</v>
      </c>
      <c r="AE119" s="3">
        <v>1</v>
      </c>
      <c r="AF119" s="3">
        <v>3</v>
      </c>
      <c r="AG119" s="3">
        <v>13</v>
      </c>
      <c r="AH119" s="3">
        <v>2</v>
      </c>
      <c r="AI119" s="3">
        <v>2</v>
      </c>
      <c r="AJ119" s="3">
        <v>1</v>
      </c>
      <c r="AK119" s="3">
        <v>6</v>
      </c>
      <c r="AL119" s="3">
        <v>1</v>
      </c>
      <c r="AM119" s="3">
        <v>6</v>
      </c>
      <c r="AN119" s="3">
        <v>0</v>
      </c>
      <c r="AO119" s="3">
        <v>0</v>
      </c>
      <c r="AP119" s="3">
        <v>0</v>
      </c>
      <c r="AQ119" s="3">
        <v>1</v>
      </c>
      <c r="AR119" s="2" t="s">
        <v>63</v>
      </c>
      <c r="AS119" s="2" t="s">
        <v>63</v>
      </c>
      <c r="AU119" s="5" t="str">
        <f>HYPERLINK("https://creighton-primo.hosted.exlibrisgroup.com/primo-explore/search?tab=default_tab&amp;search_scope=EVERYTHING&amp;vid=01CRU&amp;lang=en_US&amp;offset=0&amp;query=any,contains,991002394219702656","Catalog Record")</f>
        <v>Catalog Record</v>
      </c>
      <c r="AV119" s="5" t="str">
        <f>HYPERLINK("http://www.worldcat.org/oclc/31077648","WorldCat Record")</f>
        <v>WorldCat Record</v>
      </c>
      <c r="AW119" s="2" t="s">
        <v>1704</v>
      </c>
      <c r="AX119" s="2" t="s">
        <v>1705</v>
      </c>
      <c r="AY119" s="2" t="s">
        <v>1706</v>
      </c>
      <c r="AZ119" s="2" t="s">
        <v>1706</v>
      </c>
      <c r="BA119" s="2" t="s">
        <v>1707</v>
      </c>
      <c r="BB119" s="2" t="s">
        <v>78</v>
      </c>
      <c r="BD119" s="2" t="s">
        <v>1708</v>
      </c>
      <c r="BE119" s="2" t="s">
        <v>1709</v>
      </c>
      <c r="BF119" s="2" t="s">
        <v>1710</v>
      </c>
    </row>
    <row r="120" spans="1:58" ht="39.75" customHeight="1">
      <c r="A120" s="1"/>
      <c r="B120" s="1" t="s">
        <v>58</v>
      </c>
      <c r="C120" s="1" t="s">
        <v>59</v>
      </c>
      <c r="D120" s="1" t="s">
        <v>1711</v>
      </c>
      <c r="E120" s="1" t="s">
        <v>1712</v>
      </c>
      <c r="F120" s="1" t="s">
        <v>1713</v>
      </c>
      <c r="H120" s="2" t="s">
        <v>63</v>
      </c>
      <c r="I120" s="2" t="s">
        <v>64</v>
      </c>
      <c r="J120" s="2" t="s">
        <v>63</v>
      </c>
      <c r="K120" s="2" t="s">
        <v>63</v>
      </c>
      <c r="L120" s="2" t="s">
        <v>65</v>
      </c>
      <c r="M120" s="1" t="s">
        <v>1714</v>
      </c>
      <c r="N120" s="1" t="s">
        <v>1715</v>
      </c>
      <c r="O120" s="2" t="s">
        <v>1046</v>
      </c>
      <c r="Q120" s="2" t="s">
        <v>68</v>
      </c>
      <c r="R120" s="2" t="s">
        <v>69</v>
      </c>
      <c r="S120" s="1" t="s">
        <v>1716</v>
      </c>
      <c r="T120" s="2" t="s">
        <v>71</v>
      </c>
      <c r="U120" s="3">
        <v>12</v>
      </c>
      <c r="V120" s="3">
        <v>12</v>
      </c>
      <c r="W120" s="4" t="s">
        <v>1717</v>
      </c>
      <c r="X120" s="4" t="s">
        <v>1717</v>
      </c>
      <c r="Y120" s="4" t="s">
        <v>606</v>
      </c>
      <c r="Z120" s="4" t="s">
        <v>606</v>
      </c>
      <c r="AA120" s="3">
        <v>476</v>
      </c>
      <c r="AB120" s="3">
        <v>434</v>
      </c>
      <c r="AC120" s="3">
        <v>441</v>
      </c>
      <c r="AD120" s="3">
        <v>4</v>
      </c>
      <c r="AE120" s="3">
        <v>4</v>
      </c>
      <c r="AF120" s="3">
        <v>16</v>
      </c>
      <c r="AG120" s="3">
        <v>16</v>
      </c>
      <c r="AH120" s="3">
        <v>2</v>
      </c>
      <c r="AI120" s="3">
        <v>2</v>
      </c>
      <c r="AJ120" s="3">
        <v>3</v>
      </c>
      <c r="AK120" s="3">
        <v>3</v>
      </c>
      <c r="AL120" s="3">
        <v>8</v>
      </c>
      <c r="AM120" s="3">
        <v>8</v>
      </c>
      <c r="AN120" s="3">
        <v>3</v>
      </c>
      <c r="AO120" s="3">
        <v>3</v>
      </c>
      <c r="AP120" s="3">
        <v>0</v>
      </c>
      <c r="AQ120" s="3">
        <v>0</v>
      </c>
      <c r="AR120" s="2" t="s">
        <v>63</v>
      </c>
      <c r="AS120" s="2" t="s">
        <v>118</v>
      </c>
      <c r="AT120" s="5" t="str">
        <f>HYPERLINK("http://catalog.hathitrust.org/Record/000666360","HathiTrust Record")</f>
        <v>HathiTrust Record</v>
      </c>
      <c r="AU120" s="5" t="str">
        <f>HYPERLINK("https://creighton-primo.hosted.exlibrisgroup.com/primo-explore/search?tab=default_tab&amp;search_scope=EVERYTHING&amp;vid=01CRU&amp;lang=en_US&amp;offset=0&amp;query=any,contains,991000673889702656","Catalog Record")</f>
        <v>Catalog Record</v>
      </c>
      <c r="AV120" s="5" t="str">
        <f>HYPERLINK("http://www.worldcat.org/oclc/12342470","WorldCat Record")</f>
        <v>WorldCat Record</v>
      </c>
      <c r="AW120" s="2" t="s">
        <v>1718</v>
      </c>
      <c r="AX120" s="2" t="s">
        <v>1719</v>
      </c>
      <c r="AY120" s="2" t="s">
        <v>1720</v>
      </c>
      <c r="AZ120" s="2" t="s">
        <v>1720</v>
      </c>
      <c r="BA120" s="2" t="s">
        <v>1721</v>
      </c>
      <c r="BB120" s="2" t="s">
        <v>78</v>
      </c>
      <c r="BD120" s="2" t="s">
        <v>1722</v>
      </c>
      <c r="BE120" s="2" t="s">
        <v>1723</v>
      </c>
      <c r="BF120" s="2" t="s">
        <v>1724</v>
      </c>
    </row>
    <row r="121" spans="1:58" ht="39.75" customHeight="1">
      <c r="A121" s="1"/>
      <c r="B121" s="1" t="s">
        <v>58</v>
      </c>
      <c r="C121" s="1" t="s">
        <v>59</v>
      </c>
      <c r="D121" s="1" t="s">
        <v>1725</v>
      </c>
      <c r="E121" s="1" t="s">
        <v>1726</v>
      </c>
      <c r="F121" s="1" t="s">
        <v>1727</v>
      </c>
      <c r="H121" s="2" t="s">
        <v>63</v>
      </c>
      <c r="I121" s="2" t="s">
        <v>64</v>
      </c>
      <c r="J121" s="2" t="s">
        <v>63</v>
      </c>
      <c r="K121" s="2" t="s">
        <v>118</v>
      </c>
      <c r="L121" s="2" t="s">
        <v>65</v>
      </c>
      <c r="N121" s="1" t="s">
        <v>1728</v>
      </c>
      <c r="O121" s="2" t="s">
        <v>730</v>
      </c>
      <c r="P121" s="1" t="s">
        <v>1729</v>
      </c>
      <c r="Q121" s="2" t="s">
        <v>68</v>
      </c>
      <c r="R121" s="2" t="s">
        <v>367</v>
      </c>
      <c r="T121" s="2" t="s">
        <v>71</v>
      </c>
      <c r="U121" s="3">
        <v>3</v>
      </c>
      <c r="V121" s="3">
        <v>3</v>
      </c>
      <c r="W121" s="4" t="s">
        <v>1730</v>
      </c>
      <c r="X121" s="4" t="s">
        <v>1730</v>
      </c>
      <c r="Y121" s="4" t="s">
        <v>606</v>
      </c>
      <c r="Z121" s="4" t="s">
        <v>606</v>
      </c>
      <c r="AA121" s="3">
        <v>191</v>
      </c>
      <c r="AB121" s="3">
        <v>161</v>
      </c>
      <c r="AC121" s="3">
        <v>668</v>
      </c>
      <c r="AD121" s="3">
        <v>1</v>
      </c>
      <c r="AE121" s="3">
        <v>4</v>
      </c>
      <c r="AF121" s="3">
        <v>2</v>
      </c>
      <c r="AG121" s="3">
        <v>16</v>
      </c>
      <c r="AH121" s="3">
        <v>0</v>
      </c>
      <c r="AI121" s="3">
        <v>6</v>
      </c>
      <c r="AJ121" s="3">
        <v>0</v>
      </c>
      <c r="AK121" s="3">
        <v>5</v>
      </c>
      <c r="AL121" s="3">
        <v>2</v>
      </c>
      <c r="AM121" s="3">
        <v>9</v>
      </c>
      <c r="AN121" s="3">
        <v>0</v>
      </c>
      <c r="AO121" s="3">
        <v>0</v>
      </c>
      <c r="AP121" s="3">
        <v>0</v>
      </c>
      <c r="AQ121" s="3">
        <v>0</v>
      </c>
      <c r="AR121" s="2" t="s">
        <v>63</v>
      </c>
      <c r="AS121" s="2" t="s">
        <v>118</v>
      </c>
      <c r="AT121" s="5" t="str">
        <f>HYPERLINK("http://catalog.hathitrust.org/Record/000140858","HathiTrust Record")</f>
        <v>HathiTrust Record</v>
      </c>
      <c r="AU121" s="5" t="str">
        <f>HYPERLINK("https://creighton-primo.hosted.exlibrisgroup.com/primo-explore/search?tab=default_tab&amp;search_scope=EVERYTHING&amp;vid=01CRU&amp;lang=en_US&amp;offset=0&amp;query=any,contains,991004850619702656","Catalog Record")</f>
        <v>Catalog Record</v>
      </c>
      <c r="AV121" s="5" t="str">
        <f>HYPERLINK("http://www.worldcat.org/oclc/5607880","WorldCat Record")</f>
        <v>WorldCat Record</v>
      </c>
      <c r="AW121" s="2" t="s">
        <v>1731</v>
      </c>
      <c r="AX121" s="2" t="s">
        <v>1732</v>
      </c>
      <c r="AY121" s="2" t="s">
        <v>1733</v>
      </c>
      <c r="AZ121" s="2" t="s">
        <v>1733</v>
      </c>
      <c r="BA121" s="2" t="s">
        <v>1734</v>
      </c>
      <c r="BB121" s="2" t="s">
        <v>78</v>
      </c>
      <c r="BD121" s="2" t="s">
        <v>1735</v>
      </c>
      <c r="BE121" s="2" t="s">
        <v>1736</v>
      </c>
      <c r="BF121" s="2" t="s">
        <v>1737</v>
      </c>
    </row>
    <row r="122" spans="1:58" ht="39.75" customHeight="1">
      <c r="A122" s="1"/>
      <c r="B122" s="1" t="s">
        <v>58</v>
      </c>
      <c r="C122" s="1" t="s">
        <v>59</v>
      </c>
      <c r="D122" s="1" t="s">
        <v>1738</v>
      </c>
      <c r="E122" s="1" t="s">
        <v>1739</v>
      </c>
      <c r="F122" s="1" t="s">
        <v>1740</v>
      </c>
      <c r="H122" s="2" t="s">
        <v>63</v>
      </c>
      <c r="I122" s="2" t="s">
        <v>64</v>
      </c>
      <c r="J122" s="2" t="s">
        <v>63</v>
      </c>
      <c r="K122" s="2" t="s">
        <v>63</v>
      </c>
      <c r="L122" s="2" t="s">
        <v>65</v>
      </c>
      <c r="M122" s="1" t="s">
        <v>1741</v>
      </c>
      <c r="N122" s="1" t="s">
        <v>1742</v>
      </c>
      <c r="O122" s="2" t="s">
        <v>138</v>
      </c>
      <c r="Q122" s="2" t="s">
        <v>68</v>
      </c>
      <c r="R122" s="2" t="s">
        <v>69</v>
      </c>
      <c r="S122" s="1" t="s">
        <v>1743</v>
      </c>
      <c r="T122" s="2" t="s">
        <v>71</v>
      </c>
      <c r="U122" s="3">
        <v>11</v>
      </c>
      <c r="V122" s="3">
        <v>11</v>
      </c>
      <c r="W122" s="4" t="s">
        <v>1744</v>
      </c>
      <c r="X122" s="4" t="s">
        <v>1744</v>
      </c>
      <c r="Y122" s="4" t="s">
        <v>1745</v>
      </c>
      <c r="Z122" s="4" t="s">
        <v>1745</v>
      </c>
      <c r="AA122" s="3">
        <v>218</v>
      </c>
      <c r="AB122" s="3">
        <v>177</v>
      </c>
      <c r="AC122" s="3">
        <v>177</v>
      </c>
      <c r="AD122" s="3">
        <v>2</v>
      </c>
      <c r="AE122" s="3">
        <v>2</v>
      </c>
      <c r="AF122" s="3">
        <v>14</v>
      </c>
      <c r="AG122" s="3">
        <v>14</v>
      </c>
      <c r="AH122" s="3">
        <v>3</v>
      </c>
      <c r="AI122" s="3">
        <v>3</v>
      </c>
      <c r="AJ122" s="3">
        <v>3</v>
      </c>
      <c r="AK122" s="3">
        <v>3</v>
      </c>
      <c r="AL122" s="3">
        <v>6</v>
      </c>
      <c r="AM122" s="3">
        <v>6</v>
      </c>
      <c r="AN122" s="3">
        <v>1</v>
      </c>
      <c r="AO122" s="3">
        <v>1</v>
      </c>
      <c r="AP122" s="3">
        <v>4</v>
      </c>
      <c r="AQ122" s="3">
        <v>4</v>
      </c>
      <c r="AR122" s="2" t="s">
        <v>63</v>
      </c>
      <c r="AS122" s="2" t="s">
        <v>63</v>
      </c>
      <c r="AU122" s="5" t="str">
        <f>HYPERLINK("https://creighton-primo.hosted.exlibrisgroup.com/primo-explore/search?tab=default_tab&amp;search_scope=EVERYTHING&amp;vid=01CRU&amp;lang=en_US&amp;offset=0&amp;query=any,contains,991001948679702656","Catalog Record")</f>
        <v>Catalog Record</v>
      </c>
      <c r="AV122" s="5" t="str">
        <f>HYPERLINK("http://www.worldcat.org/oclc/24628924","WorldCat Record")</f>
        <v>WorldCat Record</v>
      </c>
      <c r="AW122" s="2" t="s">
        <v>1746</v>
      </c>
      <c r="AX122" s="2" t="s">
        <v>1747</v>
      </c>
      <c r="AY122" s="2" t="s">
        <v>1748</v>
      </c>
      <c r="AZ122" s="2" t="s">
        <v>1748</v>
      </c>
      <c r="BA122" s="2" t="s">
        <v>1749</v>
      </c>
      <c r="BB122" s="2" t="s">
        <v>78</v>
      </c>
      <c r="BD122" s="2" t="s">
        <v>1750</v>
      </c>
      <c r="BE122" s="2" t="s">
        <v>1751</v>
      </c>
      <c r="BF122" s="2" t="s">
        <v>1752</v>
      </c>
    </row>
    <row r="123" spans="1:58" ht="39.75" customHeight="1">
      <c r="A123" s="1"/>
      <c r="B123" s="1" t="s">
        <v>58</v>
      </c>
      <c r="C123" s="1" t="s">
        <v>59</v>
      </c>
      <c r="D123" s="1" t="s">
        <v>1753</v>
      </c>
      <c r="E123" s="1" t="s">
        <v>1754</v>
      </c>
      <c r="F123" s="1" t="s">
        <v>1755</v>
      </c>
      <c r="H123" s="2" t="s">
        <v>63</v>
      </c>
      <c r="I123" s="2" t="s">
        <v>64</v>
      </c>
      <c r="J123" s="2" t="s">
        <v>63</v>
      </c>
      <c r="K123" s="2" t="s">
        <v>63</v>
      </c>
      <c r="L123" s="2" t="s">
        <v>65</v>
      </c>
      <c r="M123" s="1" t="s">
        <v>1756</v>
      </c>
      <c r="N123" s="1" t="s">
        <v>1757</v>
      </c>
      <c r="O123" s="2" t="s">
        <v>169</v>
      </c>
      <c r="P123" s="1" t="s">
        <v>230</v>
      </c>
      <c r="Q123" s="2" t="s">
        <v>68</v>
      </c>
      <c r="R123" s="2" t="s">
        <v>69</v>
      </c>
      <c r="T123" s="2" t="s">
        <v>71</v>
      </c>
      <c r="U123" s="3">
        <v>7</v>
      </c>
      <c r="V123" s="3">
        <v>7</v>
      </c>
      <c r="W123" s="4" t="s">
        <v>990</v>
      </c>
      <c r="X123" s="4" t="s">
        <v>990</v>
      </c>
      <c r="Y123" s="4" t="s">
        <v>606</v>
      </c>
      <c r="Z123" s="4" t="s">
        <v>606</v>
      </c>
      <c r="AA123" s="3">
        <v>565</v>
      </c>
      <c r="AB123" s="3">
        <v>505</v>
      </c>
      <c r="AC123" s="3">
        <v>581</v>
      </c>
      <c r="AD123" s="3">
        <v>1</v>
      </c>
      <c r="AE123" s="3">
        <v>2</v>
      </c>
      <c r="AF123" s="3">
        <v>12</v>
      </c>
      <c r="AG123" s="3">
        <v>17</v>
      </c>
      <c r="AH123" s="3">
        <v>4</v>
      </c>
      <c r="AI123" s="3">
        <v>7</v>
      </c>
      <c r="AJ123" s="3">
        <v>5</v>
      </c>
      <c r="AK123" s="3">
        <v>5</v>
      </c>
      <c r="AL123" s="3">
        <v>6</v>
      </c>
      <c r="AM123" s="3">
        <v>9</v>
      </c>
      <c r="AN123" s="3">
        <v>0</v>
      </c>
      <c r="AO123" s="3">
        <v>1</v>
      </c>
      <c r="AP123" s="3">
        <v>0</v>
      </c>
      <c r="AQ123" s="3">
        <v>0</v>
      </c>
      <c r="AR123" s="2" t="s">
        <v>63</v>
      </c>
      <c r="AS123" s="2" t="s">
        <v>63</v>
      </c>
      <c r="AU123" s="5" t="str">
        <f>HYPERLINK("https://creighton-primo.hosted.exlibrisgroup.com/primo-explore/search?tab=default_tab&amp;search_scope=EVERYTHING&amp;vid=01CRU&amp;lang=en_US&amp;offset=0&amp;query=any,contains,991005193909702656","Catalog Record")</f>
        <v>Catalog Record</v>
      </c>
      <c r="AV123" s="5" t="str">
        <f>HYPERLINK("http://www.worldcat.org/oclc/8032901","WorldCat Record")</f>
        <v>WorldCat Record</v>
      </c>
      <c r="AW123" s="2" t="s">
        <v>1758</v>
      </c>
      <c r="AX123" s="2" t="s">
        <v>1759</v>
      </c>
      <c r="AY123" s="2" t="s">
        <v>1760</v>
      </c>
      <c r="AZ123" s="2" t="s">
        <v>1760</v>
      </c>
      <c r="BA123" s="2" t="s">
        <v>1761</v>
      </c>
      <c r="BB123" s="2" t="s">
        <v>78</v>
      </c>
      <c r="BD123" s="2" t="s">
        <v>1762</v>
      </c>
      <c r="BE123" s="2" t="s">
        <v>1763</v>
      </c>
      <c r="BF123" s="2" t="s">
        <v>1764</v>
      </c>
    </row>
    <row r="124" spans="1:58" ht="39.75" customHeight="1">
      <c r="A124" s="1"/>
      <c r="B124" s="1" t="s">
        <v>58</v>
      </c>
      <c r="C124" s="1" t="s">
        <v>59</v>
      </c>
      <c r="D124" s="1" t="s">
        <v>1765</v>
      </c>
      <c r="E124" s="1" t="s">
        <v>1766</v>
      </c>
      <c r="F124" s="1" t="s">
        <v>1767</v>
      </c>
      <c r="H124" s="2" t="s">
        <v>63</v>
      </c>
      <c r="I124" s="2" t="s">
        <v>64</v>
      </c>
      <c r="J124" s="2" t="s">
        <v>63</v>
      </c>
      <c r="K124" s="2" t="s">
        <v>63</v>
      </c>
      <c r="L124" s="2" t="s">
        <v>65</v>
      </c>
      <c r="M124" s="1" t="s">
        <v>1768</v>
      </c>
      <c r="N124" s="1" t="s">
        <v>1769</v>
      </c>
      <c r="O124" s="2" t="s">
        <v>67</v>
      </c>
      <c r="Q124" s="2" t="s">
        <v>68</v>
      </c>
      <c r="R124" s="2" t="s">
        <v>1770</v>
      </c>
      <c r="T124" s="2" t="s">
        <v>71</v>
      </c>
      <c r="U124" s="3">
        <v>1</v>
      </c>
      <c r="V124" s="3">
        <v>1</v>
      </c>
      <c r="W124" s="4" t="s">
        <v>1771</v>
      </c>
      <c r="X124" s="4" t="s">
        <v>1771</v>
      </c>
      <c r="Y124" s="4" t="s">
        <v>1771</v>
      </c>
      <c r="Z124" s="4" t="s">
        <v>1771</v>
      </c>
      <c r="AA124" s="3">
        <v>57</v>
      </c>
      <c r="AB124" s="3">
        <v>43</v>
      </c>
      <c r="AC124" s="3">
        <v>43</v>
      </c>
      <c r="AD124" s="3">
        <v>1</v>
      </c>
      <c r="AE124" s="3">
        <v>1</v>
      </c>
      <c r="AF124" s="3">
        <v>4</v>
      </c>
      <c r="AG124" s="3">
        <v>4</v>
      </c>
      <c r="AH124" s="3">
        <v>0</v>
      </c>
      <c r="AI124" s="3">
        <v>0</v>
      </c>
      <c r="AJ124" s="3">
        <v>2</v>
      </c>
      <c r="AK124" s="3">
        <v>2</v>
      </c>
      <c r="AL124" s="3">
        <v>3</v>
      </c>
      <c r="AM124" s="3">
        <v>3</v>
      </c>
      <c r="AN124" s="3">
        <v>0</v>
      </c>
      <c r="AO124" s="3">
        <v>0</v>
      </c>
      <c r="AP124" s="3">
        <v>0</v>
      </c>
      <c r="AQ124" s="3">
        <v>0</v>
      </c>
      <c r="AR124" s="2" t="s">
        <v>63</v>
      </c>
      <c r="AS124" s="2" t="s">
        <v>63</v>
      </c>
      <c r="AU124" s="5" t="str">
        <f>HYPERLINK("https://creighton-primo.hosted.exlibrisgroup.com/primo-explore/search?tab=default_tab&amp;search_scope=EVERYTHING&amp;vid=01CRU&amp;lang=en_US&amp;offset=0&amp;query=any,contains,991004702439702656","Catalog Record")</f>
        <v>Catalog Record</v>
      </c>
      <c r="AV124" s="5" t="str">
        <f>HYPERLINK("http://www.worldcat.org/oclc/52044275","WorldCat Record")</f>
        <v>WorldCat Record</v>
      </c>
      <c r="AW124" s="2" t="s">
        <v>1772</v>
      </c>
      <c r="AX124" s="2" t="s">
        <v>1773</v>
      </c>
      <c r="AY124" s="2" t="s">
        <v>1774</v>
      </c>
      <c r="AZ124" s="2" t="s">
        <v>1774</v>
      </c>
      <c r="BA124" s="2" t="s">
        <v>1775</v>
      </c>
      <c r="BB124" s="2" t="s">
        <v>78</v>
      </c>
      <c r="BD124" s="2" t="s">
        <v>1776</v>
      </c>
      <c r="BE124" s="2" t="s">
        <v>1777</v>
      </c>
      <c r="BF124" s="2" t="s">
        <v>1778</v>
      </c>
    </row>
  </sheetData>
  <sheetProtection sheet="1" objects="1" scenarios="1"/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Check Box 1">
              <controlPr defaultSize="0" autoFill="0" autoLine="0" autoPict="0">
                <anchor moveWithCells="1">
                  <from>
                    <xdr:col>0</xdr:col>
                    <xdr:colOff>276225</xdr:colOff>
                    <xdr:row>1</xdr:row>
                    <xdr:rowOff>9525</xdr:rowOff>
                  </from>
                  <to>
                    <xdr:col>0</xdr:col>
                    <xdr:colOff>1076325</xdr:colOff>
                    <xdr:row>1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4" name="Check Box 2">
              <controlPr defaultSize="0" autoFill="0" autoLine="0" autoPict="0">
                <anchor moveWithCells="1">
                  <from>
                    <xdr:col>0</xdr:col>
                    <xdr:colOff>276225</xdr:colOff>
                    <xdr:row>2</xdr:row>
                    <xdr:rowOff>9525</xdr:rowOff>
                  </from>
                  <to>
                    <xdr:col>0</xdr:col>
                    <xdr:colOff>1076325</xdr:colOff>
                    <xdr:row>2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5" name="Check Box 3">
              <controlPr defaultSize="0" autoFill="0" autoLine="0" autoPict="0">
                <anchor moveWithCells="1">
                  <from>
                    <xdr:col>0</xdr:col>
                    <xdr:colOff>276225</xdr:colOff>
                    <xdr:row>3</xdr:row>
                    <xdr:rowOff>9525</xdr:rowOff>
                  </from>
                  <to>
                    <xdr:col>0</xdr:col>
                    <xdr:colOff>1076325</xdr:colOff>
                    <xdr:row>3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6" name="Check Box 4">
              <controlPr defaultSize="0" autoFill="0" autoLine="0" autoPict="0">
                <anchor moveWithCells="1">
                  <from>
                    <xdr:col>0</xdr:col>
                    <xdr:colOff>276225</xdr:colOff>
                    <xdr:row>4</xdr:row>
                    <xdr:rowOff>9525</xdr:rowOff>
                  </from>
                  <to>
                    <xdr:col>0</xdr:col>
                    <xdr:colOff>1076325</xdr:colOff>
                    <xdr:row>4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7" name="Check Box 5">
              <controlPr defaultSize="0" autoFill="0" autoLine="0" autoPict="0">
                <anchor moveWithCells="1">
                  <from>
                    <xdr:col>0</xdr:col>
                    <xdr:colOff>276225</xdr:colOff>
                    <xdr:row>5</xdr:row>
                    <xdr:rowOff>9525</xdr:rowOff>
                  </from>
                  <to>
                    <xdr:col>0</xdr:col>
                    <xdr:colOff>1076325</xdr:colOff>
                    <xdr:row>5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8" name="Check Box 6">
              <controlPr defaultSize="0" autoFill="0" autoLine="0" autoPict="0">
                <anchor moveWithCells="1">
                  <from>
                    <xdr:col>0</xdr:col>
                    <xdr:colOff>276225</xdr:colOff>
                    <xdr:row>6</xdr:row>
                    <xdr:rowOff>9525</xdr:rowOff>
                  </from>
                  <to>
                    <xdr:col>0</xdr:col>
                    <xdr:colOff>1076325</xdr:colOff>
                    <xdr:row>6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9" name="Check Box 7">
              <controlPr defaultSize="0" autoFill="0" autoLine="0" autoPict="0">
                <anchor moveWithCells="1">
                  <from>
                    <xdr:col>0</xdr:col>
                    <xdr:colOff>276225</xdr:colOff>
                    <xdr:row>7</xdr:row>
                    <xdr:rowOff>9525</xdr:rowOff>
                  </from>
                  <to>
                    <xdr:col>0</xdr:col>
                    <xdr:colOff>1076325</xdr:colOff>
                    <xdr:row>7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10" name="Check Box 8">
              <controlPr defaultSize="0" autoFill="0" autoLine="0" autoPict="0">
                <anchor moveWithCells="1">
                  <from>
                    <xdr:col>0</xdr:col>
                    <xdr:colOff>276225</xdr:colOff>
                    <xdr:row>8</xdr:row>
                    <xdr:rowOff>9525</xdr:rowOff>
                  </from>
                  <to>
                    <xdr:col>0</xdr:col>
                    <xdr:colOff>1076325</xdr:colOff>
                    <xdr:row>8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1" name="Check Box 9">
              <controlPr defaultSize="0" autoFill="0" autoLine="0" autoPict="0">
                <anchor moveWithCells="1">
                  <from>
                    <xdr:col>0</xdr:col>
                    <xdr:colOff>276225</xdr:colOff>
                    <xdr:row>9</xdr:row>
                    <xdr:rowOff>9525</xdr:rowOff>
                  </from>
                  <to>
                    <xdr:col>0</xdr:col>
                    <xdr:colOff>1076325</xdr:colOff>
                    <xdr:row>9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2" name="Check Box 10">
              <controlPr defaultSize="0" autoFill="0" autoLine="0" autoPict="0">
                <anchor moveWithCells="1">
                  <from>
                    <xdr:col>0</xdr:col>
                    <xdr:colOff>276225</xdr:colOff>
                    <xdr:row>10</xdr:row>
                    <xdr:rowOff>9525</xdr:rowOff>
                  </from>
                  <to>
                    <xdr:col>0</xdr:col>
                    <xdr:colOff>1076325</xdr:colOff>
                    <xdr:row>10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3" name="Check Box 11">
              <controlPr defaultSize="0" autoFill="0" autoLine="0" autoPict="0">
                <anchor moveWithCells="1">
                  <from>
                    <xdr:col>0</xdr:col>
                    <xdr:colOff>276225</xdr:colOff>
                    <xdr:row>11</xdr:row>
                    <xdr:rowOff>9525</xdr:rowOff>
                  </from>
                  <to>
                    <xdr:col>0</xdr:col>
                    <xdr:colOff>1076325</xdr:colOff>
                    <xdr:row>11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4" name="Check Box 12">
              <controlPr defaultSize="0" autoFill="0" autoLine="0" autoPict="0">
                <anchor moveWithCells="1">
                  <from>
                    <xdr:col>0</xdr:col>
                    <xdr:colOff>276225</xdr:colOff>
                    <xdr:row>12</xdr:row>
                    <xdr:rowOff>9525</xdr:rowOff>
                  </from>
                  <to>
                    <xdr:col>0</xdr:col>
                    <xdr:colOff>1076325</xdr:colOff>
                    <xdr:row>12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5" name="Check Box 13">
              <controlPr defaultSize="0" autoFill="0" autoLine="0" autoPict="0">
                <anchor moveWithCells="1">
                  <from>
                    <xdr:col>0</xdr:col>
                    <xdr:colOff>276225</xdr:colOff>
                    <xdr:row>13</xdr:row>
                    <xdr:rowOff>9525</xdr:rowOff>
                  </from>
                  <to>
                    <xdr:col>0</xdr:col>
                    <xdr:colOff>1076325</xdr:colOff>
                    <xdr:row>13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6" name="Check Box 14">
              <controlPr defaultSize="0" autoFill="0" autoLine="0" autoPict="0">
                <anchor moveWithCells="1">
                  <from>
                    <xdr:col>0</xdr:col>
                    <xdr:colOff>276225</xdr:colOff>
                    <xdr:row>14</xdr:row>
                    <xdr:rowOff>9525</xdr:rowOff>
                  </from>
                  <to>
                    <xdr:col>0</xdr:col>
                    <xdr:colOff>1076325</xdr:colOff>
                    <xdr:row>14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7" name="Check Box 15">
              <controlPr defaultSize="0" autoFill="0" autoLine="0" autoPict="0">
                <anchor moveWithCells="1">
                  <from>
                    <xdr:col>0</xdr:col>
                    <xdr:colOff>276225</xdr:colOff>
                    <xdr:row>15</xdr:row>
                    <xdr:rowOff>9525</xdr:rowOff>
                  </from>
                  <to>
                    <xdr:col>0</xdr:col>
                    <xdr:colOff>1076325</xdr:colOff>
                    <xdr:row>15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8" name="Check Box 16">
              <controlPr defaultSize="0" autoFill="0" autoLine="0" autoPict="0">
                <anchor moveWithCells="1">
                  <from>
                    <xdr:col>0</xdr:col>
                    <xdr:colOff>276225</xdr:colOff>
                    <xdr:row>16</xdr:row>
                    <xdr:rowOff>9525</xdr:rowOff>
                  </from>
                  <to>
                    <xdr:col>0</xdr:col>
                    <xdr:colOff>1076325</xdr:colOff>
                    <xdr:row>16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9" name="Check Box 17">
              <controlPr defaultSize="0" autoFill="0" autoLine="0" autoPict="0">
                <anchor moveWithCells="1">
                  <from>
                    <xdr:col>0</xdr:col>
                    <xdr:colOff>276225</xdr:colOff>
                    <xdr:row>17</xdr:row>
                    <xdr:rowOff>9525</xdr:rowOff>
                  </from>
                  <to>
                    <xdr:col>0</xdr:col>
                    <xdr:colOff>1076325</xdr:colOff>
                    <xdr:row>17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20" name="Check Box 18">
              <controlPr defaultSize="0" autoFill="0" autoLine="0" autoPict="0">
                <anchor moveWithCells="1">
                  <from>
                    <xdr:col>0</xdr:col>
                    <xdr:colOff>276225</xdr:colOff>
                    <xdr:row>18</xdr:row>
                    <xdr:rowOff>9525</xdr:rowOff>
                  </from>
                  <to>
                    <xdr:col>0</xdr:col>
                    <xdr:colOff>1076325</xdr:colOff>
                    <xdr:row>18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21" name="Check Box 19">
              <controlPr defaultSize="0" autoFill="0" autoLine="0" autoPict="0">
                <anchor moveWithCells="1">
                  <from>
                    <xdr:col>0</xdr:col>
                    <xdr:colOff>276225</xdr:colOff>
                    <xdr:row>19</xdr:row>
                    <xdr:rowOff>9525</xdr:rowOff>
                  </from>
                  <to>
                    <xdr:col>0</xdr:col>
                    <xdr:colOff>1076325</xdr:colOff>
                    <xdr:row>19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22" name="Check Box 20">
              <controlPr defaultSize="0" autoFill="0" autoLine="0" autoPict="0">
                <anchor moveWithCells="1">
                  <from>
                    <xdr:col>0</xdr:col>
                    <xdr:colOff>276225</xdr:colOff>
                    <xdr:row>20</xdr:row>
                    <xdr:rowOff>9525</xdr:rowOff>
                  </from>
                  <to>
                    <xdr:col>0</xdr:col>
                    <xdr:colOff>1076325</xdr:colOff>
                    <xdr:row>20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23" name="Check Box 21">
              <controlPr defaultSize="0" autoFill="0" autoLine="0" autoPict="0">
                <anchor moveWithCells="1">
                  <from>
                    <xdr:col>0</xdr:col>
                    <xdr:colOff>276225</xdr:colOff>
                    <xdr:row>21</xdr:row>
                    <xdr:rowOff>9525</xdr:rowOff>
                  </from>
                  <to>
                    <xdr:col>0</xdr:col>
                    <xdr:colOff>1076325</xdr:colOff>
                    <xdr:row>21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24" name="Check Box 22">
              <controlPr defaultSize="0" autoFill="0" autoLine="0" autoPict="0">
                <anchor moveWithCells="1">
                  <from>
                    <xdr:col>0</xdr:col>
                    <xdr:colOff>276225</xdr:colOff>
                    <xdr:row>22</xdr:row>
                    <xdr:rowOff>9525</xdr:rowOff>
                  </from>
                  <to>
                    <xdr:col>0</xdr:col>
                    <xdr:colOff>1076325</xdr:colOff>
                    <xdr:row>22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25" name="Check Box 23">
              <controlPr defaultSize="0" autoFill="0" autoLine="0" autoPict="0">
                <anchor moveWithCells="1">
                  <from>
                    <xdr:col>0</xdr:col>
                    <xdr:colOff>276225</xdr:colOff>
                    <xdr:row>23</xdr:row>
                    <xdr:rowOff>9525</xdr:rowOff>
                  </from>
                  <to>
                    <xdr:col>0</xdr:col>
                    <xdr:colOff>1076325</xdr:colOff>
                    <xdr:row>23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26" name="Check Box 24">
              <controlPr defaultSize="0" autoFill="0" autoLine="0" autoPict="0">
                <anchor moveWithCells="1">
                  <from>
                    <xdr:col>0</xdr:col>
                    <xdr:colOff>276225</xdr:colOff>
                    <xdr:row>24</xdr:row>
                    <xdr:rowOff>9525</xdr:rowOff>
                  </from>
                  <to>
                    <xdr:col>0</xdr:col>
                    <xdr:colOff>1076325</xdr:colOff>
                    <xdr:row>24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27" name="Check Box 25">
              <controlPr defaultSize="0" autoFill="0" autoLine="0" autoPict="0">
                <anchor moveWithCells="1">
                  <from>
                    <xdr:col>0</xdr:col>
                    <xdr:colOff>276225</xdr:colOff>
                    <xdr:row>25</xdr:row>
                    <xdr:rowOff>9525</xdr:rowOff>
                  </from>
                  <to>
                    <xdr:col>0</xdr:col>
                    <xdr:colOff>1076325</xdr:colOff>
                    <xdr:row>25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28" name="Check Box 26">
              <controlPr defaultSize="0" autoFill="0" autoLine="0" autoPict="0">
                <anchor moveWithCells="1">
                  <from>
                    <xdr:col>0</xdr:col>
                    <xdr:colOff>276225</xdr:colOff>
                    <xdr:row>26</xdr:row>
                    <xdr:rowOff>9525</xdr:rowOff>
                  </from>
                  <to>
                    <xdr:col>0</xdr:col>
                    <xdr:colOff>1076325</xdr:colOff>
                    <xdr:row>26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29" name="Check Box 27">
              <controlPr defaultSize="0" autoFill="0" autoLine="0" autoPict="0">
                <anchor moveWithCells="1">
                  <from>
                    <xdr:col>0</xdr:col>
                    <xdr:colOff>276225</xdr:colOff>
                    <xdr:row>27</xdr:row>
                    <xdr:rowOff>9525</xdr:rowOff>
                  </from>
                  <to>
                    <xdr:col>0</xdr:col>
                    <xdr:colOff>1076325</xdr:colOff>
                    <xdr:row>27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30" name="Check Box 28">
              <controlPr defaultSize="0" autoFill="0" autoLine="0" autoPict="0">
                <anchor moveWithCells="1">
                  <from>
                    <xdr:col>0</xdr:col>
                    <xdr:colOff>276225</xdr:colOff>
                    <xdr:row>28</xdr:row>
                    <xdr:rowOff>9525</xdr:rowOff>
                  </from>
                  <to>
                    <xdr:col>0</xdr:col>
                    <xdr:colOff>1076325</xdr:colOff>
                    <xdr:row>28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31" name="Check Box 29">
              <controlPr defaultSize="0" autoFill="0" autoLine="0" autoPict="0">
                <anchor moveWithCells="1">
                  <from>
                    <xdr:col>0</xdr:col>
                    <xdr:colOff>276225</xdr:colOff>
                    <xdr:row>29</xdr:row>
                    <xdr:rowOff>9525</xdr:rowOff>
                  </from>
                  <to>
                    <xdr:col>0</xdr:col>
                    <xdr:colOff>1076325</xdr:colOff>
                    <xdr:row>29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32" name="Check Box 30">
              <controlPr defaultSize="0" autoFill="0" autoLine="0" autoPict="0">
                <anchor moveWithCells="1">
                  <from>
                    <xdr:col>0</xdr:col>
                    <xdr:colOff>276225</xdr:colOff>
                    <xdr:row>30</xdr:row>
                    <xdr:rowOff>9525</xdr:rowOff>
                  </from>
                  <to>
                    <xdr:col>0</xdr:col>
                    <xdr:colOff>1076325</xdr:colOff>
                    <xdr:row>30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33" name="Check Box 31">
              <controlPr defaultSize="0" autoFill="0" autoLine="0" autoPict="0">
                <anchor moveWithCells="1">
                  <from>
                    <xdr:col>0</xdr:col>
                    <xdr:colOff>276225</xdr:colOff>
                    <xdr:row>31</xdr:row>
                    <xdr:rowOff>9525</xdr:rowOff>
                  </from>
                  <to>
                    <xdr:col>0</xdr:col>
                    <xdr:colOff>1076325</xdr:colOff>
                    <xdr:row>31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34" name="Check Box 32">
              <controlPr defaultSize="0" autoFill="0" autoLine="0" autoPict="0">
                <anchor moveWithCells="1">
                  <from>
                    <xdr:col>0</xdr:col>
                    <xdr:colOff>276225</xdr:colOff>
                    <xdr:row>32</xdr:row>
                    <xdr:rowOff>9525</xdr:rowOff>
                  </from>
                  <to>
                    <xdr:col>0</xdr:col>
                    <xdr:colOff>1076325</xdr:colOff>
                    <xdr:row>32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35" name="Check Box 33">
              <controlPr defaultSize="0" autoFill="0" autoLine="0" autoPict="0">
                <anchor moveWithCells="1">
                  <from>
                    <xdr:col>0</xdr:col>
                    <xdr:colOff>276225</xdr:colOff>
                    <xdr:row>33</xdr:row>
                    <xdr:rowOff>9525</xdr:rowOff>
                  </from>
                  <to>
                    <xdr:col>0</xdr:col>
                    <xdr:colOff>1076325</xdr:colOff>
                    <xdr:row>33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36" name="Check Box 34">
              <controlPr defaultSize="0" autoFill="0" autoLine="0" autoPict="0">
                <anchor moveWithCells="1">
                  <from>
                    <xdr:col>0</xdr:col>
                    <xdr:colOff>276225</xdr:colOff>
                    <xdr:row>34</xdr:row>
                    <xdr:rowOff>9525</xdr:rowOff>
                  </from>
                  <to>
                    <xdr:col>0</xdr:col>
                    <xdr:colOff>1076325</xdr:colOff>
                    <xdr:row>34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37" name="Check Box 35">
              <controlPr defaultSize="0" autoFill="0" autoLine="0" autoPict="0">
                <anchor moveWithCells="1">
                  <from>
                    <xdr:col>0</xdr:col>
                    <xdr:colOff>276225</xdr:colOff>
                    <xdr:row>35</xdr:row>
                    <xdr:rowOff>9525</xdr:rowOff>
                  </from>
                  <to>
                    <xdr:col>0</xdr:col>
                    <xdr:colOff>1076325</xdr:colOff>
                    <xdr:row>35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38" name="Check Box 36">
              <controlPr defaultSize="0" autoFill="0" autoLine="0" autoPict="0">
                <anchor moveWithCells="1">
                  <from>
                    <xdr:col>0</xdr:col>
                    <xdr:colOff>276225</xdr:colOff>
                    <xdr:row>36</xdr:row>
                    <xdr:rowOff>9525</xdr:rowOff>
                  </from>
                  <to>
                    <xdr:col>0</xdr:col>
                    <xdr:colOff>1076325</xdr:colOff>
                    <xdr:row>36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39" name="Check Box 37">
              <controlPr defaultSize="0" autoFill="0" autoLine="0" autoPict="0">
                <anchor moveWithCells="1">
                  <from>
                    <xdr:col>0</xdr:col>
                    <xdr:colOff>276225</xdr:colOff>
                    <xdr:row>37</xdr:row>
                    <xdr:rowOff>9525</xdr:rowOff>
                  </from>
                  <to>
                    <xdr:col>0</xdr:col>
                    <xdr:colOff>1076325</xdr:colOff>
                    <xdr:row>37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40" name="Check Box 38">
              <controlPr defaultSize="0" autoFill="0" autoLine="0" autoPict="0">
                <anchor moveWithCells="1">
                  <from>
                    <xdr:col>0</xdr:col>
                    <xdr:colOff>276225</xdr:colOff>
                    <xdr:row>38</xdr:row>
                    <xdr:rowOff>9525</xdr:rowOff>
                  </from>
                  <to>
                    <xdr:col>0</xdr:col>
                    <xdr:colOff>1076325</xdr:colOff>
                    <xdr:row>38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41" name="Check Box 39">
              <controlPr defaultSize="0" autoFill="0" autoLine="0" autoPict="0">
                <anchor moveWithCells="1">
                  <from>
                    <xdr:col>0</xdr:col>
                    <xdr:colOff>276225</xdr:colOff>
                    <xdr:row>39</xdr:row>
                    <xdr:rowOff>9525</xdr:rowOff>
                  </from>
                  <to>
                    <xdr:col>0</xdr:col>
                    <xdr:colOff>1076325</xdr:colOff>
                    <xdr:row>39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42" name="Check Box 40">
              <controlPr defaultSize="0" autoFill="0" autoLine="0" autoPict="0">
                <anchor moveWithCells="1">
                  <from>
                    <xdr:col>0</xdr:col>
                    <xdr:colOff>276225</xdr:colOff>
                    <xdr:row>40</xdr:row>
                    <xdr:rowOff>9525</xdr:rowOff>
                  </from>
                  <to>
                    <xdr:col>0</xdr:col>
                    <xdr:colOff>1076325</xdr:colOff>
                    <xdr:row>40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43" name="Check Box 41">
              <controlPr defaultSize="0" autoFill="0" autoLine="0" autoPict="0">
                <anchor moveWithCells="1">
                  <from>
                    <xdr:col>0</xdr:col>
                    <xdr:colOff>276225</xdr:colOff>
                    <xdr:row>41</xdr:row>
                    <xdr:rowOff>9525</xdr:rowOff>
                  </from>
                  <to>
                    <xdr:col>0</xdr:col>
                    <xdr:colOff>1076325</xdr:colOff>
                    <xdr:row>41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44" name="Check Box 42">
              <controlPr defaultSize="0" autoFill="0" autoLine="0" autoPict="0">
                <anchor moveWithCells="1">
                  <from>
                    <xdr:col>0</xdr:col>
                    <xdr:colOff>276225</xdr:colOff>
                    <xdr:row>42</xdr:row>
                    <xdr:rowOff>9525</xdr:rowOff>
                  </from>
                  <to>
                    <xdr:col>0</xdr:col>
                    <xdr:colOff>1076325</xdr:colOff>
                    <xdr:row>42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45" name="Check Box 43">
              <controlPr defaultSize="0" autoFill="0" autoLine="0" autoPict="0">
                <anchor moveWithCells="1">
                  <from>
                    <xdr:col>0</xdr:col>
                    <xdr:colOff>276225</xdr:colOff>
                    <xdr:row>43</xdr:row>
                    <xdr:rowOff>9525</xdr:rowOff>
                  </from>
                  <to>
                    <xdr:col>0</xdr:col>
                    <xdr:colOff>1076325</xdr:colOff>
                    <xdr:row>43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46" name="Check Box 44">
              <controlPr defaultSize="0" autoFill="0" autoLine="0" autoPict="0">
                <anchor moveWithCells="1">
                  <from>
                    <xdr:col>0</xdr:col>
                    <xdr:colOff>276225</xdr:colOff>
                    <xdr:row>44</xdr:row>
                    <xdr:rowOff>9525</xdr:rowOff>
                  </from>
                  <to>
                    <xdr:col>0</xdr:col>
                    <xdr:colOff>1076325</xdr:colOff>
                    <xdr:row>44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" r:id="rId47" name="Check Box 45">
              <controlPr defaultSize="0" autoFill="0" autoLine="0" autoPict="0">
                <anchor moveWithCells="1">
                  <from>
                    <xdr:col>0</xdr:col>
                    <xdr:colOff>276225</xdr:colOff>
                    <xdr:row>45</xdr:row>
                    <xdr:rowOff>9525</xdr:rowOff>
                  </from>
                  <to>
                    <xdr:col>0</xdr:col>
                    <xdr:colOff>1076325</xdr:colOff>
                    <xdr:row>45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48" name="Check Box 46">
              <controlPr defaultSize="0" autoFill="0" autoLine="0" autoPict="0">
                <anchor moveWithCells="1">
                  <from>
                    <xdr:col>0</xdr:col>
                    <xdr:colOff>276225</xdr:colOff>
                    <xdr:row>46</xdr:row>
                    <xdr:rowOff>9525</xdr:rowOff>
                  </from>
                  <to>
                    <xdr:col>0</xdr:col>
                    <xdr:colOff>1076325</xdr:colOff>
                    <xdr:row>46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49" name="Check Box 47">
              <controlPr defaultSize="0" autoFill="0" autoLine="0" autoPict="0">
                <anchor moveWithCells="1">
                  <from>
                    <xdr:col>0</xdr:col>
                    <xdr:colOff>276225</xdr:colOff>
                    <xdr:row>47</xdr:row>
                    <xdr:rowOff>9525</xdr:rowOff>
                  </from>
                  <to>
                    <xdr:col>0</xdr:col>
                    <xdr:colOff>1076325</xdr:colOff>
                    <xdr:row>47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r:id="rId50" name="Check Box 48">
              <controlPr defaultSize="0" autoFill="0" autoLine="0" autoPict="0">
                <anchor moveWithCells="1">
                  <from>
                    <xdr:col>0</xdr:col>
                    <xdr:colOff>276225</xdr:colOff>
                    <xdr:row>48</xdr:row>
                    <xdr:rowOff>9525</xdr:rowOff>
                  </from>
                  <to>
                    <xdr:col>0</xdr:col>
                    <xdr:colOff>1076325</xdr:colOff>
                    <xdr:row>48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r:id="rId51" name="Check Box 49">
              <controlPr defaultSize="0" autoFill="0" autoLine="0" autoPict="0">
                <anchor moveWithCells="1">
                  <from>
                    <xdr:col>0</xdr:col>
                    <xdr:colOff>276225</xdr:colOff>
                    <xdr:row>49</xdr:row>
                    <xdr:rowOff>9525</xdr:rowOff>
                  </from>
                  <to>
                    <xdr:col>0</xdr:col>
                    <xdr:colOff>1076325</xdr:colOff>
                    <xdr:row>49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4" r:id="rId52" name="Check Box 50">
              <controlPr defaultSize="0" autoFill="0" autoLine="0" autoPict="0">
                <anchor moveWithCells="1">
                  <from>
                    <xdr:col>0</xdr:col>
                    <xdr:colOff>276225</xdr:colOff>
                    <xdr:row>50</xdr:row>
                    <xdr:rowOff>9525</xdr:rowOff>
                  </from>
                  <to>
                    <xdr:col>0</xdr:col>
                    <xdr:colOff>1076325</xdr:colOff>
                    <xdr:row>50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53" name="Check Box 51">
              <controlPr defaultSize="0" autoFill="0" autoLine="0" autoPict="0">
                <anchor moveWithCells="1">
                  <from>
                    <xdr:col>0</xdr:col>
                    <xdr:colOff>276225</xdr:colOff>
                    <xdr:row>51</xdr:row>
                    <xdr:rowOff>9525</xdr:rowOff>
                  </from>
                  <to>
                    <xdr:col>0</xdr:col>
                    <xdr:colOff>1076325</xdr:colOff>
                    <xdr:row>51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54" name="Check Box 52">
              <controlPr defaultSize="0" autoFill="0" autoLine="0" autoPict="0">
                <anchor moveWithCells="1">
                  <from>
                    <xdr:col>0</xdr:col>
                    <xdr:colOff>276225</xdr:colOff>
                    <xdr:row>52</xdr:row>
                    <xdr:rowOff>9525</xdr:rowOff>
                  </from>
                  <to>
                    <xdr:col>0</xdr:col>
                    <xdr:colOff>1076325</xdr:colOff>
                    <xdr:row>52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55" name="Check Box 53">
              <controlPr defaultSize="0" autoFill="0" autoLine="0" autoPict="0">
                <anchor moveWithCells="1">
                  <from>
                    <xdr:col>0</xdr:col>
                    <xdr:colOff>276225</xdr:colOff>
                    <xdr:row>53</xdr:row>
                    <xdr:rowOff>9525</xdr:rowOff>
                  </from>
                  <to>
                    <xdr:col>0</xdr:col>
                    <xdr:colOff>1076325</xdr:colOff>
                    <xdr:row>53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56" name="Check Box 54">
              <controlPr defaultSize="0" autoFill="0" autoLine="0" autoPict="0">
                <anchor moveWithCells="1">
                  <from>
                    <xdr:col>0</xdr:col>
                    <xdr:colOff>276225</xdr:colOff>
                    <xdr:row>54</xdr:row>
                    <xdr:rowOff>9525</xdr:rowOff>
                  </from>
                  <to>
                    <xdr:col>0</xdr:col>
                    <xdr:colOff>1076325</xdr:colOff>
                    <xdr:row>54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r:id="rId57" name="Check Box 55">
              <controlPr defaultSize="0" autoFill="0" autoLine="0" autoPict="0">
                <anchor moveWithCells="1">
                  <from>
                    <xdr:col>0</xdr:col>
                    <xdr:colOff>276225</xdr:colOff>
                    <xdr:row>55</xdr:row>
                    <xdr:rowOff>9525</xdr:rowOff>
                  </from>
                  <to>
                    <xdr:col>0</xdr:col>
                    <xdr:colOff>1076325</xdr:colOff>
                    <xdr:row>55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0" r:id="rId58" name="Check Box 56">
              <controlPr defaultSize="0" autoFill="0" autoLine="0" autoPict="0">
                <anchor moveWithCells="1">
                  <from>
                    <xdr:col>0</xdr:col>
                    <xdr:colOff>276225</xdr:colOff>
                    <xdr:row>56</xdr:row>
                    <xdr:rowOff>9525</xdr:rowOff>
                  </from>
                  <to>
                    <xdr:col>0</xdr:col>
                    <xdr:colOff>1076325</xdr:colOff>
                    <xdr:row>56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1" r:id="rId59" name="Check Box 57">
              <controlPr defaultSize="0" autoFill="0" autoLine="0" autoPict="0">
                <anchor moveWithCells="1">
                  <from>
                    <xdr:col>0</xdr:col>
                    <xdr:colOff>276225</xdr:colOff>
                    <xdr:row>57</xdr:row>
                    <xdr:rowOff>9525</xdr:rowOff>
                  </from>
                  <to>
                    <xdr:col>0</xdr:col>
                    <xdr:colOff>1076325</xdr:colOff>
                    <xdr:row>57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2" r:id="rId60" name="Check Box 58">
              <controlPr defaultSize="0" autoFill="0" autoLine="0" autoPict="0">
                <anchor moveWithCells="1">
                  <from>
                    <xdr:col>0</xdr:col>
                    <xdr:colOff>276225</xdr:colOff>
                    <xdr:row>58</xdr:row>
                    <xdr:rowOff>9525</xdr:rowOff>
                  </from>
                  <to>
                    <xdr:col>0</xdr:col>
                    <xdr:colOff>1076325</xdr:colOff>
                    <xdr:row>58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3" r:id="rId61" name="Check Box 59">
              <controlPr defaultSize="0" autoFill="0" autoLine="0" autoPict="0">
                <anchor moveWithCells="1">
                  <from>
                    <xdr:col>0</xdr:col>
                    <xdr:colOff>276225</xdr:colOff>
                    <xdr:row>59</xdr:row>
                    <xdr:rowOff>9525</xdr:rowOff>
                  </from>
                  <to>
                    <xdr:col>0</xdr:col>
                    <xdr:colOff>1076325</xdr:colOff>
                    <xdr:row>59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4" r:id="rId62" name="Check Box 60">
              <controlPr defaultSize="0" autoFill="0" autoLine="0" autoPict="0">
                <anchor moveWithCells="1">
                  <from>
                    <xdr:col>0</xdr:col>
                    <xdr:colOff>276225</xdr:colOff>
                    <xdr:row>60</xdr:row>
                    <xdr:rowOff>9525</xdr:rowOff>
                  </from>
                  <to>
                    <xdr:col>0</xdr:col>
                    <xdr:colOff>1076325</xdr:colOff>
                    <xdr:row>60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5" r:id="rId63" name="Check Box 61">
              <controlPr defaultSize="0" autoFill="0" autoLine="0" autoPict="0">
                <anchor moveWithCells="1">
                  <from>
                    <xdr:col>0</xdr:col>
                    <xdr:colOff>276225</xdr:colOff>
                    <xdr:row>61</xdr:row>
                    <xdr:rowOff>9525</xdr:rowOff>
                  </from>
                  <to>
                    <xdr:col>0</xdr:col>
                    <xdr:colOff>1076325</xdr:colOff>
                    <xdr:row>61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6" r:id="rId64" name="Check Box 62">
              <controlPr defaultSize="0" autoFill="0" autoLine="0" autoPict="0">
                <anchor moveWithCells="1">
                  <from>
                    <xdr:col>0</xdr:col>
                    <xdr:colOff>276225</xdr:colOff>
                    <xdr:row>62</xdr:row>
                    <xdr:rowOff>9525</xdr:rowOff>
                  </from>
                  <to>
                    <xdr:col>0</xdr:col>
                    <xdr:colOff>1076325</xdr:colOff>
                    <xdr:row>62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7" r:id="rId65" name="Check Box 63">
              <controlPr defaultSize="0" autoFill="0" autoLine="0" autoPict="0">
                <anchor moveWithCells="1">
                  <from>
                    <xdr:col>0</xdr:col>
                    <xdr:colOff>276225</xdr:colOff>
                    <xdr:row>63</xdr:row>
                    <xdr:rowOff>9525</xdr:rowOff>
                  </from>
                  <to>
                    <xdr:col>0</xdr:col>
                    <xdr:colOff>1076325</xdr:colOff>
                    <xdr:row>63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8" r:id="rId66" name="Check Box 64">
              <controlPr defaultSize="0" autoFill="0" autoLine="0" autoPict="0">
                <anchor moveWithCells="1">
                  <from>
                    <xdr:col>0</xdr:col>
                    <xdr:colOff>276225</xdr:colOff>
                    <xdr:row>64</xdr:row>
                    <xdr:rowOff>9525</xdr:rowOff>
                  </from>
                  <to>
                    <xdr:col>0</xdr:col>
                    <xdr:colOff>1076325</xdr:colOff>
                    <xdr:row>64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9" r:id="rId67" name="Check Box 65">
              <controlPr defaultSize="0" autoFill="0" autoLine="0" autoPict="0">
                <anchor moveWithCells="1">
                  <from>
                    <xdr:col>0</xdr:col>
                    <xdr:colOff>276225</xdr:colOff>
                    <xdr:row>65</xdr:row>
                    <xdr:rowOff>9525</xdr:rowOff>
                  </from>
                  <to>
                    <xdr:col>0</xdr:col>
                    <xdr:colOff>1076325</xdr:colOff>
                    <xdr:row>65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0" r:id="rId68" name="Check Box 66">
              <controlPr defaultSize="0" autoFill="0" autoLine="0" autoPict="0">
                <anchor moveWithCells="1">
                  <from>
                    <xdr:col>0</xdr:col>
                    <xdr:colOff>276225</xdr:colOff>
                    <xdr:row>66</xdr:row>
                    <xdr:rowOff>9525</xdr:rowOff>
                  </from>
                  <to>
                    <xdr:col>0</xdr:col>
                    <xdr:colOff>1076325</xdr:colOff>
                    <xdr:row>66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1" r:id="rId69" name="Check Box 67">
              <controlPr defaultSize="0" autoFill="0" autoLine="0" autoPict="0">
                <anchor moveWithCells="1">
                  <from>
                    <xdr:col>0</xdr:col>
                    <xdr:colOff>276225</xdr:colOff>
                    <xdr:row>67</xdr:row>
                    <xdr:rowOff>9525</xdr:rowOff>
                  </from>
                  <to>
                    <xdr:col>0</xdr:col>
                    <xdr:colOff>1076325</xdr:colOff>
                    <xdr:row>67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2" r:id="rId70" name="Check Box 68">
              <controlPr defaultSize="0" autoFill="0" autoLine="0" autoPict="0">
                <anchor moveWithCells="1">
                  <from>
                    <xdr:col>0</xdr:col>
                    <xdr:colOff>276225</xdr:colOff>
                    <xdr:row>68</xdr:row>
                    <xdr:rowOff>9525</xdr:rowOff>
                  </from>
                  <to>
                    <xdr:col>0</xdr:col>
                    <xdr:colOff>1076325</xdr:colOff>
                    <xdr:row>68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3" r:id="rId71" name="Check Box 69">
              <controlPr defaultSize="0" autoFill="0" autoLine="0" autoPict="0">
                <anchor moveWithCells="1">
                  <from>
                    <xdr:col>0</xdr:col>
                    <xdr:colOff>276225</xdr:colOff>
                    <xdr:row>69</xdr:row>
                    <xdr:rowOff>9525</xdr:rowOff>
                  </from>
                  <to>
                    <xdr:col>0</xdr:col>
                    <xdr:colOff>1076325</xdr:colOff>
                    <xdr:row>69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4" r:id="rId72" name="Check Box 70">
              <controlPr defaultSize="0" autoFill="0" autoLine="0" autoPict="0">
                <anchor moveWithCells="1">
                  <from>
                    <xdr:col>0</xdr:col>
                    <xdr:colOff>276225</xdr:colOff>
                    <xdr:row>70</xdr:row>
                    <xdr:rowOff>9525</xdr:rowOff>
                  </from>
                  <to>
                    <xdr:col>0</xdr:col>
                    <xdr:colOff>1076325</xdr:colOff>
                    <xdr:row>70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5" r:id="rId73" name="Check Box 71">
              <controlPr defaultSize="0" autoFill="0" autoLine="0" autoPict="0">
                <anchor moveWithCells="1">
                  <from>
                    <xdr:col>0</xdr:col>
                    <xdr:colOff>276225</xdr:colOff>
                    <xdr:row>71</xdr:row>
                    <xdr:rowOff>9525</xdr:rowOff>
                  </from>
                  <to>
                    <xdr:col>0</xdr:col>
                    <xdr:colOff>1076325</xdr:colOff>
                    <xdr:row>71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6" r:id="rId74" name="Check Box 72">
              <controlPr defaultSize="0" autoFill="0" autoLine="0" autoPict="0">
                <anchor moveWithCells="1">
                  <from>
                    <xdr:col>0</xdr:col>
                    <xdr:colOff>276225</xdr:colOff>
                    <xdr:row>72</xdr:row>
                    <xdr:rowOff>9525</xdr:rowOff>
                  </from>
                  <to>
                    <xdr:col>0</xdr:col>
                    <xdr:colOff>1076325</xdr:colOff>
                    <xdr:row>72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7" r:id="rId75" name="Check Box 73">
              <controlPr defaultSize="0" autoFill="0" autoLine="0" autoPict="0">
                <anchor moveWithCells="1">
                  <from>
                    <xdr:col>0</xdr:col>
                    <xdr:colOff>276225</xdr:colOff>
                    <xdr:row>73</xdr:row>
                    <xdr:rowOff>9525</xdr:rowOff>
                  </from>
                  <to>
                    <xdr:col>0</xdr:col>
                    <xdr:colOff>1076325</xdr:colOff>
                    <xdr:row>73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8" r:id="rId76" name="Check Box 74">
              <controlPr defaultSize="0" autoFill="0" autoLine="0" autoPict="0">
                <anchor moveWithCells="1">
                  <from>
                    <xdr:col>0</xdr:col>
                    <xdr:colOff>276225</xdr:colOff>
                    <xdr:row>74</xdr:row>
                    <xdr:rowOff>9525</xdr:rowOff>
                  </from>
                  <to>
                    <xdr:col>0</xdr:col>
                    <xdr:colOff>1076325</xdr:colOff>
                    <xdr:row>74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9" r:id="rId77" name="Check Box 75">
              <controlPr defaultSize="0" autoFill="0" autoLine="0" autoPict="0">
                <anchor moveWithCells="1">
                  <from>
                    <xdr:col>0</xdr:col>
                    <xdr:colOff>276225</xdr:colOff>
                    <xdr:row>75</xdr:row>
                    <xdr:rowOff>9525</xdr:rowOff>
                  </from>
                  <to>
                    <xdr:col>0</xdr:col>
                    <xdr:colOff>1076325</xdr:colOff>
                    <xdr:row>75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0" r:id="rId78" name="Check Box 76">
              <controlPr defaultSize="0" autoFill="0" autoLine="0" autoPict="0">
                <anchor moveWithCells="1">
                  <from>
                    <xdr:col>0</xdr:col>
                    <xdr:colOff>276225</xdr:colOff>
                    <xdr:row>76</xdr:row>
                    <xdr:rowOff>9525</xdr:rowOff>
                  </from>
                  <to>
                    <xdr:col>0</xdr:col>
                    <xdr:colOff>1076325</xdr:colOff>
                    <xdr:row>76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1" r:id="rId79" name="Check Box 77">
              <controlPr defaultSize="0" autoFill="0" autoLine="0" autoPict="0">
                <anchor moveWithCells="1">
                  <from>
                    <xdr:col>0</xdr:col>
                    <xdr:colOff>276225</xdr:colOff>
                    <xdr:row>77</xdr:row>
                    <xdr:rowOff>9525</xdr:rowOff>
                  </from>
                  <to>
                    <xdr:col>0</xdr:col>
                    <xdr:colOff>1076325</xdr:colOff>
                    <xdr:row>77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2" r:id="rId80" name="Check Box 78">
              <controlPr defaultSize="0" autoFill="0" autoLine="0" autoPict="0">
                <anchor moveWithCells="1">
                  <from>
                    <xdr:col>0</xdr:col>
                    <xdr:colOff>276225</xdr:colOff>
                    <xdr:row>78</xdr:row>
                    <xdr:rowOff>9525</xdr:rowOff>
                  </from>
                  <to>
                    <xdr:col>0</xdr:col>
                    <xdr:colOff>1076325</xdr:colOff>
                    <xdr:row>78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3" r:id="rId81" name="Check Box 79">
              <controlPr defaultSize="0" autoFill="0" autoLine="0" autoPict="0">
                <anchor moveWithCells="1">
                  <from>
                    <xdr:col>0</xdr:col>
                    <xdr:colOff>276225</xdr:colOff>
                    <xdr:row>79</xdr:row>
                    <xdr:rowOff>9525</xdr:rowOff>
                  </from>
                  <to>
                    <xdr:col>0</xdr:col>
                    <xdr:colOff>1076325</xdr:colOff>
                    <xdr:row>79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4" r:id="rId82" name="Check Box 80">
              <controlPr defaultSize="0" autoFill="0" autoLine="0" autoPict="0">
                <anchor moveWithCells="1">
                  <from>
                    <xdr:col>0</xdr:col>
                    <xdr:colOff>276225</xdr:colOff>
                    <xdr:row>80</xdr:row>
                    <xdr:rowOff>9525</xdr:rowOff>
                  </from>
                  <to>
                    <xdr:col>0</xdr:col>
                    <xdr:colOff>1076325</xdr:colOff>
                    <xdr:row>80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5" r:id="rId83" name="Check Box 81">
              <controlPr defaultSize="0" autoFill="0" autoLine="0" autoPict="0">
                <anchor moveWithCells="1">
                  <from>
                    <xdr:col>0</xdr:col>
                    <xdr:colOff>276225</xdr:colOff>
                    <xdr:row>81</xdr:row>
                    <xdr:rowOff>9525</xdr:rowOff>
                  </from>
                  <to>
                    <xdr:col>0</xdr:col>
                    <xdr:colOff>1076325</xdr:colOff>
                    <xdr:row>81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6" r:id="rId84" name="Check Box 82">
              <controlPr defaultSize="0" autoFill="0" autoLine="0" autoPict="0">
                <anchor moveWithCells="1">
                  <from>
                    <xdr:col>0</xdr:col>
                    <xdr:colOff>276225</xdr:colOff>
                    <xdr:row>82</xdr:row>
                    <xdr:rowOff>9525</xdr:rowOff>
                  </from>
                  <to>
                    <xdr:col>0</xdr:col>
                    <xdr:colOff>1076325</xdr:colOff>
                    <xdr:row>82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7" r:id="rId85" name="Check Box 83">
              <controlPr defaultSize="0" autoFill="0" autoLine="0" autoPict="0">
                <anchor moveWithCells="1">
                  <from>
                    <xdr:col>0</xdr:col>
                    <xdr:colOff>276225</xdr:colOff>
                    <xdr:row>83</xdr:row>
                    <xdr:rowOff>9525</xdr:rowOff>
                  </from>
                  <to>
                    <xdr:col>0</xdr:col>
                    <xdr:colOff>1076325</xdr:colOff>
                    <xdr:row>83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8" r:id="rId86" name="Check Box 84">
              <controlPr defaultSize="0" autoFill="0" autoLine="0" autoPict="0">
                <anchor moveWithCells="1">
                  <from>
                    <xdr:col>0</xdr:col>
                    <xdr:colOff>276225</xdr:colOff>
                    <xdr:row>84</xdr:row>
                    <xdr:rowOff>9525</xdr:rowOff>
                  </from>
                  <to>
                    <xdr:col>0</xdr:col>
                    <xdr:colOff>1076325</xdr:colOff>
                    <xdr:row>84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9" r:id="rId87" name="Check Box 85">
              <controlPr defaultSize="0" autoFill="0" autoLine="0" autoPict="0">
                <anchor moveWithCells="1">
                  <from>
                    <xdr:col>0</xdr:col>
                    <xdr:colOff>276225</xdr:colOff>
                    <xdr:row>85</xdr:row>
                    <xdr:rowOff>9525</xdr:rowOff>
                  </from>
                  <to>
                    <xdr:col>0</xdr:col>
                    <xdr:colOff>1076325</xdr:colOff>
                    <xdr:row>85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0" r:id="rId88" name="Check Box 86">
              <controlPr defaultSize="0" autoFill="0" autoLine="0" autoPict="0">
                <anchor moveWithCells="1">
                  <from>
                    <xdr:col>0</xdr:col>
                    <xdr:colOff>276225</xdr:colOff>
                    <xdr:row>86</xdr:row>
                    <xdr:rowOff>9525</xdr:rowOff>
                  </from>
                  <to>
                    <xdr:col>0</xdr:col>
                    <xdr:colOff>1076325</xdr:colOff>
                    <xdr:row>86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1" r:id="rId89" name="Check Box 87">
              <controlPr defaultSize="0" autoFill="0" autoLine="0" autoPict="0">
                <anchor moveWithCells="1">
                  <from>
                    <xdr:col>0</xdr:col>
                    <xdr:colOff>276225</xdr:colOff>
                    <xdr:row>87</xdr:row>
                    <xdr:rowOff>9525</xdr:rowOff>
                  </from>
                  <to>
                    <xdr:col>0</xdr:col>
                    <xdr:colOff>1076325</xdr:colOff>
                    <xdr:row>87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2" r:id="rId90" name="Check Box 88">
              <controlPr defaultSize="0" autoFill="0" autoLine="0" autoPict="0">
                <anchor moveWithCells="1">
                  <from>
                    <xdr:col>0</xdr:col>
                    <xdr:colOff>276225</xdr:colOff>
                    <xdr:row>88</xdr:row>
                    <xdr:rowOff>9525</xdr:rowOff>
                  </from>
                  <to>
                    <xdr:col>0</xdr:col>
                    <xdr:colOff>1076325</xdr:colOff>
                    <xdr:row>88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3" r:id="rId91" name="Check Box 89">
              <controlPr defaultSize="0" autoFill="0" autoLine="0" autoPict="0">
                <anchor moveWithCells="1">
                  <from>
                    <xdr:col>0</xdr:col>
                    <xdr:colOff>276225</xdr:colOff>
                    <xdr:row>89</xdr:row>
                    <xdr:rowOff>9525</xdr:rowOff>
                  </from>
                  <to>
                    <xdr:col>0</xdr:col>
                    <xdr:colOff>1076325</xdr:colOff>
                    <xdr:row>89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4" r:id="rId92" name="Check Box 90">
              <controlPr defaultSize="0" autoFill="0" autoLine="0" autoPict="0">
                <anchor moveWithCells="1">
                  <from>
                    <xdr:col>0</xdr:col>
                    <xdr:colOff>276225</xdr:colOff>
                    <xdr:row>90</xdr:row>
                    <xdr:rowOff>9525</xdr:rowOff>
                  </from>
                  <to>
                    <xdr:col>0</xdr:col>
                    <xdr:colOff>1076325</xdr:colOff>
                    <xdr:row>90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5" r:id="rId93" name="Check Box 91">
              <controlPr defaultSize="0" autoFill="0" autoLine="0" autoPict="0">
                <anchor moveWithCells="1">
                  <from>
                    <xdr:col>0</xdr:col>
                    <xdr:colOff>276225</xdr:colOff>
                    <xdr:row>91</xdr:row>
                    <xdr:rowOff>9525</xdr:rowOff>
                  </from>
                  <to>
                    <xdr:col>0</xdr:col>
                    <xdr:colOff>1076325</xdr:colOff>
                    <xdr:row>91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" r:id="rId94" name="Check Box 92">
              <controlPr defaultSize="0" autoFill="0" autoLine="0" autoPict="0">
                <anchor moveWithCells="1">
                  <from>
                    <xdr:col>0</xdr:col>
                    <xdr:colOff>276225</xdr:colOff>
                    <xdr:row>92</xdr:row>
                    <xdr:rowOff>9525</xdr:rowOff>
                  </from>
                  <to>
                    <xdr:col>0</xdr:col>
                    <xdr:colOff>1076325</xdr:colOff>
                    <xdr:row>92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7" r:id="rId95" name="Check Box 93">
              <controlPr defaultSize="0" autoFill="0" autoLine="0" autoPict="0">
                <anchor moveWithCells="1">
                  <from>
                    <xdr:col>0</xdr:col>
                    <xdr:colOff>276225</xdr:colOff>
                    <xdr:row>93</xdr:row>
                    <xdr:rowOff>9525</xdr:rowOff>
                  </from>
                  <to>
                    <xdr:col>0</xdr:col>
                    <xdr:colOff>1076325</xdr:colOff>
                    <xdr:row>93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96" name="Check Box 94">
              <controlPr defaultSize="0" autoFill="0" autoLine="0" autoPict="0">
                <anchor moveWithCells="1">
                  <from>
                    <xdr:col>0</xdr:col>
                    <xdr:colOff>276225</xdr:colOff>
                    <xdr:row>94</xdr:row>
                    <xdr:rowOff>9525</xdr:rowOff>
                  </from>
                  <to>
                    <xdr:col>0</xdr:col>
                    <xdr:colOff>1076325</xdr:colOff>
                    <xdr:row>94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97" name="Check Box 95">
              <controlPr defaultSize="0" autoFill="0" autoLine="0" autoPict="0">
                <anchor moveWithCells="1">
                  <from>
                    <xdr:col>0</xdr:col>
                    <xdr:colOff>276225</xdr:colOff>
                    <xdr:row>95</xdr:row>
                    <xdr:rowOff>9525</xdr:rowOff>
                  </from>
                  <to>
                    <xdr:col>0</xdr:col>
                    <xdr:colOff>1076325</xdr:colOff>
                    <xdr:row>95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98" name="Check Box 96">
              <controlPr defaultSize="0" autoFill="0" autoLine="0" autoPict="0">
                <anchor moveWithCells="1">
                  <from>
                    <xdr:col>0</xdr:col>
                    <xdr:colOff>276225</xdr:colOff>
                    <xdr:row>96</xdr:row>
                    <xdr:rowOff>9525</xdr:rowOff>
                  </from>
                  <to>
                    <xdr:col>0</xdr:col>
                    <xdr:colOff>1076325</xdr:colOff>
                    <xdr:row>96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99" name="Check Box 97">
              <controlPr defaultSize="0" autoFill="0" autoLine="0" autoPict="0">
                <anchor moveWithCells="1">
                  <from>
                    <xdr:col>0</xdr:col>
                    <xdr:colOff>276225</xdr:colOff>
                    <xdr:row>97</xdr:row>
                    <xdr:rowOff>9525</xdr:rowOff>
                  </from>
                  <to>
                    <xdr:col>0</xdr:col>
                    <xdr:colOff>1076325</xdr:colOff>
                    <xdr:row>97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100" name="Check Box 98">
              <controlPr defaultSize="0" autoFill="0" autoLine="0" autoPict="0">
                <anchor moveWithCells="1">
                  <from>
                    <xdr:col>0</xdr:col>
                    <xdr:colOff>276225</xdr:colOff>
                    <xdr:row>98</xdr:row>
                    <xdr:rowOff>9525</xdr:rowOff>
                  </from>
                  <to>
                    <xdr:col>0</xdr:col>
                    <xdr:colOff>1076325</xdr:colOff>
                    <xdr:row>98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1" name="Check Box 99">
              <controlPr defaultSize="0" autoFill="0" autoLine="0" autoPict="0">
                <anchor moveWithCells="1">
                  <from>
                    <xdr:col>0</xdr:col>
                    <xdr:colOff>276225</xdr:colOff>
                    <xdr:row>99</xdr:row>
                    <xdr:rowOff>9525</xdr:rowOff>
                  </from>
                  <to>
                    <xdr:col>0</xdr:col>
                    <xdr:colOff>1076325</xdr:colOff>
                    <xdr:row>99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4" r:id="rId102" name="Check Box 100">
              <controlPr defaultSize="0" autoFill="0" autoLine="0" autoPict="0">
                <anchor moveWithCells="1">
                  <from>
                    <xdr:col>0</xdr:col>
                    <xdr:colOff>276225</xdr:colOff>
                    <xdr:row>100</xdr:row>
                    <xdr:rowOff>9525</xdr:rowOff>
                  </from>
                  <to>
                    <xdr:col>0</xdr:col>
                    <xdr:colOff>1076325</xdr:colOff>
                    <xdr:row>100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03" name="Check Box 101">
              <controlPr defaultSize="0" autoFill="0" autoLine="0" autoPict="0">
                <anchor moveWithCells="1">
                  <from>
                    <xdr:col>0</xdr:col>
                    <xdr:colOff>276225</xdr:colOff>
                    <xdr:row>101</xdr:row>
                    <xdr:rowOff>9525</xdr:rowOff>
                  </from>
                  <to>
                    <xdr:col>0</xdr:col>
                    <xdr:colOff>1076325</xdr:colOff>
                    <xdr:row>101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04" name="Check Box 102">
              <controlPr defaultSize="0" autoFill="0" autoLine="0" autoPict="0">
                <anchor moveWithCells="1">
                  <from>
                    <xdr:col>0</xdr:col>
                    <xdr:colOff>276225</xdr:colOff>
                    <xdr:row>102</xdr:row>
                    <xdr:rowOff>9525</xdr:rowOff>
                  </from>
                  <to>
                    <xdr:col>0</xdr:col>
                    <xdr:colOff>1076325</xdr:colOff>
                    <xdr:row>102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05" name="Check Box 103">
              <controlPr defaultSize="0" autoFill="0" autoLine="0" autoPict="0">
                <anchor moveWithCells="1">
                  <from>
                    <xdr:col>0</xdr:col>
                    <xdr:colOff>276225</xdr:colOff>
                    <xdr:row>103</xdr:row>
                    <xdr:rowOff>9525</xdr:rowOff>
                  </from>
                  <to>
                    <xdr:col>0</xdr:col>
                    <xdr:colOff>1076325</xdr:colOff>
                    <xdr:row>103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06" name="Check Box 104">
              <controlPr defaultSize="0" autoFill="0" autoLine="0" autoPict="0">
                <anchor moveWithCells="1">
                  <from>
                    <xdr:col>0</xdr:col>
                    <xdr:colOff>276225</xdr:colOff>
                    <xdr:row>104</xdr:row>
                    <xdr:rowOff>9525</xdr:rowOff>
                  </from>
                  <to>
                    <xdr:col>0</xdr:col>
                    <xdr:colOff>1076325</xdr:colOff>
                    <xdr:row>104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" r:id="rId107" name="Check Box 105">
              <controlPr defaultSize="0" autoFill="0" autoLine="0" autoPict="0">
                <anchor moveWithCells="1">
                  <from>
                    <xdr:col>0</xdr:col>
                    <xdr:colOff>276225</xdr:colOff>
                    <xdr:row>105</xdr:row>
                    <xdr:rowOff>9525</xdr:rowOff>
                  </from>
                  <to>
                    <xdr:col>0</xdr:col>
                    <xdr:colOff>1076325</xdr:colOff>
                    <xdr:row>105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08" name="Check Box 106">
              <controlPr defaultSize="0" autoFill="0" autoLine="0" autoPict="0">
                <anchor moveWithCells="1">
                  <from>
                    <xdr:col>0</xdr:col>
                    <xdr:colOff>276225</xdr:colOff>
                    <xdr:row>106</xdr:row>
                    <xdr:rowOff>9525</xdr:rowOff>
                  </from>
                  <to>
                    <xdr:col>0</xdr:col>
                    <xdr:colOff>1076325</xdr:colOff>
                    <xdr:row>106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09" name="Check Box 107">
              <controlPr defaultSize="0" autoFill="0" autoLine="0" autoPict="0">
                <anchor moveWithCells="1">
                  <from>
                    <xdr:col>0</xdr:col>
                    <xdr:colOff>276225</xdr:colOff>
                    <xdr:row>107</xdr:row>
                    <xdr:rowOff>9525</xdr:rowOff>
                  </from>
                  <to>
                    <xdr:col>0</xdr:col>
                    <xdr:colOff>1076325</xdr:colOff>
                    <xdr:row>107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10" name="Check Box 108">
              <controlPr defaultSize="0" autoFill="0" autoLine="0" autoPict="0">
                <anchor moveWithCells="1">
                  <from>
                    <xdr:col>0</xdr:col>
                    <xdr:colOff>276225</xdr:colOff>
                    <xdr:row>108</xdr:row>
                    <xdr:rowOff>9525</xdr:rowOff>
                  </from>
                  <to>
                    <xdr:col>0</xdr:col>
                    <xdr:colOff>1076325</xdr:colOff>
                    <xdr:row>108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11" name="Check Box 109">
              <controlPr defaultSize="0" autoFill="0" autoLine="0" autoPict="0">
                <anchor moveWithCells="1">
                  <from>
                    <xdr:col>0</xdr:col>
                    <xdr:colOff>276225</xdr:colOff>
                    <xdr:row>109</xdr:row>
                    <xdr:rowOff>9525</xdr:rowOff>
                  </from>
                  <to>
                    <xdr:col>0</xdr:col>
                    <xdr:colOff>1076325</xdr:colOff>
                    <xdr:row>109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4" r:id="rId112" name="Check Box 110">
              <controlPr defaultSize="0" autoFill="0" autoLine="0" autoPict="0">
                <anchor moveWithCells="1">
                  <from>
                    <xdr:col>0</xdr:col>
                    <xdr:colOff>276225</xdr:colOff>
                    <xdr:row>110</xdr:row>
                    <xdr:rowOff>9525</xdr:rowOff>
                  </from>
                  <to>
                    <xdr:col>0</xdr:col>
                    <xdr:colOff>1076325</xdr:colOff>
                    <xdr:row>110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13" name="Check Box 111">
              <controlPr defaultSize="0" autoFill="0" autoLine="0" autoPict="0">
                <anchor moveWithCells="1">
                  <from>
                    <xdr:col>0</xdr:col>
                    <xdr:colOff>276225</xdr:colOff>
                    <xdr:row>111</xdr:row>
                    <xdr:rowOff>9525</xdr:rowOff>
                  </from>
                  <to>
                    <xdr:col>0</xdr:col>
                    <xdr:colOff>1076325</xdr:colOff>
                    <xdr:row>111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114" name="Check Box 112">
              <controlPr defaultSize="0" autoFill="0" autoLine="0" autoPict="0">
                <anchor moveWithCells="1">
                  <from>
                    <xdr:col>0</xdr:col>
                    <xdr:colOff>276225</xdr:colOff>
                    <xdr:row>112</xdr:row>
                    <xdr:rowOff>9525</xdr:rowOff>
                  </from>
                  <to>
                    <xdr:col>0</xdr:col>
                    <xdr:colOff>1076325</xdr:colOff>
                    <xdr:row>112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115" name="Check Box 113">
              <controlPr defaultSize="0" autoFill="0" autoLine="0" autoPict="0">
                <anchor moveWithCells="1">
                  <from>
                    <xdr:col>0</xdr:col>
                    <xdr:colOff>276225</xdr:colOff>
                    <xdr:row>113</xdr:row>
                    <xdr:rowOff>9525</xdr:rowOff>
                  </from>
                  <to>
                    <xdr:col>0</xdr:col>
                    <xdr:colOff>1076325</xdr:colOff>
                    <xdr:row>113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116" name="Check Box 114">
              <controlPr defaultSize="0" autoFill="0" autoLine="0" autoPict="0">
                <anchor moveWithCells="1">
                  <from>
                    <xdr:col>0</xdr:col>
                    <xdr:colOff>276225</xdr:colOff>
                    <xdr:row>114</xdr:row>
                    <xdr:rowOff>9525</xdr:rowOff>
                  </from>
                  <to>
                    <xdr:col>0</xdr:col>
                    <xdr:colOff>1076325</xdr:colOff>
                    <xdr:row>114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117" name="Check Box 115">
              <controlPr defaultSize="0" autoFill="0" autoLine="0" autoPict="0">
                <anchor moveWithCells="1">
                  <from>
                    <xdr:col>0</xdr:col>
                    <xdr:colOff>276225</xdr:colOff>
                    <xdr:row>115</xdr:row>
                    <xdr:rowOff>9525</xdr:rowOff>
                  </from>
                  <to>
                    <xdr:col>0</xdr:col>
                    <xdr:colOff>1076325</xdr:colOff>
                    <xdr:row>115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118" name="Check Box 116">
              <controlPr defaultSize="0" autoFill="0" autoLine="0" autoPict="0">
                <anchor moveWithCells="1">
                  <from>
                    <xdr:col>0</xdr:col>
                    <xdr:colOff>276225</xdr:colOff>
                    <xdr:row>116</xdr:row>
                    <xdr:rowOff>9525</xdr:rowOff>
                  </from>
                  <to>
                    <xdr:col>0</xdr:col>
                    <xdr:colOff>1076325</xdr:colOff>
                    <xdr:row>116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119" name="Check Box 117">
              <controlPr defaultSize="0" autoFill="0" autoLine="0" autoPict="0">
                <anchor moveWithCells="1">
                  <from>
                    <xdr:col>0</xdr:col>
                    <xdr:colOff>276225</xdr:colOff>
                    <xdr:row>117</xdr:row>
                    <xdr:rowOff>9525</xdr:rowOff>
                  </from>
                  <to>
                    <xdr:col>0</xdr:col>
                    <xdr:colOff>1076325</xdr:colOff>
                    <xdr:row>117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120" name="Check Box 118">
              <controlPr defaultSize="0" autoFill="0" autoLine="0" autoPict="0">
                <anchor moveWithCells="1">
                  <from>
                    <xdr:col>0</xdr:col>
                    <xdr:colOff>276225</xdr:colOff>
                    <xdr:row>118</xdr:row>
                    <xdr:rowOff>9525</xdr:rowOff>
                  </from>
                  <to>
                    <xdr:col>0</xdr:col>
                    <xdr:colOff>1076325</xdr:colOff>
                    <xdr:row>118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3" r:id="rId121" name="Check Box 119">
              <controlPr defaultSize="0" autoFill="0" autoLine="0" autoPict="0">
                <anchor moveWithCells="1">
                  <from>
                    <xdr:col>0</xdr:col>
                    <xdr:colOff>276225</xdr:colOff>
                    <xdr:row>119</xdr:row>
                    <xdr:rowOff>9525</xdr:rowOff>
                  </from>
                  <to>
                    <xdr:col>0</xdr:col>
                    <xdr:colOff>1076325</xdr:colOff>
                    <xdr:row>119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4" r:id="rId122" name="Check Box 120">
              <controlPr defaultSize="0" autoFill="0" autoLine="0" autoPict="0">
                <anchor moveWithCells="1">
                  <from>
                    <xdr:col>0</xdr:col>
                    <xdr:colOff>276225</xdr:colOff>
                    <xdr:row>120</xdr:row>
                    <xdr:rowOff>9525</xdr:rowOff>
                  </from>
                  <to>
                    <xdr:col>0</xdr:col>
                    <xdr:colOff>1076325</xdr:colOff>
                    <xdr:row>120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5" r:id="rId123" name="Check Box 121">
              <controlPr defaultSize="0" autoFill="0" autoLine="0" autoPict="0">
                <anchor moveWithCells="1">
                  <from>
                    <xdr:col>0</xdr:col>
                    <xdr:colOff>276225</xdr:colOff>
                    <xdr:row>121</xdr:row>
                    <xdr:rowOff>9525</xdr:rowOff>
                  </from>
                  <to>
                    <xdr:col>0</xdr:col>
                    <xdr:colOff>1076325</xdr:colOff>
                    <xdr:row>121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6" r:id="rId124" name="Check Box 122">
              <controlPr defaultSize="0" autoFill="0" autoLine="0" autoPict="0">
                <anchor moveWithCells="1">
                  <from>
                    <xdr:col>0</xdr:col>
                    <xdr:colOff>276225</xdr:colOff>
                    <xdr:row>122</xdr:row>
                    <xdr:rowOff>9525</xdr:rowOff>
                  </from>
                  <to>
                    <xdr:col>0</xdr:col>
                    <xdr:colOff>1076325</xdr:colOff>
                    <xdr:row>122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7" r:id="rId125" name="Check Box 123">
              <controlPr defaultSize="0" autoFill="0" autoLine="0" autoPict="0">
                <anchor moveWithCells="1">
                  <from>
                    <xdr:col>0</xdr:col>
                    <xdr:colOff>276225</xdr:colOff>
                    <xdr:row>123</xdr:row>
                    <xdr:rowOff>9525</xdr:rowOff>
                  </from>
                  <to>
                    <xdr:col>0</xdr:col>
                    <xdr:colOff>1076325</xdr:colOff>
                    <xdr:row>123</xdr:row>
                    <xdr:rowOff>485775</xdr:rowOff>
                  </to>
                </anchor>
              </controlPr>
            </control>
          </mc:Choice>
        </mc:AlternateContent>
      </controls>
    </mc:Choice>
  </mc:AlternateConten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FBB38ED5D0D274CB2EE2DBFB4DF27AF" ma:contentTypeVersion="16" ma:contentTypeDescription="Create a new document." ma:contentTypeScope="" ma:versionID="343be7708d3bfc8b8cd1354f85bdb4ef">
  <xsd:schema xmlns:xsd="http://www.w3.org/2001/XMLSchema" xmlns:xs="http://www.w3.org/2001/XMLSchema" xmlns:p="http://schemas.microsoft.com/office/2006/metadata/properties" xmlns:ns1="7623ea29-c77c-4024-9954-09e8d33ddb63" xmlns:ns3="a2717908-15ff-42bd-a5fc-d9ac8b8728f4" targetNamespace="http://schemas.microsoft.com/office/2006/metadata/properties" ma:root="true" ma:fieldsID="ba37602cec7d275ad63d8520a3e085f5" ns1:_="" ns3:_="">
    <xsd:import namespace="7623ea29-c77c-4024-9954-09e8d33ddb63"/>
    <xsd:import namespace="a2717908-15ff-42bd-a5fc-d9ac8b8728f4"/>
    <xsd:element name="properties">
      <xsd:complexType>
        <xsd:sequence>
          <xsd:element name="documentManagement">
            <xsd:complexType>
              <xsd:all>
                <xsd:element ref="ns1:Number" minOccurs="0"/>
                <xsd:element ref="ns1:MediaServiceMetadata" minOccurs="0"/>
                <xsd:element ref="ns1:MediaServiceFastMetadata" minOccurs="0"/>
                <xsd:element ref="ns1:MediaServiceDateTaken" minOccurs="0"/>
                <xsd:element ref="ns3:SharedWithUsers" minOccurs="0"/>
                <xsd:element ref="ns3:SharedWithDetails" minOccurs="0"/>
                <xsd:element ref="ns1:MediaServiceAutoKeyPoints" minOccurs="0"/>
                <xsd:element ref="ns1:MediaServiceKeyPoints" minOccurs="0"/>
                <xsd:element ref="ns1:MediaServiceAutoTags" minOccurs="0"/>
                <xsd:element ref="ns1:MediaServiceOCR" minOccurs="0"/>
                <xsd:element ref="ns1:MediaServiceGenerationTime" minOccurs="0"/>
                <xsd:element ref="ns1:MediaServiceEventHashCode" minOccurs="0"/>
                <xsd:element ref="ns1:MediaServiceLocation" minOccurs="0"/>
                <xsd:element ref="ns1:MediaLengthInSeconds" minOccurs="0"/>
                <xsd:element ref="ns1:statuswithucomm" minOccurs="0"/>
                <xsd:element ref="ns1:submittedtoUCOm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623ea29-c77c-4024-9954-09e8d33ddb63" elementFormDefault="qualified">
    <xsd:import namespace="http://schemas.microsoft.com/office/2006/documentManagement/types"/>
    <xsd:import namespace="http://schemas.microsoft.com/office/infopath/2007/PartnerControls"/>
    <xsd:element name="Number" ma:index="0" nillable="true" ma:displayName="Number" ma:description="Sort Order" ma:format="Dropdown" ma:internalName="Number" ma:percentage="FALSE">
      <xsd:simpleType>
        <xsd:restriction base="dms:Number"/>
      </xsd:simpleType>
    </xsd:element>
    <xsd:element name="MediaServiceMetadata" ma:index="6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7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8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statuswithucomm" ma:index="22" nillable="true" ma:displayName="status with ucomm" ma:format="Dropdown" ma:internalName="statuswithucomm">
      <xsd:simpleType>
        <xsd:restriction base="dms:Text">
          <xsd:maxLength value="255"/>
        </xsd:restriction>
      </xsd:simpleType>
    </xsd:element>
    <xsd:element name="submittedtoUCOm" ma:index="23" nillable="true" ma:displayName="submitted to UCOm" ma:default="0" ma:format="Dropdown" ma:internalName="submittedtoUCOm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2717908-15ff-42bd-a5fc-d9ac8b8728f4" elementFormDefault="qualified">
    <xsd:import namespace="http://schemas.microsoft.com/office/2006/documentManagement/types"/>
    <xsd:import namespace="http://schemas.microsoft.com/office/infopath/2007/PartnerControls"/>
    <xsd:element name="SharedWithUsers" ma:index="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3" ma:displayName="Content Type"/>
        <xsd:element ref="dc:title" minOccurs="0" maxOccurs="1" ma:index="2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Number xmlns="7623ea29-c77c-4024-9954-09e8d33ddb63" xsi:nil="true"/>
    <SharedWithUsers xmlns="a2717908-15ff-42bd-a5fc-d9ac8b8728f4">
      <UserInfo>
        <DisplayName/>
        <AccountId xsi:nil="true"/>
        <AccountType/>
      </UserInfo>
    </SharedWithUsers>
    <MediaLengthInSeconds xmlns="7623ea29-c77c-4024-9954-09e8d33ddb63" xsi:nil="true"/>
    <submittedtoUCOm xmlns="7623ea29-c77c-4024-9954-09e8d33ddb63">false</submittedtoUCOm>
    <statuswithucomm xmlns="7623ea29-c77c-4024-9954-09e8d33ddb63" xsi:nil="true"/>
  </documentManagement>
</p:properties>
</file>

<file path=customXml/itemProps1.xml><?xml version="1.0" encoding="utf-8"?>
<ds:datastoreItem xmlns:ds="http://schemas.openxmlformats.org/officeDocument/2006/customXml" ds:itemID="{6834225C-AC3F-436C-8E66-3330A9A2FE8D}"/>
</file>

<file path=customXml/itemProps2.xml><?xml version="1.0" encoding="utf-8"?>
<ds:datastoreItem xmlns:ds="http://schemas.openxmlformats.org/officeDocument/2006/customXml" ds:itemID="{D9FBF64C-1104-4935-B6DE-BF1B52135906}"/>
</file>

<file path=customXml/itemProps3.xml><?xml version="1.0" encoding="utf-8"?>
<ds:datastoreItem xmlns:ds="http://schemas.openxmlformats.org/officeDocument/2006/customXml" ds:itemID="{B0AF413A-A7B5-4648-B606-9A4A46FCED0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Elizabeth Kiscaden</dc:creator>
  <cp:keywords/>
  <dc:description/>
  <cp:lastModifiedBy>Kiscaden, Elizabeth</cp:lastModifiedBy>
  <cp:revision/>
  <dcterms:created xsi:type="dcterms:W3CDTF">2022-03-02T04:36:07Z</dcterms:created>
  <dcterms:modified xsi:type="dcterms:W3CDTF">2022-03-03T21:49:50Z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0x0101007FBB38ED5D0D274CB2EE2DBFB4DF27AF</vt:lpwstr>
  </property>
  <property fmtid="{D5CDD505-2E9C-101B-9397-08002B2CF9AE}" pid="3" name="Order">
    <vt:r8>289300</vt:r8>
  </property>
  <property fmtid="{D5CDD505-2E9C-101B-9397-08002B2CF9AE}" pid="4" name="_ExtendedDescription">
    <vt:lpwstr/>
  </property>
  <property fmtid="{D5CDD505-2E9C-101B-9397-08002B2CF9AE}" pid="5" name="TriggerFlowInfo">
    <vt:lpwstr/>
  </property>
  <property fmtid="{D5CDD505-2E9C-101B-9397-08002B2CF9AE}" pid="6" name="_SourceUrl">
    <vt:lpwstr/>
  </property>
  <property fmtid="{D5CDD505-2E9C-101B-9397-08002B2CF9AE}" pid="7" name="_SharedFileIndex">
    <vt:lpwstr/>
  </property>
  <property fmtid="{D5CDD505-2E9C-101B-9397-08002B2CF9AE}" pid="8" name="ComplianceAssetId">
    <vt:lpwstr/>
  </property>
</Properties>
</file>