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docProps/core.xml" ContentType="application/vnd.openxmlformats-package.core-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61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72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D3681414-34AE-4216-99EB-F204BCBFB752}" xr6:coauthVersionLast="47" xr6:coauthVersionMax="47" xr10:uidLastSave="{00000000-0000-0000-0000-000000000000}"/>
  <bookViews>
    <workbookView xWindow="-120" yWindow="-120" windowWidth="29040" windowHeight="15840" xr2:uid="{755B1274-FE84-483B-BD73-3DFBC73BFA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79" i="1" l="1"/>
  <c r="AU79" i="1"/>
  <c r="AV78" i="1"/>
  <c r="AU78" i="1"/>
  <c r="AV77" i="1"/>
  <c r="AU77" i="1"/>
  <c r="AV76" i="1"/>
  <c r="AU76" i="1"/>
  <c r="AT76" i="1"/>
  <c r="AV75" i="1"/>
  <c r="AU75" i="1"/>
  <c r="AT75" i="1"/>
  <c r="AV74" i="1"/>
  <c r="AU74" i="1"/>
  <c r="AV73" i="1"/>
  <c r="AU73" i="1"/>
  <c r="AT73" i="1"/>
  <c r="AV72" i="1"/>
  <c r="AU72" i="1"/>
  <c r="AV71" i="1"/>
  <c r="AU71" i="1"/>
  <c r="AV70" i="1"/>
  <c r="AU70" i="1"/>
  <c r="AT70" i="1"/>
  <c r="AV69" i="1"/>
  <c r="AU69" i="1"/>
  <c r="AT69" i="1"/>
  <c r="AV68" i="1"/>
  <c r="AU68" i="1"/>
  <c r="AT68" i="1"/>
  <c r="AV67" i="1"/>
  <c r="AU67" i="1"/>
  <c r="AT67" i="1"/>
  <c r="AV66" i="1"/>
  <c r="AU66" i="1"/>
  <c r="AT66" i="1"/>
  <c r="AV65" i="1"/>
  <c r="AU65" i="1"/>
  <c r="AT65" i="1"/>
  <c r="AV64" i="1"/>
  <c r="AU64" i="1"/>
  <c r="AV63" i="1"/>
  <c r="AU63" i="1"/>
  <c r="AV62" i="1"/>
  <c r="AU62" i="1"/>
  <c r="AT62" i="1"/>
  <c r="AV61" i="1"/>
  <c r="AU61" i="1"/>
  <c r="AT61" i="1"/>
  <c r="AV60" i="1"/>
  <c r="AU60" i="1"/>
  <c r="AV59" i="1"/>
  <c r="AU59" i="1"/>
  <c r="AT59" i="1"/>
  <c r="AV58" i="1"/>
  <c r="AU58" i="1"/>
  <c r="AT58" i="1"/>
  <c r="AV57" i="1"/>
  <c r="AU57" i="1"/>
  <c r="AV56" i="1"/>
  <c r="AU56" i="1"/>
  <c r="AT56" i="1"/>
  <c r="AV55" i="1"/>
  <c r="AU55" i="1"/>
  <c r="AV54" i="1"/>
  <c r="AU54" i="1"/>
  <c r="AT54" i="1"/>
  <c r="AV53" i="1"/>
  <c r="AU53" i="1"/>
  <c r="AV52" i="1"/>
  <c r="AU52" i="1"/>
  <c r="AT52" i="1"/>
  <c r="AV51" i="1"/>
  <c r="AU51" i="1"/>
  <c r="AV50" i="1"/>
  <c r="AU50" i="1"/>
  <c r="AT50" i="1"/>
  <c r="AV49" i="1"/>
  <c r="AU49" i="1"/>
  <c r="AT49" i="1"/>
  <c r="AV48" i="1"/>
  <c r="AU48" i="1"/>
  <c r="AT48" i="1"/>
  <c r="AV47" i="1"/>
  <c r="AU47" i="1"/>
  <c r="AT47" i="1"/>
  <c r="AV46" i="1"/>
  <c r="AU46" i="1"/>
  <c r="AT46" i="1"/>
  <c r="AV45" i="1"/>
  <c r="AU45" i="1"/>
  <c r="AT45" i="1"/>
  <c r="AV44" i="1"/>
  <c r="AU44" i="1"/>
  <c r="AT44" i="1"/>
  <c r="AV43" i="1"/>
  <c r="AU43" i="1"/>
  <c r="AT43" i="1"/>
  <c r="AV42" i="1"/>
  <c r="AU42" i="1"/>
  <c r="AT42" i="1"/>
  <c r="AV41" i="1"/>
  <c r="AU41" i="1"/>
  <c r="AT41" i="1"/>
  <c r="AV40" i="1"/>
  <c r="AU40" i="1"/>
  <c r="AT40" i="1"/>
  <c r="AV39" i="1"/>
  <c r="AU39" i="1"/>
  <c r="AT39" i="1"/>
  <c r="AV38" i="1"/>
  <c r="AU38" i="1"/>
  <c r="AV37" i="1"/>
  <c r="AU37" i="1"/>
  <c r="AT37" i="1"/>
  <c r="AV36" i="1"/>
  <c r="AU36" i="1"/>
  <c r="AV35" i="1"/>
  <c r="AU35" i="1"/>
  <c r="AV34" i="1"/>
  <c r="AU34" i="1"/>
  <c r="AV33" i="1"/>
  <c r="AU33" i="1"/>
  <c r="AT33" i="1"/>
  <c r="AV32" i="1"/>
  <c r="AU32" i="1"/>
  <c r="AT32" i="1"/>
  <c r="AV31" i="1"/>
  <c r="AU31" i="1"/>
  <c r="AV30" i="1"/>
  <c r="AU30" i="1"/>
  <c r="AT30" i="1"/>
  <c r="AV29" i="1"/>
  <c r="AU29" i="1"/>
  <c r="AT29" i="1"/>
  <c r="AV28" i="1"/>
  <c r="AU28" i="1"/>
  <c r="AV27" i="1"/>
  <c r="AU27" i="1"/>
  <c r="AT27" i="1"/>
  <c r="AV26" i="1"/>
  <c r="AU26" i="1"/>
  <c r="AT26" i="1"/>
  <c r="AV25" i="1"/>
  <c r="AU25" i="1"/>
  <c r="AT25" i="1"/>
  <c r="AV24" i="1"/>
  <c r="AU24" i="1"/>
  <c r="AT24" i="1"/>
  <c r="AV23" i="1"/>
  <c r="AU23" i="1"/>
  <c r="AT23" i="1"/>
  <c r="AV22" i="1"/>
  <c r="AU22" i="1"/>
  <c r="AT22" i="1"/>
  <c r="AV21" i="1"/>
  <c r="AU21" i="1"/>
  <c r="AT21" i="1"/>
  <c r="AV20" i="1"/>
  <c r="AU20" i="1"/>
  <c r="AT20" i="1"/>
  <c r="AV19" i="1"/>
  <c r="AU19" i="1"/>
  <c r="AV18" i="1"/>
  <c r="AU18" i="1"/>
  <c r="AV17" i="1"/>
  <c r="AU17" i="1"/>
  <c r="AT17" i="1"/>
  <c r="AV16" i="1"/>
  <c r="AU16" i="1"/>
  <c r="AT16" i="1"/>
  <c r="AV15" i="1"/>
  <c r="AU15" i="1"/>
  <c r="AT15" i="1"/>
  <c r="AV14" i="1"/>
  <c r="AU14" i="1"/>
  <c r="AT14" i="1"/>
  <c r="AV13" i="1"/>
  <c r="AU13" i="1"/>
  <c r="AV12" i="1"/>
  <c r="AU12" i="1"/>
  <c r="AV11" i="1"/>
  <c r="AU11" i="1"/>
  <c r="AT11" i="1"/>
  <c r="AV10" i="1"/>
  <c r="AU10" i="1"/>
  <c r="AT10" i="1"/>
  <c r="AV9" i="1"/>
  <c r="AU9" i="1"/>
  <c r="AT9" i="1"/>
  <c r="AV8" i="1"/>
  <c r="AU8" i="1"/>
  <c r="AT8" i="1"/>
  <c r="AV7" i="1"/>
  <c r="AU7" i="1"/>
  <c r="AV6" i="1"/>
  <c r="AU6" i="1"/>
  <c r="AT6" i="1"/>
  <c r="AV5" i="1"/>
  <c r="AU5" i="1"/>
  <c r="AT5" i="1"/>
  <c r="AV4" i="1"/>
  <c r="AU4" i="1"/>
  <c r="AT4" i="1"/>
  <c r="AV3" i="1"/>
  <c r="AU3" i="1"/>
  <c r="AT3" i="1"/>
  <c r="AV2" i="1"/>
  <c r="AU2" i="1"/>
  <c r="AT2" i="1"/>
</calcChain>
</file>

<file path=xl/sharedStrings.xml><?xml version="1.0" encoding="utf-8"?>
<sst xmlns="http://schemas.openxmlformats.org/spreadsheetml/2006/main" count="2462" uniqueCount="1184">
  <si>
    <t>Keep in Collection?</t>
  </si>
  <si>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</si>
  <si>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</si>
  <si>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</si>
  <si>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</si>
  <si>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</si>
  <si>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</si>
  <si>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</si>
  <si>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</si>
  <si>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</si>
  <si>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</si>
  <si>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</si>
  <si>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</si>
  <si>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</si>
  <si>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</si>
  <si>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</si>
  <si>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</si>
  <si>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</si>
  <si>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</si>
  <si>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</si>
  <si>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</si>
  <si>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</si>
  <si>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</si>
  <si>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</si>
  <si>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</si>
  <si>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</si>
  <si>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</si>
  <si>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</si>
  <si>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 xml:space="preserve">US Holdings 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</si>
  <si>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</si>
  <si>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</si>
  <si>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</si>
  <si>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</si>
  <si>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</si>
  <si>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</si>
  <si>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</si>
  <si>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</si>
  <si>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</si>
  <si>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</si>
  <si>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</si>
  <si>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</si>
  <si>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</si>
  <si>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</si>
  <si>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</si>
  <si>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</si>
  <si>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</si>
  <si>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</si>
  <si>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</si>
  <si>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</si>
  <si>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</si>
  <si>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</si>
  <si>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</si>
  <si>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</si>
  <si>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</si>
  <si>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</si>
  <si>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</si>
  <si>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</si>
  <si>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</si>
  <si>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CUHSL</t>
  </si>
  <si>
    <t>SHELVES</t>
  </si>
  <si>
    <t>R111 .N58</t>
  </si>
  <si>
    <t>0                      R  0111000N  58</t>
  </si>
  <si>
    <t>Physiology or medicine.</t>
  </si>
  <si>
    <t>V.2</t>
  </si>
  <si>
    <t>Yes</t>
  </si>
  <si>
    <t>1</t>
  </si>
  <si>
    <t>No</t>
  </si>
  <si>
    <t>0</t>
  </si>
  <si>
    <t>Nobelstiftelsen.</t>
  </si>
  <si>
    <t>Amsterdam ; New York : Published for the Nobel Foundation by Elsevier Pub. Co., 1964-</t>
  </si>
  <si>
    <t>1964</t>
  </si>
  <si>
    <t>eng</t>
  </si>
  <si>
    <t xml:space="preserve">ne </t>
  </si>
  <si>
    <t>Nobel lectures, including presentation speeches and laureates' biographies</t>
  </si>
  <si>
    <t xml:space="preserve">R  </t>
  </si>
  <si>
    <t>2010-12-21</t>
  </si>
  <si>
    <t>1988-01-08</t>
  </si>
  <si>
    <t>2000-02-02</t>
  </si>
  <si>
    <t>9490078051:eng</t>
  </si>
  <si>
    <t>8168727</t>
  </si>
  <si>
    <t>991001779239702656</t>
  </si>
  <si>
    <t>2271912100002656</t>
  </si>
  <si>
    <t>BOOK</t>
  </si>
  <si>
    <t>30001000219149</t>
  </si>
  <si>
    <t>893135824</t>
  </si>
  <si>
    <t>V.1</t>
  </si>
  <si>
    <t>1992-08-29</t>
  </si>
  <si>
    <t>30001000219131</t>
  </si>
  <si>
    <t>893150191</t>
  </si>
  <si>
    <t>V.3</t>
  </si>
  <si>
    <t>30001000219156</t>
  </si>
  <si>
    <t>893135823</t>
  </si>
  <si>
    <t>R121.S8 2000</t>
  </si>
  <si>
    <t>0                      R  0121000S  8           2000</t>
  </si>
  <si>
    <t>Stedman's medical dictionary.</t>
  </si>
  <si>
    <t>Stedman, Thomas Lathrop, 1853-1938.</t>
  </si>
  <si>
    <t>Philadelphia : Lippincott Williams &amp; Wilkins, c2000.</t>
  </si>
  <si>
    <t>2000</t>
  </si>
  <si>
    <t>27th ed.</t>
  </si>
  <si>
    <t>pau</t>
  </si>
  <si>
    <t>2008-10-30</t>
  </si>
  <si>
    <t>2010-02-24</t>
  </si>
  <si>
    <t>2000-03-20</t>
  </si>
  <si>
    <t>2001-03-26</t>
  </si>
  <si>
    <t>1863254505:eng</t>
  </si>
  <si>
    <t>42772946</t>
  </si>
  <si>
    <t>991001406609702656</t>
  </si>
  <si>
    <t>2270941350002656</t>
  </si>
  <si>
    <t>9780683400076</t>
  </si>
  <si>
    <t>30001003820711</t>
  </si>
  <si>
    <t>893552458</t>
  </si>
  <si>
    <t>2</t>
  </si>
  <si>
    <t>30001004230746</t>
  </si>
  <si>
    <t>893561024</t>
  </si>
  <si>
    <t>R131 .C233 1993</t>
  </si>
  <si>
    <t>0                      R  0131000C  233         1993</t>
  </si>
  <si>
    <t>The Cambridge world history of human disease / editor, Kenneth F. Kiple ; executive editor, Rachael Rockwell Graham ; associate editors, David Frey ... [et al.] ; assistant editors, Alicia Browne ... [et al.].</t>
  </si>
  <si>
    <t>Cambridge ; New York : Cambridge University Press, 1993.</t>
  </si>
  <si>
    <t>1993</t>
  </si>
  <si>
    <t>enk</t>
  </si>
  <si>
    <t>1993-02-24</t>
  </si>
  <si>
    <t>1995-03-30</t>
  </si>
  <si>
    <t>1992-12-21</t>
  </si>
  <si>
    <t>1993-07-30</t>
  </si>
  <si>
    <t>502481159:eng</t>
  </si>
  <si>
    <t>25315863</t>
  </si>
  <si>
    <t>991001689869702656</t>
  </si>
  <si>
    <t>2268909140002656</t>
  </si>
  <si>
    <t>9780521332866</t>
  </si>
  <si>
    <t>30001002459065</t>
  </si>
  <si>
    <t>893832381</t>
  </si>
  <si>
    <t>R131 .M27</t>
  </si>
  <si>
    <t>0                      R  0131000M  27</t>
  </si>
  <si>
    <t>Centaur; essays on the history of medical ideas.</t>
  </si>
  <si>
    <t>Martí-Ibáñez, Félix, 1915-1972.</t>
  </si>
  <si>
    <t>New York, MD Publications [1958]</t>
  </si>
  <si>
    <t>1958</t>
  </si>
  <si>
    <t>nyu</t>
  </si>
  <si>
    <t>2010-04-10</t>
  </si>
  <si>
    <t>1988-03-03</t>
  </si>
  <si>
    <t>1997-08-07</t>
  </si>
  <si>
    <t>1468370:eng</t>
  </si>
  <si>
    <t>339430</t>
  </si>
  <si>
    <t>991001778129702656</t>
  </si>
  <si>
    <t>2259003420002656</t>
  </si>
  <si>
    <t>30001000198269</t>
  </si>
  <si>
    <t>893279660</t>
  </si>
  <si>
    <t>R135.5 .J3 1975</t>
  </si>
  <si>
    <t>0                      R  0135500J  3           1975</t>
  </si>
  <si>
    <t>Jewish medical ethics : a comparative and historical study of the Jewish religious attitude to medicine and its practice / by Immanuel Jakobovits.</t>
  </si>
  <si>
    <t>Jakobovits, Immanuel, Sir, 1921-1999.</t>
  </si>
  <si>
    <t>New York : Bloch Pub. Co., c1975.</t>
  </si>
  <si>
    <t>1975</t>
  </si>
  <si>
    <t>2000-04-21</t>
  </si>
  <si>
    <t>1987-10-08</t>
  </si>
  <si>
    <t>1992-09-14</t>
  </si>
  <si>
    <t>1774216:eng</t>
  </si>
  <si>
    <t>1750044</t>
  </si>
  <si>
    <t>991001790679702656</t>
  </si>
  <si>
    <t>2255530810002656</t>
  </si>
  <si>
    <t>9780819700971</t>
  </si>
  <si>
    <t>30001000320053</t>
  </si>
  <si>
    <t>893461155</t>
  </si>
  <si>
    <t>R601 .S57</t>
  </si>
  <si>
    <t>0                      R  0601000S  57</t>
  </si>
  <si>
    <t>Serve the people; observations on medicine in the People's Republic of China [by] Victor W. Sidel and Ruth Sidel.</t>
  </si>
  <si>
    <t>Sidel, Victor W.</t>
  </si>
  <si>
    <t>New York, Josiah Macy, Jr. Foundation [c1973]</t>
  </si>
  <si>
    <t>1973</t>
  </si>
  <si>
    <t>Macy Foundation series on medicine and public health in China</t>
  </si>
  <si>
    <t>1997-10-10</t>
  </si>
  <si>
    <t>1999-09-22</t>
  </si>
  <si>
    <t>1988-02-03</t>
  </si>
  <si>
    <t>366334228:eng</t>
  </si>
  <si>
    <t>821170</t>
  </si>
  <si>
    <t>991001756179702656</t>
  </si>
  <si>
    <t>2258472130002656</t>
  </si>
  <si>
    <t>30001000695983</t>
  </si>
  <si>
    <t>893561337</t>
  </si>
  <si>
    <t>R690 .M55 2002</t>
  </si>
  <si>
    <t>0                      R  0690000M  55          2002</t>
  </si>
  <si>
    <t>Introduction to the health professions / Peggy S. Stanfield, Y.H. Hui.</t>
  </si>
  <si>
    <t>Stanfield, Peggy.</t>
  </si>
  <si>
    <t>Sudbury, Mass. : Jones and Barlett Publishers, c2002.</t>
  </si>
  <si>
    <t>2002</t>
  </si>
  <si>
    <t>4th ed.</t>
  </si>
  <si>
    <t>mau</t>
  </si>
  <si>
    <t>2007-05-23</t>
  </si>
  <si>
    <t>2002-10-14</t>
  </si>
  <si>
    <t>592557:eng</t>
  </si>
  <si>
    <t>49598524</t>
  </si>
  <si>
    <t>991000330859702656</t>
  </si>
  <si>
    <t>2262277240002656</t>
  </si>
  <si>
    <t>9780763700492</t>
  </si>
  <si>
    <t>30001004440394</t>
  </si>
  <si>
    <t>893553430</t>
  </si>
  <si>
    <t>R692 .W34 1977</t>
  </si>
  <si>
    <t>0                      R  0692000W  34          1977</t>
  </si>
  <si>
    <t>"Doctors wanted, no women need apply" : sexual barriers in the medical profession, 1835-1975 / Mary Roth Walsh.</t>
  </si>
  <si>
    <t>Walsh, Mary Roth.</t>
  </si>
  <si>
    <t>New Haven : Yale University Press, 1977.</t>
  </si>
  <si>
    <t>1977</t>
  </si>
  <si>
    <t>ctu</t>
  </si>
  <si>
    <t>2006-02-24</t>
  </si>
  <si>
    <t>1987-10-01</t>
  </si>
  <si>
    <t>1993-03-08</t>
  </si>
  <si>
    <t>836639008:eng</t>
  </si>
  <si>
    <t>2463650</t>
  </si>
  <si>
    <t>991001788979702656</t>
  </si>
  <si>
    <t>2269499080002656</t>
  </si>
  <si>
    <t>9780300020243</t>
  </si>
  <si>
    <t>30001000308520</t>
  </si>
  <si>
    <t>893279671</t>
  </si>
  <si>
    <t>R692 .W66</t>
  </si>
  <si>
    <t>0                      R  0692000W  66</t>
  </si>
  <si>
    <t>Women in medicine, 1976 : a report of a Macy conference / edited by Carolyn Spieler.</t>
  </si>
  <si>
    <t>-- New York : Josiah Macy, Jr. Foundation ; Port Washington, N.Y. : Independent Publishers Group, 1977.</t>
  </si>
  <si>
    <t>Macy Foundation Publication</t>
  </si>
  <si>
    <t>2000-03-27</t>
  </si>
  <si>
    <t>1781313600:eng</t>
  </si>
  <si>
    <t>3283532</t>
  </si>
  <si>
    <t>991001178719702656</t>
  </si>
  <si>
    <t>2257659910002656</t>
  </si>
  <si>
    <t>9780914362210</t>
  </si>
  <si>
    <t>30001000308512</t>
  </si>
  <si>
    <t>893643286</t>
  </si>
  <si>
    <t>R695 .M3</t>
  </si>
  <si>
    <t>0                      R  0695000M  3</t>
  </si>
  <si>
    <t>Minorities in medicine : report of a conference.</t>
  </si>
  <si>
    <t>Macy Conference on Minorities in Medicine (1977 : Williamsburg, Va.)</t>
  </si>
  <si>
    <t>-- New York : Josiah Macy, Jr. Foundation, 1977.</t>
  </si>
  <si>
    <t>1992-11-14</t>
  </si>
  <si>
    <t>1987-09-30</t>
  </si>
  <si>
    <t>14787769:eng</t>
  </si>
  <si>
    <t>4499860</t>
  </si>
  <si>
    <t>991001169539702656</t>
  </si>
  <si>
    <t>2256407110002656</t>
  </si>
  <si>
    <t>9780914362234</t>
  </si>
  <si>
    <t>30001000306565</t>
  </si>
  <si>
    <t>893369162</t>
  </si>
  <si>
    <t>R697.P45 N49</t>
  </si>
  <si>
    <t>0                      R  0697000P  45                 N  49</t>
  </si>
  <si>
    <t>The new health professionals : nurse practitioners and physician's assistants / edited by Ann A. Bliss and Eva D. Cohen.</t>
  </si>
  <si>
    <t>-- Germantown, Md. : Aspen Systems, 1977.</t>
  </si>
  <si>
    <t>mdu</t>
  </si>
  <si>
    <t>1991-08-04</t>
  </si>
  <si>
    <t>1046512443:eng</t>
  </si>
  <si>
    <t>2980538</t>
  </si>
  <si>
    <t>991001178109702656</t>
  </si>
  <si>
    <t>2260621060002656</t>
  </si>
  <si>
    <t>9780912862354</t>
  </si>
  <si>
    <t>30001000308405</t>
  </si>
  <si>
    <t>893161741</t>
  </si>
  <si>
    <t>R723 .C4283 1984</t>
  </si>
  <si>
    <t>0                      R  0723000C  4283        1984</t>
  </si>
  <si>
    <t>The place of the humanities in medicine / Eric J. Cassell.</t>
  </si>
  <si>
    <t>Cassell, Eric J., 1928-</t>
  </si>
  <si>
    <t>Hastings-on-Hudson, N.Y. : Hastings Center, Institute of Society, Ethics, and Life Sciences, c1984.</t>
  </si>
  <si>
    <t>1984</t>
  </si>
  <si>
    <t>1990-02-08</t>
  </si>
  <si>
    <t>1996-07-25</t>
  </si>
  <si>
    <t>1987-12-18</t>
  </si>
  <si>
    <t>3575970:eng</t>
  </si>
  <si>
    <t>10780701</t>
  </si>
  <si>
    <t>991001805859702656</t>
  </si>
  <si>
    <t>2255373950002656</t>
  </si>
  <si>
    <t>9780916558192</t>
  </si>
  <si>
    <t>30001000635583</t>
  </si>
  <si>
    <t>893461169</t>
  </si>
  <si>
    <t>R723 .C84 1982</t>
  </si>
  <si>
    <t>0                      R  0723000C  84          1982</t>
  </si>
  <si>
    <t>Philosophy in medicine : conceptual and ethical issues in medicine and psychiatry / Charles M. Culver, Bernard Gert.</t>
  </si>
  <si>
    <t>Culver, Charles M.</t>
  </si>
  <si>
    <t>New York : Oxford University Press, 1982.</t>
  </si>
  <si>
    <t>1982</t>
  </si>
  <si>
    <t>1996-04-11</t>
  </si>
  <si>
    <t>200292852:eng</t>
  </si>
  <si>
    <t>7876456</t>
  </si>
  <si>
    <t>991000155049702656</t>
  </si>
  <si>
    <t>2268809580002656</t>
  </si>
  <si>
    <t>9780195029796</t>
  </si>
  <si>
    <t>30001000635609</t>
  </si>
  <si>
    <t>893737054</t>
  </si>
  <si>
    <t>R723 .M3</t>
  </si>
  <si>
    <t>0                      R  0723000M  3</t>
  </si>
  <si>
    <t>The role of medicine : dream, mirage, or nemesis? / Thomas McKeown.</t>
  </si>
  <si>
    <t>McKeown, Thomas.</t>
  </si>
  <si>
    <t>Princeton, N.J. : Princeton University Press, c1979.</t>
  </si>
  <si>
    <t>1979</t>
  </si>
  <si>
    <t>nju</t>
  </si>
  <si>
    <t>1991-10-25</t>
  </si>
  <si>
    <t>11664834:eng</t>
  </si>
  <si>
    <t>5678501</t>
  </si>
  <si>
    <t>991001541799702656</t>
  </si>
  <si>
    <t>2260934750002656</t>
  </si>
  <si>
    <t>9780691023625</t>
  </si>
  <si>
    <t>30001000635666</t>
  </si>
  <si>
    <t>893638425</t>
  </si>
  <si>
    <t>R723 .P38</t>
  </si>
  <si>
    <t>0                      R  0723000P  38</t>
  </si>
  <si>
    <t>Humanism and the physician / Edmund D. Pellegrino.</t>
  </si>
  <si>
    <t>Pellegrino, Edmund D., 1920-2013.</t>
  </si>
  <si>
    <t>Knoxville : University of Tennessee Press, c1979.</t>
  </si>
  <si>
    <t>1st ed.</t>
  </si>
  <si>
    <t>tnu</t>
  </si>
  <si>
    <t>2006-08-06</t>
  </si>
  <si>
    <t>1992-04-13</t>
  </si>
  <si>
    <t>14792010:eng</t>
  </si>
  <si>
    <t>4504498</t>
  </si>
  <si>
    <t>991001805989702656</t>
  </si>
  <si>
    <t>2264845220002656</t>
  </si>
  <si>
    <t>9780870492181</t>
  </si>
  <si>
    <t>30001000635716</t>
  </si>
  <si>
    <t>893633398</t>
  </si>
  <si>
    <t>R724 .A32 1992</t>
  </si>
  <si>
    <t>0                      R  0724000A  32          1992</t>
  </si>
  <si>
    <t>African-American perspectives on biomedical ethics / edited by Harley E. Flack and Edmund D. Pellegrino ; with editorial assistance by Dennis McManus.</t>
  </si>
  <si>
    <t>Washington, D.C. : Georgetown University Press, c1992.</t>
  </si>
  <si>
    <t>1992</t>
  </si>
  <si>
    <t>dcu</t>
  </si>
  <si>
    <t>2002-04-01</t>
  </si>
  <si>
    <t>1998-03-19</t>
  </si>
  <si>
    <t>2010-03-31</t>
  </si>
  <si>
    <t>890771957:eng</t>
  </si>
  <si>
    <t>25964595</t>
  </si>
  <si>
    <t>991001793489702656</t>
  </si>
  <si>
    <t>2260354730002656</t>
  </si>
  <si>
    <t>9780878405329</t>
  </si>
  <si>
    <t>30001003740141</t>
  </si>
  <si>
    <t>893638641</t>
  </si>
  <si>
    <t>R724 .B46</t>
  </si>
  <si>
    <t>0                      R  0724000B  46</t>
  </si>
  <si>
    <t>Bioethics and human rights : a reader for health professionals / edited by Elsie L. Bandman, Bertram Bandman.</t>
  </si>
  <si>
    <t>Boston : Little, Brown, c1978.</t>
  </si>
  <si>
    <t>1978</t>
  </si>
  <si>
    <t>1992-09-06</t>
  </si>
  <si>
    <t>2004-02-17</t>
  </si>
  <si>
    <t>1987-09-22</t>
  </si>
  <si>
    <t>1991-12-06</t>
  </si>
  <si>
    <t>836711595:eng</t>
  </si>
  <si>
    <t>4262774</t>
  </si>
  <si>
    <t>991001759909702656</t>
  </si>
  <si>
    <t>2255371020002656</t>
  </si>
  <si>
    <t>9780316079983</t>
  </si>
  <si>
    <t>30001000045031</t>
  </si>
  <si>
    <t>893832572</t>
  </si>
  <si>
    <t>R724 .B47</t>
  </si>
  <si>
    <t>0                      R  0724000B  47</t>
  </si>
  <si>
    <t>Bioethics : basic writings on the key ethical questions that surround the major, modern biological possibilities and problems / edited by Thomas A. Shannon.</t>
  </si>
  <si>
    <t>New York : Paulist Press, c1976.</t>
  </si>
  <si>
    <t>1976</t>
  </si>
  <si>
    <t>2000-03-08</t>
  </si>
  <si>
    <t>1987-10-02</t>
  </si>
  <si>
    <t>889988069:eng</t>
  </si>
  <si>
    <t>2639189</t>
  </si>
  <si>
    <t>991001183029702656</t>
  </si>
  <si>
    <t>2270854160002656</t>
  </si>
  <si>
    <t>9780809119707</t>
  </si>
  <si>
    <t>30001000309361</t>
  </si>
  <si>
    <t>893268183</t>
  </si>
  <si>
    <t>R724 .C48</t>
  </si>
  <si>
    <t>0                      R  0724000C  48</t>
  </si>
  <si>
    <t>Priorities in biomedical ethics / by James F. Childress.</t>
  </si>
  <si>
    <t>Childress, James F.</t>
  </si>
  <si>
    <t>Philadelphia : Westminster Press, c1981.</t>
  </si>
  <si>
    <t>1981</t>
  </si>
  <si>
    <t>2000-04-12</t>
  </si>
  <si>
    <t>2003-04-16</t>
  </si>
  <si>
    <t>1987-10-05</t>
  </si>
  <si>
    <t>1990-07-20</t>
  </si>
  <si>
    <t>9415621472:eng</t>
  </si>
  <si>
    <t>7197146</t>
  </si>
  <si>
    <t>991001760449702656</t>
  </si>
  <si>
    <t>2255550830002656</t>
  </si>
  <si>
    <t>9780664243685</t>
  </si>
  <si>
    <t>30001000051765</t>
  </si>
  <si>
    <t>893638609</t>
  </si>
  <si>
    <t>R724 .D48 1995</t>
  </si>
  <si>
    <t>0                      R  0724000D  48          1995</t>
  </si>
  <si>
    <t>Practical decision making in health care ethics : cases and concepts / Raymond J. Devettere.</t>
  </si>
  <si>
    <t>Devettere, Raymond J.</t>
  </si>
  <si>
    <t>Washington, D.C. : Georgetown University Press, c1995.</t>
  </si>
  <si>
    <t>1995</t>
  </si>
  <si>
    <t>2005-10-19</t>
  </si>
  <si>
    <t>1997-12-15</t>
  </si>
  <si>
    <t>794260273:eng</t>
  </si>
  <si>
    <t>32052914</t>
  </si>
  <si>
    <t>991001199159702656</t>
  </si>
  <si>
    <t>2267197800002656</t>
  </si>
  <si>
    <t>9780878405893</t>
  </si>
  <si>
    <t>30001003654136</t>
  </si>
  <si>
    <t>893369217</t>
  </si>
  <si>
    <t>R724 .D73 1988</t>
  </si>
  <si>
    <t>0                      R  0724000D  73          1988</t>
  </si>
  <si>
    <t>Becoming a good doctor : the place of virtue and character in medical ethics / James F. Drane.</t>
  </si>
  <si>
    <t>Drane, James F.</t>
  </si>
  <si>
    <t>Kansas City, MO : Sheed &amp; Ward, c1988.</t>
  </si>
  <si>
    <t>1988</t>
  </si>
  <si>
    <t>mou</t>
  </si>
  <si>
    <t>2005-10-12</t>
  </si>
  <si>
    <t>1989-04-24</t>
  </si>
  <si>
    <t>18690604:eng</t>
  </si>
  <si>
    <t>19116209</t>
  </si>
  <si>
    <t>991001244819702656</t>
  </si>
  <si>
    <t>2257216660002656</t>
  </si>
  <si>
    <t>9781556122095</t>
  </si>
  <si>
    <t>30001001676784</t>
  </si>
  <si>
    <t>893134370</t>
  </si>
  <si>
    <t>R724 .E54 1996</t>
  </si>
  <si>
    <t>0                      R  0724000E  54          1996</t>
  </si>
  <si>
    <t>The foundation of bioethics / H. Tristram Engelhardt, Jr.</t>
  </si>
  <si>
    <t>Engelhardt, H. Tristram (Hugo Tristram), Jr., 1941-2018.</t>
  </si>
  <si>
    <t>New York : Oxford University Press, 1996.</t>
  </si>
  <si>
    <t>1996</t>
  </si>
  <si>
    <t>2nd ed.</t>
  </si>
  <si>
    <t>2006-10-02</t>
  </si>
  <si>
    <t>1997-01-23</t>
  </si>
  <si>
    <t>2000-03-16</t>
  </si>
  <si>
    <t>4315710:eng</t>
  </si>
  <si>
    <t>31646988</t>
  </si>
  <si>
    <t>991001664979702656</t>
  </si>
  <si>
    <t>2270167480002656</t>
  </si>
  <si>
    <t>9780195057362</t>
  </si>
  <si>
    <t>30001003474501</t>
  </si>
  <si>
    <t>893364286</t>
  </si>
  <si>
    <t>R724 .E823</t>
  </si>
  <si>
    <t>0                      R  0724000E  823</t>
  </si>
  <si>
    <t>Ethics in medicine : historical perspectives and contemporary concerns / edited by Stanley Joel Reiser, Arthur J. Dyck, and William J. Curran.</t>
  </si>
  <si>
    <t>Cambridge, Mass. : MIT Press, c1977.</t>
  </si>
  <si>
    <t>1999-04-27</t>
  </si>
  <si>
    <t>2008-06-04</t>
  </si>
  <si>
    <t>1993-04-28</t>
  </si>
  <si>
    <t>836674135:eng</t>
  </si>
  <si>
    <t>2797893</t>
  </si>
  <si>
    <t>991001788119702656</t>
  </si>
  <si>
    <t>2265614980002656</t>
  </si>
  <si>
    <t>9780262180818</t>
  </si>
  <si>
    <t>30001000969834</t>
  </si>
  <si>
    <t>893122240</t>
  </si>
  <si>
    <t>R724 .F395 1996</t>
  </si>
  <si>
    <t>0                      R  0724000F  395         1996</t>
  </si>
  <si>
    <t>Feminism &amp; bioethics : beyond reproduction / edited by Susan M. Wolf.</t>
  </si>
  <si>
    <t>2004-04-15</t>
  </si>
  <si>
    <t>2009-04-02</t>
  </si>
  <si>
    <t>1997-11-19</t>
  </si>
  <si>
    <t>2000-07-07</t>
  </si>
  <si>
    <t>793990904:eng</t>
  </si>
  <si>
    <t>30734599</t>
  </si>
  <si>
    <t>991001790559702656</t>
  </si>
  <si>
    <t>2264322450002656</t>
  </si>
  <si>
    <t>9780195085686</t>
  </si>
  <si>
    <t>30001003657832</t>
  </si>
  <si>
    <t>893547334</t>
  </si>
  <si>
    <t>R724 .F54</t>
  </si>
  <si>
    <t>0                      R  0724000F  54</t>
  </si>
  <si>
    <t>Humanhood : essays in biomedical ethics / Joseph Fletcher.</t>
  </si>
  <si>
    <t>Fletcher, Joseph F.</t>
  </si>
  <si>
    <t>New York : Prometheus Books, c1979.</t>
  </si>
  <si>
    <t>2000-08-23</t>
  </si>
  <si>
    <t>2000-08-31</t>
  </si>
  <si>
    <t>1989-07-10</t>
  </si>
  <si>
    <t>1992-09-10</t>
  </si>
  <si>
    <t>309180731:eng</t>
  </si>
  <si>
    <t>4946250</t>
  </si>
  <si>
    <t>991001789299702656</t>
  </si>
  <si>
    <t>2271201340002656</t>
  </si>
  <si>
    <t>9780879751128</t>
  </si>
  <si>
    <t>30001000309874</t>
  </si>
  <si>
    <t>893827094</t>
  </si>
  <si>
    <t>R724 .G68</t>
  </si>
  <si>
    <t>0                      R  0724000G  68</t>
  </si>
  <si>
    <t>Doctors' dilemmas : moral conflict and medical care / Samuel Gorovitz.</t>
  </si>
  <si>
    <t>Gorovitz, Samuel.</t>
  </si>
  <si>
    <t>New York : Macmillan, c1982.</t>
  </si>
  <si>
    <t>2002-09-25</t>
  </si>
  <si>
    <t>2008-07-01</t>
  </si>
  <si>
    <t>836713816:eng</t>
  </si>
  <si>
    <t>8306792</t>
  </si>
  <si>
    <t>991001789369702656</t>
  </si>
  <si>
    <t>2269254560002656</t>
  </si>
  <si>
    <t>9780025448209</t>
  </si>
  <si>
    <t>30001000309957</t>
  </si>
  <si>
    <t>893638635</t>
  </si>
  <si>
    <t>R724 .H16</t>
  </si>
  <si>
    <t>0                      R  0724000H  16</t>
  </si>
  <si>
    <t>Medical ethics / [by] Bernard Häring ; edited by Gabrielle L. Jean.</t>
  </si>
  <si>
    <t>Häring, Bernhard, 1912-1998.</t>
  </si>
  <si>
    <t>[Notre Dame, Ind.] : Fides Publishers, [1973]</t>
  </si>
  <si>
    <t>inu</t>
  </si>
  <si>
    <t>2003-04-17</t>
  </si>
  <si>
    <t>2010-10-04</t>
  </si>
  <si>
    <t>1990-09-20</t>
  </si>
  <si>
    <t>3943388113:eng</t>
  </si>
  <si>
    <t>524317</t>
  </si>
  <si>
    <t>991001789509702656</t>
  </si>
  <si>
    <t>2261098020002656</t>
  </si>
  <si>
    <t>9780819004604</t>
  </si>
  <si>
    <t>30001000309999</t>
  </si>
  <si>
    <t>893370059</t>
  </si>
  <si>
    <t>R724 .K4</t>
  </si>
  <si>
    <t>0                      R  0724000K  4</t>
  </si>
  <si>
    <t>Principles of medical ethics.</t>
  </si>
  <si>
    <t>Kenny, John Paulinus, 1909-</t>
  </si>
  <si>
    <t>Westminster, Md., Newman Press, 1952.</t>
  </si>
  <si>
    <t>1952</t>
  </si>
  <si>
    <t>1995-03-15</t>
  </si>
  <si>
    <t>3754610112:eng</t>
  </si>
  <si>
    <t>368281</t>
  </si>
  <si>
    <t>991001792199702656</t>
  </si>
  <si>
    <t>2264772620002656</t>
  </si>
  <si>
    <t>30001000344830</t>
  </si>
  <si>
    <t>893736955</t>
  </si>
  <si>
    <t>R724 .M15 1967</t>
  </si>
  <si>
    <t>0                      R  0724000M  15          1967</t>
  </si>
  <si>
    <t>Medical ethics / [by] Charles J. McFadden. Foreword by Fulton J. Sheen.</t>
  </si>
  <si>
    <t>McFadden, Charles Joseph, 1909-</t>
  </si>
  <si>
    <t>Philadelphia : F. A. Davis Co., [1967]</t>
  </si>
  <si>
    <t>1967</t>
  </si>
  <si>
    <t>Ed. 6.</t>
  </si>
  <si>
    <t>1992-09-08</t>
  </si>
  <si>
    <t>1987-12-29</t>
  </si>
  <si>
    <t>1990-10-05</t>
  </si>
  <si>
    <t>1446419:eng</t>
  </si>
  <si>
    <t>618880</t>
  </si>
  <si>
    <t>991001787309702656</t>
  </si>
  <si>
    <t>2272274550002656</t>
  </si>
  <si>
    <t>30001000285512</t>
  </si>
  <si>
    <t>893649522</t>
  </si>
  <si>
    <t>R724 .M2928 1983</t>
  </si>
  <si>
    <t>0                      R  0724000M  2928        1983</t>
  </si>
  <si>
    <t>Medical ethics : a clinical textbook and reference for the health care professions / edited by Natalie Abrams, Michael D. Buckner.</t>
  </si>
  <si>
    <t>Cambridge, Mass. : MIT Press, c1983.</t>
  </si>
  <si>
    <t>1983</t>
  </si>
  <si>
    <t>2005-10-18</t>
  </si>
  <si>
    <t>1988-11-21</t>
  </si>
  <si>
    <t>1992-03-27</t>
  </si>
  <si>
    <t>956864035:eng</t>
  </si>
  <si>
    <t>9066415</t>
  </si>
  <si>
    <t>991001624319702656</t>
  </si>
  <si>
    <t>2269869160002656</t>
  </si>
  <si>
    <t>9780262010689</t>
  </si>
  <si>
    <t>30001001489188</t>
  </si>
  <si>
    <t>893643724</t>
  </si>
  <si>
    <t>R724 .M4</t>
  </si>
  <si>
    <t>0                      R  0724000M  4</t>
  </si>
  <si>
    <t>Medical ethics and social change / special editor, Bernard Barber.</t>
  </si>
  <si>
    <t>Philadelphia : American Academy of Political and Social Science, 1978.</t>
  </si>
  <si>
    <t>The Annals of the American Academy of Political and Social Science ; v. 437</t>
  </si>
  <si>
    <t>2001-03-03</t>
  </si>
  <si>
    <t>2001-04-10</t>
  </si>
  <si>
    <t>1987-10-07</t>
  </si>
  <si>
    <t>1992-04-08</t>
  </si>
  <si>
    <t>536483:eng</t>
  </si>
  <si>
    <t>3964331</t>
  </si>
  <si>
    <t>991001792399702656</t>
  </si>
  <si>
    <t>2266335670002656</t>
  </si>
  <si>
    <t>9780877612261</t>
  </si>
  <si>
    <t>30001000344970</t>
  </si>
  <si>
    <t>893732401</t>
  </si>
  <si>
    <t>R724 .O28</t>
  </si>
  <si>
    <t>0                      R  0724000O  28</t>
  </si>
  <si>
    <t>Medicine and Christian morality / Thomas J. O'Donnell.</t>
  </si>
  <si>
    <t>O'Donnell, Thomas J. (Thomas Joseph), 1918-</t>
  </si>
  <si>
    <t>New York : Alba House, c1976.</t>
  </si>
  <si>
    <t>1997-10-02</t>
  </si>
  <si>
    <t>2001-11-04</t>
  </si>
  <si>
    <t>1989-07-06</t>
  </si>
  <si>
    <t>2743108:eng</t>
  </si>
  <si>
    <t>1975980</t>
  </si>
  <si>
    <t>991001786509702656</t>
  </si>
  <si>
    <t>2266745520002656</t>
  </si>
  <si>
    <t>9780818903236</t>
  </si>
  <si>
    <t>30001000279952</t>
  </si>
  <si>
    <t>893370056</t>
  </si>
  <si>
    <t>R724 .R3</t>
  </si>
  <si>
    <t>0                      R  0724000R  3</t>
  </si>
  <si>
    <t>Ethics at the edges of life : medical and legal intersections / Paul Ramsey.</t>
  </si>
  <si>
    <t>Ramsey, Paul.</t>
  </si>
  <si>
    <t>New Haven : Yale University Press, 1978.</t>
  </si>
  <si>
    <t>The Bampton lectures in America</t>
  </si>
  <si>
    <t>1995-04-07</t>
  </si>
  <si>
    <t>1998-11-02</t>
  </si>
  <si>
    <t>2012-11-27</t>
  </si>
  <si>
    <t>836656274:eng</t>
  </si>
  <si>
    <t>3414018</t>
  </si>
  <si>
    <t>991001782839702656</t>
  </si>
  <si>
    <t>2259712340002656</t>
  </si>
  <si>
    <t>9780300021370</t>
  </si>
  <si>
    <t>30001000279887</t>
  </si>
  <si>
    <t>893558577</t>
  </si>
  <si>
    <t>R724 .S394 1982</t>
  </si>
  <si>
    <t>0                      R  0724000S  394         1982</t>
  </si>
  <si>
    <t>Science and morality : new directions in bioethics / edited by Doris Teichler-Zallen, Colleen D. Clements.</t>
  </si>
  <si>
    <t>Lexington, Mass. : Lexington Books, c1982.</t>
  </si>
  <si>
    <t>1998-11-12</t>
  </si>
  <si>
    <t>2001-03-21</t>
  </si>
  <si>
    <t>1992-07-15</t>
  </si>
  <si>
    <t>375228105:eng</t>
  </si>
  <si>
    <t>7998547</t>
  </si>
  <si>
    <t>991001795409702656</t>
  </si>
  <si>
    <t>2258610420002656</t>
  </si>
  <si>
    <t>9780669044065</t>
  </si>
  <si>
    <t>30001002430611</t>
  </si>
  <si>
    <t>893741472</t>
  </si>
  <si>
    <t>R724 .S599 1998</t>
  </si>
  <si>
    <t>0                      R  0724000S  599         1998</t>
  </si>
  <si>
    <t>Source book in bioethics : [a documentary history] / edited by Albert R. Jonsen, Robert M. Veatch, LeRoy Walters.</t>
  </si>
  <si>
    <t>Washington, D.C. : Georgetown University Press, c1998.</t>
  </si>
  <si>
    <t>1998</t>
  </si>
  <si>
    <t>2008-07-16</t>
  </si>
  <si>
    <t>2007-02-08</t>
  </si>
  <si>
    <t>350221615:eng</t>
  </si>
  <si>
    <t>37695741</t>
  </si>
  <si>
    <t>991001693119702656</t>
  </si>
  <si>
    <t>2268879590002656</t>
  </si>
  <si>
    <t>9780878406838</t>
  </si>
  <si>
    <t>30001005214517</t>
  </si>
  <si>
    <t>893274325</t>
  </si>
  <si>
    <t>R724 .V35 1974</t>
  </si>
  <si>
    <t>0                      R  0724000V  35          1974</t>
  </si>
  <si>
    <t>Biomedical ethics; morality for the new medicine.</t>
  </si>
  <si>
    <t>Vaux, Kenneth L., 1939-</t>
  </si>
  <si>
    <t>New York, Harper &amp; Row [1974]</t>
  </si>
  <si>
    <t>1974</t>
  </si>
  <si>
    <t>[1st ed.]</t>
  </si>
  <si>
    <t>1994-11-11</t>
  </si>
  <si>
    <t>1725157:eng</t>
  </si>
  <si>
    <t>827870</t>
  </si>
  <si>
    <t>991001459689702656</t>
  </si>
  <si>
    <t>2270716760002656</t>
  </si>
  <si>
    <t>9780060688585</t>
  </si>
  <si>
    <t>30001000555559</t>
  </si>
  <si>
    <t>893460618</t>
  </si>
  <si>
    <t>R724 .V4</t>
  </si>
  <si>
    <t>0                      R  0724000V  4</t>
  </si>
  <si>
    <t>Case studies in medical ethics / Robert M. Veatch.</t>
  </si>
  <si>
    <t>Veatch, Robert M.</t>
  </si>
  <si>
    <t>Cambridge, Mass. : Harvard University Press, 1977.</t>
  </si>
  <si>
    <t>2000-03-28</t>
  </si>
  <si>
    <t>1988-04-11</t>
  </si>
  <si>
    <t>520890:eng</t>
  </si>
  <si>
    <t>2595503</t>
  </si>
  <si>
    <t>991001541209702656</t>
  </si>
  <si>
    <t>2266494450002656</t>
  </si>
  <si>
    <t>9780674099319</t>
  </si>
  <si>
    <t>30001000635468</t>
  </si>
  <si>
    <t>893727750</t>
  </si>
  <si>
    <t>R724 .V42</t>
  </si>
  <si>
    <t>0                      R  0724000V  42</t>
  </si>
  <si>
    <t>A theory of medical ethics / Robert M. Veatch.</t>
  </si>
  <si>
    <t>New York : Basic Books, c1981.</t>
  </si>
  <si>
    <t>2003-11-07</t>
  </si>
  <si>
    <t>2004-11-16</t>
  </si>
  <si>
    <t>487670:eng</t>
  </si>
  <si>
    <t>7739374</t>
  </si>
  <si>
    <t>991001801379702656</t>
  </si>
  <si>
    <t>2258659910002656</t>
  </si>
  <si>
    <t>9780465084371</t>
  </si>
  <si>
    <t>30001000555526</t>
  </si>
  <si>
    <t>893370069</t>
  </si>
  <si>
    <t>R724 .W34</t>
  </si>
  <si>
    <t>0                      R  0724000W  34</t>
  </si>
  <si>
    <t>Morality in medicine : an introduction to medical ethics / Richard Warner.</t>
  </si>
  <si>
    <t>Warner, Richard, 1946-</t>
  </si>
  <si>
    <t>Sherman Oaks, Calif. : Alfred Pub. Co., [1980]</t>
  </si>
  <si>
    <t>1980</t>
  </si>
  <si>
    <t>cau</t>
  </si>
  <si>
    <t>2000-10-28</t>
  </si>
  <si>
    <t>1987-12-19</t>
  </si>
  <si>
    <t>542725:eng</t>
  </si>
  <si>
    <t>5564933</t>
  </si>
  <si>
    <t>991001541269702656</t>
  </si>
  <si>
    <t>2268749650002656</t>
  </si>
  <si>
    <t>9780882841038</t>
  </si>
  <si>
    <t>30001000635476</t>
  </si>
  <si>
    <t>893465642</t>
  </si>
  <si>
    <t>R724 .W365 1998</t>
  </si>
  <si>
    <t>0                      R  0724000W  365         1998</t>
  </si>
  <si>
    <t>In the face of suffering : the philosophical-anthropological foundations of clinical ethics / Jos V.M. Welie.</t>
  </si>
  <si>
    <t>Welie, Jos V. M.</t>
  </si>
  <si>
    <t>Omaha, Neb. : Creighton University Press : Association of Jesuit University Presses, c1998.</t>
  </si>
  <si>
    <t>nbu</t>
  </si>
  <si>
    <t>The philosophical-anthropological foundations of clinical ethics</t>
  </si>
  <si>
    <t>2010-03-20</t>
  </si>
  <si>
    <t>1999-06-16</t>
  </si>
  <si>
    <t>1999-08-18</t>
  </si>
  <si>
    <t>799499395:eng</t>
  </si>
  <si>
    <t>41508760</t>
  </si>
  <si>
    <t>991001761399702656</t>
  </si>
  <si>
    <t>2272593250002656</t>
  </si>
  <si>
    <t>9781881871262</t>
  </si>
  <si>
    <t>30001004070233</t>
  </si>
  <si>
    <t>893547319</t>
  </si>
  <si>
    <t>R724 .W64</t>
  </si>
  <si>
    <t>0                      R  0724000W  64</t>
  </si>
  <si>
    <t>Muted consent : a casebook in modern medical ethics / by Jan Wojcik. --</t>
  </si>
  <si>
    <t>Wójcik, Jan.</t>
  </si>
  <si>
    <t>West Lafayette, Ind. : Purdue University, 1978.</t>
  </si>
  <si>
    <t>Science and society ; v. 1</t>
  </si>
  <si>
    <t>2006-09-13</t>
  </si>
  <si>
    <t>2008-02-16</t>
  </si>
  <si>
    <t>1992-04-27</t>
  </si>
  <si>
    <t>367599376:eng</t>
  </si>
  <si>
    <t>3884524</t>
  </si>
  <si>
    <t>991001805779702656</t>
  </si>
  <si>
    <t>2258140040002656</t>
  </si>
  <si>
    <t>30001000635526</t>
  </si>
  <si>
    <t>893451785</t>
  </si>
  <si>
    <t>R725.5 .R63 1993</t>
  </si>
  <si>
    <t>0                      R  0725500R  63          1993</t>
  </si>
  <si>
    <t>Medicine, money, and morals : physicians' conflicts of interest / Marc A. Rodwin.</t>
  </si>
  <si>
    <t>Rodwin, Marc A.</t>
  </si>
  <si>
    <t>New York : Oxford University Press, 1993.</t>
  </si>
  <si>
    <t>2005-10-17</t>
  </si>
  <si>
    <t>1993-07-13</t>
  </si>
  <si>
    <t>116906226:eng</t>
  </si>
  <si>
    <t>26592579</t>
  </si>
  <si>
    <t>991001480629702656</t>
  </si>
  <si>
    <t>2270929310002656</t>
  </si>
  <si>
    <t>9780195080964</t>
  </si>
  <si>
    <t>30001002569129</t>
  </si>
  <si>
    <t>893732058</t>
  </si>
  <si>
    <t>R725.56 .C37 1989</t>
  </si>
  <si>
    <t>0                      R  0725560C  37          1989</t>
  </si>
  <si>
    <t>Catholic perspectives on medical morals : foundational issues / edited by Edmund D. Pellegrino, John P. Langan and John Collins Harvey.</t>
  </si>
  <si>
    <t>V.34</t>
  </si>
  <si>
    <t>Dordrecht ; Boston : Kluwer Academic Publishers, c1989.</t>
  </si>
  <si>
    <t>1989</t>
  </si>
  <si>
    <t>Philosophy and medicine ; v. 34</t>
  </si>
  <si>
    <t>2000-11-14</t>
  </si>
  <si>
    <t>2002-04-08</t>
  </si>
  <si>
    <t>1989-08-15</t>
  </si>
  <si>
    <t>1993-01-26</t>
  </si>
  <si>
    <t>17653670:eng</t>
  </si>
  <si>
    <t>18327337</t>
  </si>
  <si>
    <t>991001794269702656</t>
  </si>
  <si>
    <t>2260598400002656</t>
  </si>
  <si>
    <t>9781556080838</t>
  </si>
  <si>
    <t>30001001751785</t>
  </si>
  <si>
    <t>893375257</t>
  </si>
  <si>
    <t>R725.56 .M34 1984</t>
  </si>
  <si>
    <t>0                      R  0725560M  34          1984</t>
  </si>
  <si>
    <t>Bio-ethics and belief : religion and medicine in dialogue / John Mahoney.</t>
  </si>
  <si>
    <t>Mahoney, John.</t>
  </si>
  <si>
    <t>London : Sheed &amp; Ward, 1984.</t>
  </si>
  <si>
    <t>2002-10-30</t>
  </si>
  <si>
    <t>2009-10-08</t>
  </si>
  <si>
    <t>4577639:eng</t>
  </si>
  <si>
    <t>12941223</t>
  </si>
  <si>
    <t>991001792319702656</t>
  </si>
  <si>
    <t>2268804480002656</t>
  </si>
  <si>
    <t>9780722013199</t>
  </si>
  <si>
    <t>30001000344921</t>
  </si>
  <si>
    <t>893168907</t>
  </si>
  <si>
    <t>R725.56 .T44 1993</t>
  </si>
  <si>
    <t>0                      R  0725560T  44          1993</t>
  </si>
  <si>
    <t>Theological voices in medical ethics / edited by Allen Verhey and Stephen E. Lammers.</t>
  </si>
  <si>
    <t>Grand Rapids, Mich. : W.B. Eerdmans Pub. Co., 1993.</t>
  </si>
  <si>
    <t>miu</t>
  </si>
  <si>
    <t>2001-01-25</t>
  </si>
  <si>
    <t>2009-11-16</t>
  </si>
  <si>
    <t>1993-06-15</t>
  </si>
  <si>
    <t>1995-05-17</t>
  </si>
  <si>
    <t>351688144:eng</t>
  </si>
  <si>
    <t>27066826</t>
  </si>
  <si>
    <t>991001802629702656</t>
  </si>
  <si>
    <t>2256766090002656</t>
  </si>
  <si>
    <t>9780802806642</t>
  </si>
  <si>
    <t>30001002569723</t>
  </si>
  <si>
    <t>893135844</t>
  </si>
  <si>
    <t>R726 .B39</t>
  </si>
  <si>
    <t>0                      R  0726000B  39</t>
  </si>
  <si>
    <t>Beneficent euthanasia / edited by Marvin Kohl.</t>
  </si>
  <si>
    <t>Buffalo : Prometheus Books, 1975.</t>
  </si>
  <si>
    <t>2004-12-06</t>
  </si>
  <si>
    <t>2009-09-27</t>
  </si>
  <si>
    <t>1992-01-16</t>
  </si>
  <si>
    <t>54056689:eng</t>
  </si>
  <si>
    <t>1527377</t>
  </si>
  <si>
    <t>991001789009702656</t>
  </si>
  <si>
    <t>2257947690002656</t>
  </si>
  <si>
    <t>9780879750473</t>
  </si>
  <si>
    <t>30001000309320</t>
  </si>
  <si>
    <t>893541879</t>
  </si>
  <si>
    <t>R726 .D53</t>
  </si>
  <si>
    <t>0                      R  0726000D  53</t>
  </si>
  <si>
    <t>Dilemmas of dying : a study in the ethics of terminal care / edited by Ian Thompson.</t>
  </si>
  <si>
    <t>Edinburgh : Edinburgh University Press, c1979.</t>
  </si>
  <si>
    <t>stk</t>
  </si>
  <si>
    <t>Moral issues in health care ; 1</t>
  </si>
  <si>
    <t>2000-10-01</t>
  </si>
  <si>
    <t>2002-04-18</t>
  </si>
  <si>
    <t>1991-10-18</t>
  </si>
  <si>
    <t>54379666:eng</t>
  </si>
  <si>
    <t>6329029</t>
  </si>
  <si>
    <t>991001789229702656</t>
  </si>
  <si>
    <t>2267906180002656</t>
  </si>
  <si>
    <t>9780852243671</t>
  </si>
  <si>
    <t>30001000309783</t>
  </si>
  <si>
    <t>893135832</t>
  </si>
  <si>
    <t>R726.5 .C65 1979</t>
  </si>
  <si>
    <t>0                      R  0726500C  65          1979</t>
  </si>
  <si>
    <t>Compliance in health care / edited by R. Brian Haynes, D. Wayne Taylor, and David L. Sackett.</t>
  </si>
  <si>
    <t>Baltimore : Johns Hopkins University Press, c1979.</t>
  </si>
  <si>
    <t>2007-11-19</t>
  </si>
  <si>
    <t>1988-01-05</t>
  </si>
  <si>
    <t>1991-11-13</t>
  </si>
  <si>
    <t>355448162:eng</t>
  </si>
  <si>
    <t>4493661</t>
  </si>
  <si>
    <t>991001753429702656</t>
  </si>
  <si>
    <t>2260906070002656</t>
  </si>
  <si>
    <t>9780801821622</t>
  </si>
  <si>
    <t>30001000688582</t>
  </si>
  <si>
    <t>893375108</t>
  </si>
  <si>
    <t>R726.5 .H43 1974</t>
  </si>
  <si>
    <t>0                      R  0726500H  43          1974</t>
  </si>
  <si>
    <t>The Health belief model and personal health behavior / Marshall H. Becker, guest editor.</t>
  </si>
  <si>
    <t>San Francisco : Society for Public Health Education, 1974.</t>
  </si>
  <si>
    <t>Health education monographs ; v. 2, no. 4</t>
  </si>
  <si>
    <t>2010-06-30</t>
  </si>
  <si>
    <t>54044289:eng</t>
  </si>
  <si>
    <t>1365644</t>
  </si>
  <si>
    <t>991001760489702656</t>
  </si>
  <si>
    <t>2255694420002656</t>
  </si>
  <si>
    <t>30001000051823</t>
  </si>
  <si>
    <t>893150180</t>
  </si>
  <si>
    <t>R726.5 .M69 1993</t>
  </si>
  <si>
    <t>0                      R  0726500M  69          1993</t>
  </si>
  <si>
    <t>Healing and the mind / Bill Moyers ; Betty Sue Flowers, editor ; David Grubin, executive editor ; Elizabeth Meryman-Brunner, art research.</t>
  </si>
  <si>
    <t>Moyers, Bill D.</t>
  </si>
  <si>
    <t>New York : Doubleday, 1993.</t>
  </si>
  <si>
    <t>2009-11-18</t>
  </si>
  <si>
    <t>1993-02-26</t>
  </si>
  <si>
    <t>1993-07-22</t>
  </si>
  <si>
    <t>9386995:eng</t>
  </si>
  <si>
    <t>26590817</t>
  </si>
  <si>
    <t>991001799729702656</t>
  </si>
  <si>
    <t>2269890150002656</t>
  </si>
  <si>
    <t>9780385468701</t>
  </si>
  <si>
    <t>30001002529404</t>
  </si>
  <si>
    <t>893816695</t>
  </si>
  <si>
    <t>R726.7 .H439 1996</t>
  </si>
  <si>
    <t>0                      R  0726700H  439         1996</t>
  </si>
  <si>
    <t>Health psychology through the life span : practice and research opportunities / edited by Robert J. Resnick, Ronald H. Rozensky.</t>
  </si>
  <si>
    <t>Washington, DC : American Psychological Association, c1996.</t>
  </si>
  <si>
    <t>2000-08-22</t>
  </si>
  <si>
    <t>2002-06-18</t>
  </si>
  <si>
    <t>837010623:eng</t>
  </si>
  <si>
    <t>35325353</t>
  </si>
  <si>
    <t>991001812889702656</t>
  </si>
  <si>
    <t>2259784630002656</t>
  </si>
  <si>
    <t>9781557983787</t>
  </si>
  <si>
    <t>30001004238699</t>
  </si>
  <si>
    <t>893643885</t>
  </si>
  <si>
    <t>R726.8 .D38</t>
  </si>
  <si>
    <t>0                      R  0726800D  38</t>
  </si>
  <si>
    <t>Death, dying, and the law / edited by James T. McHugh.</t>
  </si>
  <si>
    <t>Huntington, Ind. : Our Sunday Visitor, c1976.</t>
  </si>
  <si>
    <t>2000-04-02</t>
  </si>
  <si>
    <t>1995-01-05</t>
  </si>
  <si>
    <t>54124179:eng</t>
  </si>
  <si>
    <t>2331224</t>
  </si>
  <si>
    <t>991001760169702656</t>
  </si>
  <si>
    <t>2263553640002656</t>
  </si>
  <si>
    <t>9780879737368</t>
  </si>
  <si>
    <t>30001000309692</t>
  </si>
  <si>
    <t>893561339</t>
  </si>
  <si>
    <t>R726.8 .D39 1982</t>
  </si>
  <si>
    <t>0                      R  0726800D  39          1982</t>
  </si>
  <si>
    <t>Death education for the health professional / edited by Jeanne Quint Benoliel.</t>
  </si>
  <si>
    <t>Washington : Hemisphere Pub. Corp., c1982.</t>
  </si>
  <si>
    <t>Series in death education, aging, and health care</t>
  </si>
  <si>
    <t>2000-02-19</t>
  </si>
  <si>
    <t>1987-10-27</t>
  </si>
  <si>
    <t>1992-03-10</t>
  </si>
  <si>
    <t>54474007:eng</t>
  </si>
  <si>
    <t>8033277</t>
  </si>
  <si>
    <t>991001778409702656</t>
  </si>
  <si>
    <t>2269209420002656</t>
  </si>
  <si>
    <t>9780891162483</t>
  </si>
  <si>
    <t>30001000202756</t>
  </si>
  <si>
    <t>893741461</t>
  </si>
  <si>
    <t>R726.8 .D85</t>
  </si>
  <si>
    <t>0                      R  0726800D  85</t>
  </si>
  <si>
    <t>The hospice way of death / Paul M. Dubois.</t>
  </si>
  <si>
    <t>DuBois, Paul M.</t>
  </si>
  <si>
    <t>New York : Human Sciences Press, c1980.</t>
  </si>
  <si>
    <t>2002-11-12</t>
  </si>
  <si>
    <t>2003-11-11</t>
  </si>
  <si>
    <t>1988-01-12</t>
  </si>
  <si>
    <t>1991-11-21</t>
  </si>
  <si>
    <t>535437:eng</t>
  </si>
  <si>
    <t>4857949</t>
  </si>
  <si>
    <t>991001777049702656</t>
  </si>
  <si>
    <t>2266523870002656</t>
  </si>
  <si>
    <t>9780877054153</t>
  </si>
  <si>
    <t>30001000185373</t>
  </si>
  <si>
    <t>893359195</t>
  </si>
  <si>
    <t>R726.8 .H67</t>
  </si>
  <si>
    <t>0                      R  0726800H  67</t>
  </si>
  <si>
    <t>A hospice handbook : a new way to care for the dying / edited by Michael P. Hamilton and Helen F. Reid.</t>
  </si>
  <si>
    <t>Grand Rapids : Eerdmans, c1980.</t>
  </si>
  <si>
    <t>1994-09-08</t>
  </si>
  <si>
    <t>856842971:eng</t>
  </si>
  <si>
    <t>5333869</t>
  </si>
  <si>
    <t>991001777019702656</t>
  </si>
  <si>
    <t>2265724830002656</t>
  </si>
  <si>
    <t>9780802818027</t>
  </si>
  <si>
    <t>30001000185357</t>
  </si>
  <si>
    <t>893364935</t>
  </si>
  <si>
    <t>R726.8 .H676 1982</t>
  </si>
  <si>
    <t>0                      R  0726800H  676         1982</t>
  </si>
  <si>
    <t>Hospice : a handbook for families and others facing terminal illness / [James Ewens and Patricia Herrington, editors]</t>
  </si>
  <si>
    <t>Santa Fe, N.M. : Bear &amp; Company, c1982, 1983 printing.</t>
  </si>
  <si>
    <t>nmu</t>
  </si>
  <si>
    <t>2000-04-18</t>
  </si>
  <si>
    <t>1989-01-03</t>
  </si>
  <si>
    <t>1991-11-19</t>
  </si>
  <si>
    <t>652907893:eng</t>
  </si>
  <si>
    <t>9664332</t>
  </si>
  <si>
    <t>991001776949702656</t>
  </si>
  <si>
    <t>2255681820002656</t>
  </si>
  <si>
    <t>9780939680108</t>
  </si>
  <si>
    <t>30001000185340</t>
  </si>
  <si>
    <t>893359194</t>
  </si>
  <si>
    <t>R726.8 .L84 2002</t>
  </si>
  <si>
    <t>0                      R  0726800L  84          2002</t>
  </si>
  <si>
    <t>Communicating with dying people and their relatives / Jean Lugton ; foreword by Dorothy White.</t>
  </si>
  <si>
    <t>Lugton, Jean.</t>
  </si>
  <si>
    <t>Abingdon, Oxon, U.K. : Radcliffe Medical Press, c2002.</t>
  </si>
  <si>
    <t>2007-02-26</t>
  </si>
  <si>
    <t>2004-09-13</t>
  </si>
  <si>
    <t>954332:eng</t>
  </si>
  <si>
    <t>48979878</t>
  </si>
  <si>
    <t>991000388299702656</t>
  </si>
  <si>
    <t>2272807140002656</t>
  </si>
  <si>
    <t>9781857755848</t>
  </si>
  <si>
    <t>30001004922714</t>
  </si>
  <si>
    <t>893370443</t>
  </si>
  <si>
    <t>R726.8 .P37</t>
  </si>
  <si>
    <t>0                      R  0726800P  37</t>
  </si>
  <si>
    <t>The experience of dying / E. Mansell Pattison.</t>
  </si>
  <si>
    <t>Pattison, E. Mansell, 1933-</t>
  </si>
  <si>
    <t>Englewood Cliffs, N.J. : Prentice-Hall, c1977.</t>
  </si>
  <si>
    <t>A Spectrum book</t>
  </si>
  <si>
    <t>2000-07-23</t>
  </si>
  <si>
    <t>1989-02-18</t>
  </si>
  <si>
    <t>1990-11-30</t>
  </si>
  <si>
    <t>5379242:eng</t>
  </si>
  <si>
    <t>2493509</t>
  </si>
  <si>
    <t>991001799499702656</t>
  </si>
  <si>
    <t>2256754940002656</t>
  </si>
  <si>
    <t>9780132946292</t>
  </si>
  <si>
    <t>30001001184813</t>
  </si>
  <si>
    <t>893732405</t>
  </si>
  <si>
    <t>R727 .L3</t>
  </si>
  <si>
    <t>0                      R  0727000L  3</t>
  </si>
  <si>
    <t>Handbook of medical ethics for nurses, physicians and priests / by S. A. La Rochelle and C. T. Fink ; pref. by the Most Rev. James C. McGuigan ; translated from the 4th French ed. by M. E. Poupore [et al]</t>
  </si>
  <si>
    <t>Larochelle, Stanislas.</t>
  </si>
  <si>
    <t>Westminster, Md. : Newman Press, 1948.</t>
  </si>
  <si>
    <t>1948</t>
  </si>
  <si>
    <t>[8th ed.] --</t>
  </si>
  <si>
    <t>1994-03-01</t>
  </si>
  <si>
    <t>1992-03-12</t>
  </si>
  <si>
    <t>2344711:eng</t>
  </si>
  <si>
    <t>4355579</t>
  </si>
  <si>
    <t>991001792239702656</t>
  </si>
  <si>
    <t>2267277760002656</t>
  </si>
  <si>
    <t>30001000344863</t>
  </si>
  <si>
    <t>893736956</t>
  </si>
  <si>
    <t>R727.3 .C53 1983</t>
  </si>
  <si>
    <t>0                      R  0727300C  53          1983</t>
  </si>
  <si>
    <t>The Clinical encounter : the moral fabric of the patient-physician relationship / edited by Earl E. Shelp.</t>
  </si>
  <si>
    <t>V.14</t>
  </si>
  <si>
    <t>Dordrecht ; Boston : D. Reidel ; Hingham, MA : Sold and distributed in the U.S.A. and Canada by Kluwer Academic Publishers, c1983.</t>
  </si>
  <si>
    <t>Philosophy and medicine ; v. 14</t>
  </si>
  <si>
    <t>1992-05-01</t>
  </si>
  <si>
    <t>836628829:eng</t>
  </si>
  <si>
    <t>9896299</t>
  </si>
  <si>
    <t>991001806029702656</t>
  </si>
  <si>
    <t>2264369590002656</t>
  </si>
  <si>
    <t>9789027715937</t>
  </si>
  <si>
    <t>30001000635757</t>
  </si>
  <si>
    <t>893279687</t>
  </si>
  <si>
    <t>R729.5.G6 F73 1975</t>
  </si>
  <si>
    <t>0                      R  0729500G  6                  F  73          1975</t>
  </si>
  <si>
    <t>Doctoring together : a study of professional social control / Eliot Freidson.</t>
  </si>
  <si>
    <t>Freidson, Eliot, 1923-2005.</t>
  </si>
  <si>
    <t>New York : Elsevier, c1975.</t>
  </si>
  <si>
    <t>2000-03-23</t>
  </si>
  <si>
    <t>1987-12-22</t>
  </si>
  <si>
    <t>1990-02-20</t>
  </si>
  <si>
    <t>47543356:eng</t>
  </si>
  <si>
    <t>1858263</t>
  </si>
  <si>
    <t>991001753559702656</t>
  </si>
  <si>
    <t>2266816800002656</t>
  </si>
  <si>
    <t>9780444990174</t>
  </si>
  <si>
    <t>30001000688772</t>
  </si>
  <si>
    <t>893465986</t>
  </si>
  <si>
    <t>R733 .F85 1989</t>
  </si>
  <si>
    <t>0                      R  0733000F  85          1989</t>
  </si>
  <si>
    <t>Alternative medicine and American religious life / Robert C. Fuller.</t>
  </si>
  <si>
    <t>Fuller, Robert C., 1952-</t>
  </si>
  <si>
    <t>New York : Oxford University Press, 1989.</t>
  </si>
  <si>
    <t>1999-04-28</t>
  </si>
  <si>
    <t>1990-06-25</t>
  </si>
  <si>
    <t>1990-08-15</t>
  </si>
  <si>
    <t>17978710:eng</t>
  </si>
  <si>
    <t>18588017</t>
  </si>
  <si>
    <t>991001800769702656</t>
  </si>
  <si>
    <t>2266056580002656</t>
  </si>
  <si>
    <t>9780195057751</t>
  </si>
  <si>
    <t>30001001882440</t>
  </si>
  <si>
    <t>893359214</t>
  </si>
  <si>
    <t>R737 .K557</t>
  </si>
  <si>
    <t>0                      R  0737000K  557</t>
  </si>
  <si>
    <t>Medical student; doctor in the making [by] James A. Knight. Foreword by Charles C. Sprague.</t>
  </si>
  <si>
    <t>Knight, James A., 1918-1998.</t>
  </si>
  <si>
    <t>New York, Appleton-Century-Crofts [1973]</t>
  </si>
  <si>
    <t>1991-12-02</t>
  </si>
  <si>
    <t>2006-10-13</t>
  </si>
  <si>
    <t>1991-12-09</t>
  </si>
  <si>
    <t>1611096:eng</t>
  </si>
  <si>
    <t>702981</t>
  </si>
  <si>
    <t>991001788489702656</t>
  </si>
  <si>
    <t>2258111040002656</t>
  </si>
  <si>
    <t>9780390519597</t>
  </si>
  <si>
    <t>30001000306292</t>
  </si>
  <si>
    <t>893269032</t>
  </si>
  <si>
    <t>R745 .C6 1986</t>
  </si>
  <si>
    <t>0                      R  0745000C  6           1986</t>
  </si>
  <si>
    <t>Medical education : making the grade in cost containment / editors, Russell D. Cunningham, Charles P. Friedman and Bill Weaver ; coordinating editor, Karen E. Lake.</t>
  </si>
  <si>
    <t>Conference on Teaching and Learning in Cost-Effective Health Care (1984 : Saint Simons Island, Ga.)</t>
  </si>
  <si>
    <t>Battle Creek, Mich. : W.K. Kellogg Foundation, 1986.</t>
  </si>
  <si>
    <t>1986</t>
  </si>
  <si>
    <t>1990-10-15</t>
  </si>
  <si>
    <t>1995-04-20</t>
  </si>
  <si>
    <t>1987-09-25</t>
  </si>
  <si>
    <t>1992-02-07</t>
  </si>
  <si>
    <t>429641479:eng</t>
  </si>
  <si>
    <t>17353744</t>
  </si>
  <si>
    <t>991001788379702656</t>
  </si>
  <si>
    <t>2259045770002656</t>
  </si>
  <si>
    <t>30001000305609</t>
  </si>
  <si>
    <t>893364941</t>
  </si>
  <si>
    <t>R745 .F73</t>
  </si>
  <si>
    <t>0                      R  0745000F  73</t>
  </si>
  <si>
    <t>The making of a physician : a ten-year longitudinal study of social class, academic achievement, and changing professional attitudes of a medical school class / Marcel A. Fredericks and Paul Mundy.</t>
  </si>
  <si>
    <t>Fredericks, Marcel A., 1927-</t>
  </si>
  <si>
    <t>Chicago : Loyola University Press, c1976.</t>
  </si>
  <si>
    <t>ilu</t>
  </si>
  <si>
    <t>1992-01-03</t>
  </si>
  <si>
    <t>1990-11-19</t>
  </si>
  <si>
    <t>494748:eng</t>
  </si>
  <si>
    <t>1993212</t>
  </si>
  <si>
    <t>991001788419702656</t>
  </si>
  <si>
    <t>2260917220002656</t>
  </si>
  <si>
    <t>9780829402445</t>
  </si>
  <si>
    <t>30001000305781</t>
  </si>
  <si>
    <t>893364942</t>
  </si>
  <si>
    <t>R745 .R42</t>
  </si>
  <si>
    <t>0                      R  0745000R  42</t>
  </si>
  <si>
    <t>Recent trends in medical education : report of a Macy conference / edited by Elizabeth F. Purcell.</t>
  </si>
  <si>
    <t>-- New York : Josiah Macy, Jr. Foundation ; c1976.</t>
  </si>
  <si>
    <t>1999-07-16</t>
  </si>
  <si>
    <t>364364541:eng</t>
  </si>
  <si>
    <t>2644246</t>
  </si>
  <si>
    <t>991001168899702656</t>
  </si>
  <si>
    <t>2255623720002656</t>
  </si>
  <si>
    <t>9780914362180</t>
  </si>
  <si>
    <t>30001000306383</t>
  </si>
  <si>
    <t>893552200</t>
  </si>
  <si>
    <t>R850 .R32</t>
  </si>
  <si>
    <t>0                      R  0850000R  32</t>
  </si>
  <si>
    <t>Science and the cure of diseases : letters to Members of Congress / Efraim Racker.</t>
  </si>
  <si>
    <t>Racker, Efraim, 1913-</t>
  </si>
  <si>
    <t>1997-12-01</t>
  </si>
  <si>
    <t>1993-03-09</t>
  </si>
  <si>
    <t>836630783:eng</t>
  </si>
  <si>
    <t>5263686</t>
  </si>
  <si>
    <t>991001788809702656</t>
  </si>
  <si>
    <t>2256381800002656</t>
  </si>
  <si>
    <t>9780691023632</t>
  </si>
  <si>
    <t>30001000307829</t>
  </si>
  <si>
    <t>893279670</t>
  </si>
  <si>
    <t>R853.H8 D68 1980</t>
  </si>
  <si>
    <t>0                      R  0853000H  8                  D  68          1980</t>
  </si>
  <si>
    <t>The human person as research subject / Charles J. Dougherty.</t>
  </si>
  <si>
    <t>Dougherty, Charles J., 1949-</t>
  </si>
  <si>
    <t>Omaha, Neb. : [s.n.], c1980.</t>
  </si>
  <si>
    <t>1998-01-09</t>
  </si>
  <si>
    <t>1991-06-28</t>
  </si>
  <si>
    <t>1995-12-05</t>
  </si>
  <si>
    <t>24924037:eng</t>
  </si>
  <si>
    <t>10125530</t>
  </si>
  <si>
    <t>991001788769702656</t>
  </si>
  <si>
    <t>2269337010002656</t>
  </si>
  <si>
    <t>30001000387128</t>
  </si>
  <si>
    <t>893643874</t>
  </si>
  <si>
    <t>R853.H8 E9</t>
  </si>
  <si>
    <t>0                      R  0853000H  8                  E  9</t>
  </si>
  <si>
    <t>Experiments and research with humans : values in conflict.</t>
  </si>
  <si>
    <t>Washington : National Academy of Sciences, 1975.</t>
  </si>
  <si>
    <t>Academy forum ; 3d, 1975</t>
  </si>
  <si>
    <t>1994-04-25</t>
  </si>
  <si>
    <t>9937327100:eng</t>
  </si>
  <si>
    <t>1529266</t>
  </si>
  <si>
    <t>991001173579702656</t>
  </si>
  <si>
    <t>2257263450002656</t>
  </si>
  <si>
    <t>9780309023474</t>
  </si>
  <si>
    <t>30001000307555</t>
  </si>
  <si>
    <t>893369169</t>
  </si>
  <si>
    <t>R853.H8 R35 1975</t>
  </si>
  <si>
    <t>0                      R  0853000H  8                  R  35          1975</t>
  </si>
  <si>
    <t>The ethics of fetal research / Paul Ramsey.</t>
  </si>
  <si>
    <t>New Haven : Yale University Press, 1975.</t>
  </si>
  <si>
    <t>A Yale fastback ; 15</t>
  </si>
  <si>
    <t>1995-01-18</t>
  </si>
  <si>
    <t>2010-06-10</t>
  </si>
  <si>
    <t>1989-03-17</t>
  </si>
  <si>
    <t>1990-04-18</t>
  </si>
  <si>
    <t>671482:eng</t>
  </si>
  <si>
    <t>1266071</t>
  </si>
  <si>
    <t>991001790269702656</t>
  </si>
  <si>
    <t>2261253320002656</t>
  </si>
  <si>
    <t>9780300018790</t>
  </si>
  <si>
    <t>30001000315814</t>
  </si>
  <si>
    <t>893649525</t>
  </si>
  <si>
    <t>R854.U5 A7</t>
  </si>
  <si>
    <t>0                      R  0854000U  5                  A  7</t>
  </si>
  <si>
    <t>Medical research : a midcentury survey.</t>
  </si>
  <si>
    <t>V. 1</t>
  </si>
  <si>
    <t>American Foundation.</t>
  </si>
  <si>
    <t>Boston : Published for the American Foundation by Little, Brown, [1955]</t>
  </si>
  <si>
    <t>1955</t>
  </si>
  <si>
    <t>1996-09-26</t>
  </si>
  <si>
    <t>1995-02-24</t>
  </si>
  <si>
    <t>8259885:eng</t>
  </si>
  <si>
    <t>14659796</t>
  </si>
  <si>
    <t>991001788659702656</t>
  </si>
  <si>
    <t>2264449140002656</t>
  </si>
  <si>
    <t>30001000307571</t>
  </si>
  <si>
    <t>893728021</t>
  </si>
  <si>
    <t>V. 2</t>
  </si>
  <si>
    <t>30001000307589</t>
  </si>
  <si>
    <t>893728020</t>
  </si>
  <si>
    <t>IN SERIALS</t>
  </si>
  <si>
    <t>8IN SERIALS</t>
  </si>
  <si>
    <t>A medical student at St. Thomas's Hospital, 1801-1802 : the Weekes family letters / [compiled] by John M.T. Ford.</t>
  </si>
  <si>
    <t>London : Wellcome Institute for the History of Medicine, c1987.</t>
  </si>
  <si>
    <t>1987</t>
  </si>
  <si>
    <t>Medical history. Supplement, 0950-5571 ; no. 7</t>
  </si>
  <si>
    <t>1989-03-07</t>
  </si>
  <si>
    <t>5609901942:eng</t>
  </si>
  <si>
    <t>21483332</t>
  </si>
  <si>
    <t>991001220459702656</t>
  </si>
  <si>
    <t>2271795270002656</t>
  </si>
  <si>
    <t>9780854840557</t>
  </si>
  <si>
    <t>82188-1001</t>
  </si>
  <si>
    <t>893832023</t>
  </si>
  <si>
    <t>Adolescent medicine / Marianne E. Felice, guest editor.</t>
  </si>
  <si>
    <t>Philadelphia : Saunders, c1987.</t>
  </si>
  <si>
    <t>xxu</t>
  </si>
  <si>
    <t>Primary care, 0095-4543 ; v. 14, no. 1 (March 1987)</t>
  </si>
  <si>
    <t>2002-05-22</t>
  </si>
  <si>
    <t>2000-06-15</t>
  </si>
  <si>
    <t>55195111:eng</t>
  </si>
  <si>
    <t>19400117</t>
  </si>
  <si>
    <t>991000216409702656</t>
  </si>
  <si>
    <t>2254751620002656</t>
  </si>
  <si>
    <t>366597-1001</t>
  </si>
  <si>
    <t>893723174</t>
  </si>
  <si>
    <t>Ethics in the workplace / guest editors, Linda Forst, Peter Orris.</t>
  </si>
  <si>
    <t>Philadelphia : Hanley &amp; Belfus, Inc., c2002.</t>
  </si>
  <si>
    <t>Occupational medicine, state of the art reviews, 0885-114X ; v. 17, no. 4</t>
  </si>
  <si>
    <t>2004-05-10</t>
  </si>
  <si>
    <t>2004-02-29</t>
  </si>
  <si>
    <t>364471435:eng</t>
  </si>
  <si>
    <t>51100786</t>
  </si>
  <si>
    <t>991000367139702656</t>
  </si>
  <si>
    <t>2262807040002656</t>
  </si>
  <si>
    <t>9781560533771</t>
  </si>
  <si>
    <t>30001004509636</t>
  </si>
  <si>
    <t>893456647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</si>
</sst>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</xdr:row>
          <xdr:rowOff>9525</xdr:rowOff>
        </xdr:from>
        <xdr:to>
          <xdr:col>3</xdr:col>
          <xdr:colOff>57150</xdr:colOff>
          <xdr:row>1</xdr:row>
          <xdr:rowOff>485775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A88F9C9-451F-4C22-A48D-AFF3AD2C3B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</xdr:row>
          <xdr:rowOff>9525</xdr:rowOff>
        </xdr:from>
        <xdr:to>
          <xdr:col>3</xdr:col>
          <xdr:colOff>57150</xdr:colOff>
          <xdr:row>2</xdr:row>
          <xdr:rowOff>485775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47419CB-4452-4ED6-BF6A-8FDD94C219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</xdr:row>
          <xdr:rowOff>9525</xdr:rowOff>
        </xdr:from>
        <xdr:to>
          <xdr:col>3</xdr:col>
          <xdr:colOff>57150</xdr:colOff>
          <xdr:row>3</xdr:row>
          <xdr:rowOff>485775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6EE2E08-6D15-4C19-8BE5-5070BDF934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</xdr:row>
          <xdr:rowOff>9525</xdr:rowOff>
        </xdr:from>
        <xdr:to>
          <xdr:col>3</xdr:col>
          <xdr:colOff>57150</xdr:colOff>
          <xdr:row>4</xdr:row>
          <xdr:rowOff>485775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E1801A54-F12F-4AB8-9F1B-53A9066E39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</xdr:row>
          <xdr:rowOff>9525</xdr:rowOff>
        </xdr:from>
        <xdr:to>
          <xdr:col>3</xdr:col>
          <xdr:colOff>57150</xdr:colOff>
          <xdr:row>5</xdr:row>
          <xdr:rowOff>485775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C4F7A54-6960-4D05-BD4B-0F4192B759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</xdr:row>
          <xdr:rowOff>9525</xdr:rowOff>
        </xdr:from>
        <xdr:to>
          <xdr:col>3</xdr:col>
          <xdr:colOff>57150</xdr:colOff>
          <xdr:row>6</xdr:row>
          <xdr:rowOff>485775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8E3FB3A6-BF6F-4CE2-86D5-582FE34E77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</xdr:row>
          <xdr:rowOff>9525</xdr:rowOff>
        </xdr:from>
        <xdr:to>
          <xdr:col>3</xdr:col>
          <xdr:colOff>57150</xdr:colOff>
          <xdr:row>7</xdr:row>
          <xdr:rowOff>485775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D0CFDD80-B8A4-45C8-9490-414282AB8E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</xdr:row>
          <xdr:rowOff>9525</xdr:rowOff>
        </xdr:from>
        <xdr:to>
          <xdr:col>3</xdr:col>
          <xdr:colOff>57150</xdr:colOff>
          <xdr:row>8</xdr:row>
          <xdr:rowOff>485775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AA813E07-0D13-41E0-9CB9-2E380DF30E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</xdr:row>
          <xdr:rowOff>9525</xdr:rowOff>
        </xdr:from>
        <xdr:to>
          <xdr:col>3</xdr:col>
          <xdr:colOff>57150</xdr:colOff>
          <xdr:row>9</xdr:row>
          <xdr:rowOff>485775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6491FBAF-1F9D-4F35-96F7-FB7CEAF694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</xdr:row>
          <xdr:rowOff>9525</xdr:rowOff>
        </xdr:from>
        <xdr:to>
          <xdr:col>3</xdr:col>
          <xdr:colOff>57150</xdr:colOff>
          <xdr:row>10</xdr:row>
          <xdr:rowOff>485775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4C61DBE6-C5E6-4B08-A97A-444BEA25E2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</xdr:row>
          <xdr:rowOff>9525</xdr:rowOff>
        </xdr:from>
        <xdr:to>
          <xdr:col>3</xdr:col>
          <xdr:colOff>57150</xdr:colOff>
          <xdr:row>11</xdr:row>
          <xdr:rowOff>485775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DEA67DC8-733B-43A7-8FB7-622523C6E3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</xdr:row>
          <xdr:rowOff>9525</xdr:rowOff>
        </xdr:from>
        <xdr:to>
          <xdr:col>3</xdr:col>
          <xdr:colOff>57150</xdr:colOff>
          <xdr:row>12</xdr:row>
          <xdr:rowOff>485775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656A96D5-103D-4156-A836-ED5BC4D87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</xdr:row>
          <xdr:rowOff>9525</xdr:rowOff>
        </xdr:from>
        <xdr:to>
          <xdr:col>3</xdr:col>
          <xdr:colOff>57150</xdr:colOff>
          <xdr:row>13</xdr:row>
          <xdr:rowOff>485775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D8BE7AF-EB35-4381-BE9D-909AD388D2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3</xdr:col>
          <xdr:colOff>57150</xdr:colOff>
          <xdr:row>14</xdr:row>
          <xdr:rowOff>485775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9F6F4B94-2D2F-45AC-92A3-E8A5C167C3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</xdr:row>
          <xdr:rowOff>9525</xdr:rowOff>
        </xdr:from>
        <xdr:to>
          <xdr:col>3</xdr:col>
          <xdr:colOff>57150</xdr:colOff>
          <xdr:row>15</xdr:row>
          <xdr:rowOff>485775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D13BCCEA-939B-470B-A9FC-972D90147F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</xdr:row>
          <xdr:rowOff>9525</xdr:rowOff>
        </xdr:from>
        <xdr:to>
          <xdr:col>3</xdr:col>
          <xdr:colOff>57150</xdr:colOff>
          <xdr:row>16</xdr:row>
          <xdr:rowOff>485775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ACF512A2-437F-4466-B018-82284881D3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</xdr:row>
          <xdr:rowOff>9525</xdr:rowOff>
        </xdr:from>
        <xdr:to>
          <xdr:col>3</xdr:col>
          <xdr:colOff>57150</xdr:colOff>
          <xdr:row>17</xdr:row>
          <xdr:rowOff>485775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C250200B-0B0C-4B45-A16D-3BF84A086E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</xdr:row>
          <xdr:rowOff>9525</xdr:rowOff>
        </xdr:from>
        <xdr:to>
          <xdr:col>3</xdr:col>
          <xdr:colOff>57150</xdr:colOff>
          <xdr:row>18</xdr:row>
          <xdr:rowOff>485775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49A06155-CCCC-4FA7-BB4F-3BDB71FC06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</xdr:row>
          <xdr:rowOff>9525</xdr:rowOff>
        </xdr:from>
        <xdr:to>
          <xdr:col>3</xdr:col>
          <xdr:colOff>57150</xdr:colOff>
          <xdr:row>19</xdr:row>
          <xdr:rowOff>485775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7EACD09D-5006-4D41-AD26-579862F293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</xdr:row>
          <xdr:rowOff>9525</xdr:rowOff>
        </xdr:from>
        <xdr:to>
          <xdr:col>3</xdr:col>
          <xdr:colOff>57150</xdr:colOff>
          <xdr:row>20</xdr:row>
          <xdr:rowOff>485775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33CBF860-B1CF-4421-848A-AEEAEE5598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</xdr:row>
          <xdr:rowOff>9525</xdr:rowOff>
        </xdr:from>
        <xdr:to>
          <xdr:col>3</xdr:col>
          <xdr:colOff>57150</xdr:colOff>
          <xdr:row>21</xdr:row>
          <xdr:rowOff>485775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90E82AA0-AAC8-49E6-A023-CF680FCBD4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</xdr:row>
          <xdr:rowOff>9525</xdr:rowOff>
        </xdr:from>
        <xdr:to>
          <xdr:col>3</xdr:col>
          <xdr:colOff>57150</xdr:colOff>
          <xdr:row>22</xdr:row>
          <xdr:rowOff>485775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FC2C80A0-75D1-4526-AB25-824A2202D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</xdr:row>
          <xdr:rowOff>9525</xdr:rowOff>
        </xdr:from>
        <xdr:to>
          <xdr:col>3</xdr:col>
          <xdr:colOff>57150</xdr:colOff>
          <xdr:row>23</xdr:row>
          <xdr:rowOff>485775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57808B73-23AF-401C-B553-34324CD13C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</xdr:row>
          <xdr:rowOff>9525</xdr:rowOff>
        </xdr:from>
        <xdr:to>
          <xdr:col>3</xdr:col>
          <xdr:colOff>57150</xdr:colOff>
          <xdr:row>24</xdr:row>
          <xdr:rowOff>485775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32DD877E-23BF-42FC-B2BB-DCFE2C712F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</xdr:row>
          <xdr:rowOff>9525</xdr:rowOff>
        </xdr:from>
        <xdr:to>
          <xdr:col>3</xdr:col>
          <xdr:colOff>57150</xdr:colOff>
          <xdr:row>25</xdr:row>
          <xdr:rowOff>485775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8A03F05B-5618-49F6-AC17-466FC71247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</xdr:row>
          <xdr:rowOff>9525</xdr:rowOff>
        </xdr:from>
        <xdr:to>
          <xdr:col>3</xdr:col>
          <xdr:colOff>57150</xdr:colOff>
          <xdr:row>26</xdr:row>
          <xdr:rowOff>485775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BA4BADA-A2D7-4669-B996-FBBF9E2579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</xdr:row>
          <xdr:rowOff>9525</xdr:rowOff>
        </xdr:from>
        <xdr:to>
          <xdr:col>3</xdr:col>
          <xdr:colOff>57150</xdr:colOff>
          <xdr:row>27</xdr:row>
          <xdr:rowOff>485775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68EF9A0D-6145-483C-ADAE-2CA8B06B2C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</xdr:row>
          <xdr:rowOff>9525</xdr:rowOff>
        </xdr:from>
        <xdr:to>
          <xdr:col>3</xdr:col>
          <xdr:colOff>57150</xdr:colOff>
          <xdr:row>28</xdr:row>
          <xdr:rowOff>485775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57117B24-297E-45D2-B3D0-6BAC95B4C2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</xdr:row>
          <xdr:rowOff>9525</xdr:rowOff>
        </xdr:from>
        <xdr:to>
          <xdr:col>3</xdr:col>
          <xdr:colOff>57150</xdr:colOff>
          <xdr:row>29</xdr:row>
          <xdr:rowOff>485775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5453D7EB-2A37-4ABA-B870-9B94955706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</xdr:row>
          <xdr:rowOff>9525</xdr:rowOff>
        </xdr:from>
        <xdr:to>
          <xdr:col>3</xdr:col>
          <xdr:colOff>57150</xdr:colOff>
          <xdr:row>30</xdr:row>
          <xdr:rowOff>485775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4E704138-B185-4902-BC32-EA9F8052AF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</xdr:row>
          <xdr:rowOff>9525</xdr:rowOff>
        </xdr:from>
        <xdr:to>
          <xdr:col>3</xdr:col>
          <xdr:colOff>57150</xdr:colOff>
          <xdr:row>31</xdr:row>
          <xdr:rowOff>485775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86555424-DF78-4997-A2C6-043216C226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</xdr:row>
          <xdr:rowOff>9525</xdr:rowOff>
        </xdr:from>
        <xdr:to>
          <xdr:col>3</xdr:col>
          <xdr:colOff>57150</xdr:colOff>
          <xdr:row>32</xdr:row>
          <xdr:rowOff>485775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BFE37848-2E54-449D-B239-F7AB161670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</xdr:row>
          <xdr:rowOff>9525</xdr:rowOff>
        </xdr:from>
        <xdr:to>
          <xdr:col>3</xdr:col>
          <xdr:colOff>57150</xdr:colOff>
          <xdr:row>33</xdr:row>
          <xdr:rowOff>485775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6FB9FAAE-B2DA-4838-BDE8-2008B6F273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</xdr:row>
          <xdr:rowOff>9525</xdr:rowOff>
        </xdr:from>
        <xdr:to>
          <xdr:col>3</xdr:col>
          <xdr:colOff>57150</xdr:colOff>
          <xdr:row>34</xdr:row>
          <xdr:rowOff>485775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6B9B9C53-DCC4-47D5-8FA3-B0D05DA5CD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</xdr:row>
          <xdr:rowOff>9525</xdr:rowOff>
        </xdr:from>
        <xdr:to>
          <xdr:col>3</xdr:col>
          <xdr:colOff>57150</xdr:colOff>
          <xdr:row>35</xdr:row>
          <xdr:rowOff>485775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49E95BB7-AAEF-4D4A-A6CE-939CE97553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</xdr:row>
          <xdr:rowOff>9525</xdr:rowOff>
        </xdr:from>
        <xdr:to>
          <xdr:col>3</xdr:col>
          <xdr:colOff>57150</xdr:colOff>
          <xdr:row>36</xdr:row>
          <xdr:rowOff>485775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43C6980C-C57E-4257-8300-13D91ACB4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</xdr:row>
          <xdr:rowOff>9525</xdr:rowOff>
        </xdr:from>
        <xdr:to>
          <xdr:col>3</xdr:col>
          <xdr:colOff>57150</xdr:colOff>
          <xdr:row>37</xdr:row>
          <xdr:rowOff>485775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D90F882F-4EA6-4C41-9627-FBD4AD1B8C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</xdr:row>
          <xdr:rowOff>9525</xdr:rowOff>
        </xdr:from>
        <xdr:to>
          <xdr:col>3</xdr:col>
          <xdr:colOff>57150</xdr:colOff>
          <xdr:row>38</xdr:row>
          <xdr:rowOff>485775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E7A607CD-4004-437F-8F36-7C744FA8F4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</xdr:row>
          <xdr:rowOff>9525</xdr:rowOff>
        </xdr:from>
        <xdr:to>
          <xdr:col>3</xdr:col>
          <xdr:colOff>57150</xdr:colOff>
          <xdr:row>39</xdr:row>
          <xdr:rowOff>485775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981EF796-11E2-4FBC-A823-FF41066E5D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</xdr:row>
          <xdr:rowOff>9525</xdr:rowOff>
        </xdr:from>
        <xdr:to>
          <xdr:col>3</xdr:col>
          <xdr:colOff>57150</xdr:colOff>
          <xdr:row>40</xdr:row>
          <xdr:rowOff>485775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DBA6BCDD-55B7-440B-A566-F3577EB8F0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</xdr:row>
          <xdr:rowOff>9525</xdr:rowOff>
        </xdr:from>
        <xdr:to>
          <xdr:col>3</xdr:col>
          <xdr:colOff>57150</xdr:colOff>
          <xdr:row>41</xdr:row>
          <xdr:rowOff>485775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5EFE650D-CC36-4589-9F0F-75A07F05DD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</xdr:row>
          <xdr:rowOff>9525</xdr:rowOff>
        </xdr:from>
        <xdr:to>
          <xdr:col>3</xdr:col>
          <xdr:colOff>57150</xdr:colOff>
          <xdr:row>42</xdr:row>
          <xdr:rowOff>485775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25F61ECA-8F7F-423A-9253-CAE7FCA396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</xdr:row>
          <xdr:rowOff>9525</xdr:rowOff>
        </xdr:from>
        <xdr:to>
          <xdr:col>3</xdr:col>
          <xdr:colOff>57150</xdr:colOff>
          <xdr:row>43</xdr:row>
          <xdr:rowOff>485775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3062BE5A-CD57-4F4D-8609-FA0EAE85D1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</xdr:row>
          <xdr:rowOff>9525</xdr:rowOff>
        </xdr:from>
        <xdr:to>
          <xdr:col>3</xdr:col>
          <xdr:colOff>57150</xdr:colOff>
          <xdr:row>44</xdr:row>
          <xdr:rowOff>485775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423097B8-1A3C-4E41-971D-89F8A30EB0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</xdr:row>
          <xdr:rowOff>9525</xdr:rowOff>
        </xdr:from>
        <xdr:to>
          <xdr:col>3</xdr:col>
          <xdr:colOff>57150</xdr:colOff>
          <xdr:row>45</xdr:row>
          <xdr:rowOff>485775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484AEF84-4678-4378-B711-BB57321C1C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</xdr:row>
          <xdr:rowOff>9525</xdr:rowOff>
        </xdr:from>
        <xdr:to>
          <xdr:col>3</xdr:col>
          <xdr:colOff>57150</xdr:colOff>
          <xdr:row>46</xdr:row>
          <xdr:rowOff>485775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11B56B14-2153-41C5-BC7B-095DC44EFC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</xdr:row>
          <xdr:rowOff>9525</xdr:rowOff>
        </xdr:from>
        <xdr:to>
          <xdr:col>3</xdr:col>
          <xdr:colOff>57150</xdr:colOff>
          <xdr:row>47</xdr:row>
          <xdr:rowOff>485775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8AEA6C3D-EE1F-47F7-89C8-C8C756CB39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</xdr:row>
          <xdr:rowOff>9525</xdr:rowOff>
        </xdr:from>
        <xdr:to>
          <xdr:col>3</xdr:col>
          <xdr:colOff>57150</xdr:colOff>
          <xdr:row>48</xdr:row>
          <xdr:rowOff>485775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35333DB5-3768-4FC7-8EB5-63D234FA02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</xdr:row>
          <xdr:rowOff>9525</xdr:rowOff>
        </xdr:from>
        <xdr:to>
          <xdr:col>3</xdr:col>
          <xdr:colOff>57150</xdr:colOff>
          <xdr:row>49</xdr:row>
          <xdr:rowOff>485775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2EA5B9DE-398D-43E9-9CA0-17D384A798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</xdr:row>
          <xdr:rowOff>9525</xdr:rowOff>
        </xdr:from>
        <xdr:to>
          <xdr:col>3</xdr:col>
          <xdr:colOff>57150</xdr:colOff>
          <xdr:row>50</xdr:row>
          <xdr:rowOff>485775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7F6754B7-EFDB-4B4E-A75C-05C26A5307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</xdr:row>
          <xdr:rowOff>9525</xdr:rowOff>
        </xdr:from>
        <xdr:to>
          <xdr:col>3</xdr:col>
          <xdr:colOff>57150</xdr:colOff>
          <xdr:row>51</xdr:row>
          <xdr:rowOff>485775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E657D0B1-A55A-47B9-8C67-087749E54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</xdr:row>
          <xdr:rowOff>9525</xdr:rowOff>
        </xdr:from>
        <xdr:to>
          <xdr:col>3</xdr:col>
          <xdr:colOff>57150</xdr:colOff>
          <xdr:row>52</xdr:row>
          <xdr:rowOff>485775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DF76179C-AE3E-4F4C-833A-DB2542FB8A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</xdr:row>
          <xdr:rowOff>9525</xdr:rowOff>
        </xdr:from>
        <xdr:to>
          <xdr:col>3</xdr:col>
          <xdr:colOff>57150</xdr:colOff>
          <xdr:row>53</xdr:row>
          <xdr:rowOff>485775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F7B4B71F-FACD-4CCA-B44D-ACAE5C61D1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</xdr:row>
          <xdr:rowOff>9525</xdr:rowOff>
        </xdr:from>
        <xdr:to>
          <xdr:col>3</xdr:col>
          <xdr:colOff>57150</xdr:colOff>
          <xdr:row>54</xdr:row>
          <xdr:rowOff>485775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42DC2A2C-30B8-495F-8795-21DB81495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</xdr:row>
          <xdr:rowOff>9525</xdr:rowOff>
        </xdr:from>
        <xdr:to>
          <xdr:col>3</xdr:col>
          <xdr:colOff>57150</xdr:colOff>
          <xdr:row>55</xdr:row>
          <xdr:rowOff>485775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BA3499D5-51E5-4D07-95C8-B01C875508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</xdr:row>
          <xdr:rowOff>9525</xdr:rowOff>
        </xdr:from>
        <xdr:to>
          <xdr:col>3</xdr:col>
          <xdr:colOff>57150</xdr:colOff>
          <xdr:row>56</xdr:row>
          <xdr:rowOff>485775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AB8C5244-B4EB-44B9-A371-ADA9CB5C3D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</xdr:row>
          <xdr:rowOff>9525</xdr:rowOff>
        </xdr:from>
        <xdr:to>
          <xdr:col>3</xdr:col>
          <xdr:colOff>57150</xdr:colOff>
          <xdr:row>57</xdr:row>
          <xdr:rowOff>485775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4822035C-278E-4AE7-BEF3-E49438C9CB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</xdr:row>
          <xdr:rowOff>9525</xdr:rowOff>
        </xdr:from>
        <xdr:to>
          <xdr:col>3</xdr:col>
          <xdr:colOff>57150</xdr:colOff>
          <xdr:row>58</xdr:row>
          <xdr:rowOff>485775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CE06BFDC-06FB-4C14-A0E2-5FF80D0FEC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</xdr:row>
          <xdr:rowOff>9525</xdr:rowOff>
        </xdr:from>
        <xdr:to>
          <xdr:col>3</xdr:col>
          <xdr:colOff>57150</xdr:colOff>
          <xdr:row>59</xdr:row>
          <xdr:rowOff>485775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187DA1D2-D610-4CE4-801B-FE0032C8E5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</xdr:row>
          <xdr:rowOff>9525</xdr:rowOff>
        </xdr:from>
        <xdr:to>
          <xdr:col>3</xdr:col>
          <xdr:colOff>57150</xdr:colOff>
          <xdr:row>60</xdr:row>
          <xdr:rowOff>485775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8D12C6F3-50D9-4C78-8DC1-75A91885E0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</xdr:row>
          <xdr:rowOff>9525</xdr:rowOff>
        </xdr:from>
        <xdr:to>
          <xdr:col>3</xdr:col>
          <xdr:colOff>57150</xdr:colOff>
          <xdr:row>61</xdr:row>
          <xdr:rowOff>485775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1D4D7D62-0EA6-403A-8297-AD321F8FEF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</xdr:row>
          <xdr:rowOff>9525</xdr:rowOff>
        </xdr:from>
        <xdr:to>
          <xdr:col>3</xdr:col>
          <xdr:colOff>57150</xdr:colOff>
          <xdr:row>62</xdr:row>
          <xdr:rowOff>485775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A4C4C19F-FECC-45C0-9C43-7121DAF20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</xdr:row>
          <xdr:rowOff>9525</xdr:rowOff>
        </xdr:from>
        <xdr:to>
          <xdr:col>3</xdr:col>
          <xdr:colOff>57150</xdr:colOff>
          <xdr:row>63</xdr:row>
          <xdr:rowOff>485775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1E688723-3872-4DF7-9780-5D3AD644AB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</xdr:row>
          <xdr:rowOff>9525</xdr:rowOff>
        </xdr:from>
        <xdr:to>
          <xdr:col>3</xdr:col>
          <xdr:colOff>57150</xdr:colOff>
          <xdr:row>64</xdr:row>
          <xdr:rowOff>485775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47A97DB-088C-4E93-B0F7-5278558E2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</xdr:row>
          <xdr:rowOff>9525</xdr:rowOff>
        </xdr:from>
        <xdr:to>
          <xdr:col>3</xdr:col>
          <xdr:colOff>57150</xdr:colOff>
          <xdr:row>65</xdr:row>
          <xdr:rowOff>485775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CA46174D-E10A-4899-8AF9-BFDF53F6FE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</xdr:row>
          <xdr:rowOff>9525</xdr:rowOff>
        </xdr:from>
        <xdr:to>
          <xdr:col>3</xdr:col>
          <xdr:colOff>57150</xdr:colOff>
          <xdr:row>66</xdr:row>
          <xdr:rowOff>485775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A8C249A1-8AD5-452F-87DD-BB9BBA8D62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67</xdr:row>
          <xdr:rowOff>9525</xdr:rowOff>
        </xdr:from>
        <xdr:to>
          <xdr:col>3</xdr:col>
          <xdr:colOff>57150</xdr:colOff>
          <xdr:row>67</xdr:row>
          <xdr:rowOff>485775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2076D853-F06A-486B-B6B9-CD47C2E85C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68</xdr:row>
          <xdr:rowOff>9525</xdr:rowOff>
        </xdr:from>
        <xdr:to>
          <xdr:col>3</xdr:col>
          <xdr:colOff>57150</xdr:colOff>
          <xdr:row>68</xdr:row>
          <xdr:rowOff>485775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C5F6D82F-D8C1-45A7-884E-6084FE4BB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69</xdr:row>
          <xdr:rowOff>9525</xdr:rowOff>
        </xdr:from>
        <xdr:to>
          <xdr:col>3</xdr:col>
          <xdr:colOff>57150</xdr:colOff>
          <xdr:row>69</xdr:row>
          <xdr:rowOff>485775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2A5036CF-6F71-4D07-859F-659FB59674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70</xdr:row>
          <xdr:rowOff>9525</xdr:rowOff>
        </xdr:from>
        <xdr:to>
          <xdr:col>3</xdr:col>
          <xdr:colOff>57150</xdr:colOff>
          <xdr:row>70</xdr:row>
          <xdr:rowOff>485775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5802171D-8CF3-4C2E-B224-89691AE6BC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71</xdr:row>
          <xdr:rowOff>9525</xdr:rowOff>
        </xdr:from>
        <xdr:to>
          <xdr:col>3</xdr:col>
          <xdr:colOff>57150</xdr:colOff>
          <xdr:row>71</xdr:row>
          <xdr:rowOff>485775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724EA956-F3C9-43B0-8B27-0210B36F00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72</xdr:row>
          <xdr:rowOff>9525</xdr:rowOff>
        </xdr:from>
        <xdr:to>
          <xdr:col>3</xdr:col>
          <xdr:colOff>57150</xdr:colOff>
          <xdr:row>72</xdr:row>
          <xdr:rowOff>485775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3A2FB888-5D87-4871-AEBB-7251854AB0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73</xdr:row>
          <xdr:rowOff>9525</xdr:rowOff>
        </xdr:from>
        <xdr:to>
          <xdr:col>3</xdr:col>
          <xdr:colOff>57150</xdr:colOff>
          <xdr:row>73</xdr:row>
          <xdr:rowOff>485775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54D7DC12-34E4-40FE-BF92-4AC083AC52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74</xdr:row>
          <xdr:rowOff>9525</xdr:rowOff>
        </xdr:from>
        <xdr:to>
          <xdr:col>3</xdr:col>
          <xdr:colOff>57150</xdr:colOff>
          <xdr:row>74</xdr:row>
          <xdr:rowOff>485775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BFF4DD57-9B1A-4964-BB9D-F9AE3C3D78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75</xdr:row>
          <xdr:rowOff>9525</xdr:rowOff>
        </xdr:from>
        <xdr:to>
          <xdr:col>3</xdr:col>
          <xdr:colOff>57150</xdr:colOff>
          <xdr:row>75</xdr:row>
          <xdr:rowOff>485775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38163798-4D2A-4802-A787-9ACF1C828B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76</xdr:row>
          <xdr:rowOff>9525</xdr:rowOff>
        </xdr:from>
        <xdr:to>
          <xdr:col>3</xdr:col>
          <xdr:colOff>57150</xdr:colOff>
          <xdr:row>76</xdr:row>
          <xdr:rowOff>485775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A794EB1-4B05-400F-A184-A31765F94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77</xdr:row>
          <xdr:rowOff>9525</xdr:rowOff>
        </xdr:from>
        <xdr:to>
          <xdr:col>3</xdr:col>
          <xdr:colOff>57150</xdr:colOff>
          <xdr:row>77</xdr:row>
          <xdr:rowOff>485775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3E024AF8-8A43-48BB-998F-6BFAC65364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78</xdr:row>
          <xdr:rowOff>9525</xdr:rowOff>
        </xdr:from>
        <xdr:to>
          <xdr:col>3</xdr:col>
          <xdr:colOff>57150</xdr:colOff>
          <xdr:row>78</xdr:row>
          <xdr:rowOff>485775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18C6608A-7D8C-4042-AA32-BDD777BE1E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16" Type="http://schemas.openxmlformats.org/officeDocument/2006/relationships/ctrlProp" Target="../ctrlProps/ctrlProp1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66" Type="http://schemas.openxmlformats.org/officeDocument/2006/relationships/ctrlProp" Target="../ctrlProps/ctrlProp64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5" Type="http://schemas.openxmlformats.org/officeDocument/2006/relationships/ctrlProp" Target="../ctrlProps/ctrlProp3.xml"/><Relationship Id="rId61" Type="http://schemas.openxmlformats.org/officeDocument/2006/relationships/ctrlProp" Target="../ctrlProps/ctrlProp59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77" Type="http://schemas.openxmlformats.org/officeDocument/2006/relationships/ctrlProp" Target="../ctrlProps/ctrlProp75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80" Type="http://schemas.openxmlformats.org/officeDocument/2006/relationships/ctrlProp" Target="../ctrlProps/ctrlProp78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FC78-AADC-48CD-8F69-60AB78526AC3}">
  <dimension ref="A1:BF79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43.5" customHeight="1"/>
  <cols>
    <col min="1" max="1" width="15.28515625" customWidth="1"/>
    <col min="2" max="3" width="0" hidden="1" customWidth="1"/>
    <col min="4" max="4" width="20.28515625" customWidth="1"/>
    <col min="5" max="5" width="0" hidden="1" customWidth="1"/>
    <col min="6" max="6" width="35.7109375" customWidth="1"/>
    <col min="8" max="12" width="0" hidden="1" customWidth="1"/>
    <col min="13" max="13" width="18" customWidth="1"/>
    <col min="14" max="14" width="15" customWidth="1"/>
    <col min="16" max="19" width="0" hidden="1" customWidth="1"/>
    <col min="22" max="28" width="0" hidden="1" customWidth="1"/>
    <col min="30" max="30" width="0" hidden="1" customWidth="1"/>
    <col min="32" max="32" width="0" hidden="1" customWidth="1"/>
    <col min="33" max="33" width="14.5703125" customWidth="1"/>
    <col min="34" max="43" width="0" hidden="1" customWidth="1"/>
    <col min="44" max="46" width="10.28515625" customWidth="1"/>
    <col min="49" max="58" width="0" hidden="1" customWidth="1"/>
  </cols>
  <sheetData>
    <row r="1" spans="1:58" ht="43.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</row>
    <row r="2" spans="1:58" ht="43.5" customHeight="1">
      <c r="A2" s="1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2" t="s">
        <v>63</v>
      </c>
      <c r="H2" s="2" t="s">
        <v>64</v>
      </c>
      <c r="I2" s="2" t="s">
        <v>65</v>
      </c>
      <c r="J2" s="2" t="s">
        <v>64</v>
      </c>
      <c r="K2" s="2" t="s">
        <v>66</v>
      </c>
      <c r="L2" s="2" t="s">
        <v>67</v>
      </c>
      <c r="M2" s="1" t="s">
        <v>68</v>
      </c>
      <c r="N2" s="1" t="s">
        <v>69</v>
      </c>
      <c r="O2" s="2" t="s">
        <v>70</v>
      </c>
      <c r="Q2" s="2" t="s">
        <v>71</v>
      </c>
      <c r="R2" s="2" t="s">
        <v>72</v>
      </c>
      <c r="S2" s="1" t="s">
        <v>73</v>
      </c>
      <c r="T2" s="2" t="s">
        <v>74</v>
      </c>
      <c r="U2" s="3">
        <v>0</v>
      </c>
      <c r="V2" s="3">
        <v>3</v>
      </c>
      <c r="X2" s="4" t="s">
        <v>75</v>
      </c>
      <c r="Y2" s="4" t="s">
        <v>76</v>
      </c>
      <c r="Z2" s="4" t="s">
        <v>77</v>
      </c>
      <c r="AA2" s="3">
        <v>434</v>
      </c>
      <c r="AB2" s="3">
        <v>387</v>
      </c>
      <c r="AC2" s="3">
        <v>402</v>
      </c>
      <c r="AD2" s="3">
        <v>5</v>
      </c>
      <c r="AE2" s="3">
        <v>5</v>
      </c>
      <c r="AF2" s="3">
        <v>20</v>
      </c>
      <c r="AG2" s="3">
        <v>21</v>
      </c>
      <c r="AH2" s="3">
        <v>5</v>
      </c>
      <c r="AI2" s="3">
        <v>5</v>
      </c>
      <c r="AJ2" s="3">
        <v>3</v>
      </c>
      <c r="AK2" s="3">
        <v>4</v>
      </c>
      <c r="AL2" s="3">
        <v>12</v>
      </c>
      <c r="AM2" s="3">
        <v>13</v>
      </c>
      <c r="AN2" s="3">
        <v>3</v>
      </c>
      <c r="AO2" s="3">
        <v>3</v>
      </c>
      <c r="AP2" s="3">
        <v>0</v>
      </c>
      <c r="AQ2" s="3">
        <v>0</v>
      </c>
      <c r="AR2" s="2" t="s">
        <v>66</v>
      </c>
      <c r="AS2" s="2" t="s">
        <v>64</v>
      </c>
      <c r="AT2" s="5" t="str">
        <f>HYPERLINK("http://catalog.hathitrust.org/Record/000314341","HathiTrust Record")</f>
        <v>HathiTrust Record</v>
      </c>
      <c r="AU2" s="5" t="str">
        <f>HYPERLINK("https://creighton-primo.hosted.exlibrisgroup.com/primo-explore/search?tab=default_tab&amp;search_scope=EVERYTHING&amp;vid=01CRU&amp;lang=en_US&amp;offset=0&amp;query=any,contains,991001779239702656","Catalog Record")</f>
        <v>Catalog Record</v>
      </c>
      <c r="AV2" s="5" t="str">
        <f>HYPERLINK("http://www.worldcat.org/oclc/8168727","WorldCat Record")</f>
        <v>WorldCat Record</v>
      </c>
      <c r="AW2" s="2" t="s">
        <v>78</v>
      </c>
      <c r="AX2" s="2" t="s">
        <v>79</v>
      </c>
      <c r="AY2" s="2" t="s">
        <v>80</v>
      </c>
      <c r="AZ2" s="2" t="s">
        <v>80</v>
      </c>
      <c r="BA2" s="2" t="s">
        <v>81</v>
      </c>
      <c r="BB2" s="2" t="s">
        <v>82</v>
      </c>
      <c r="BE2" s="2" t="s">
        <v>83</v>
      </c>
      <c r="BF2" s="2" t="s">
        <v>84</v>
      </c>
    </row>
    <row r="3" spans="1:58" ht="43.5" customHeight="1">
      <c r="A3" s="1"/>
      <c r="B3" s="1" t="s">
        <v>58</v>
      </c>
      <c r="C3" s="1" t="s">
        <v>59</v>
      </c>
      <c r="D3" s="1" t="s">
        <v>60</v>
      </c>
      <c r="E3" s="1" t="s">
        <v>61</v>
      </c>
      <c r="F3" s="1" t="s">
        <v>62</v>
      </c>
      <c r="G3" s="2" t="s">
        <v>85</v>
      </c>
      <c r="H3" s="2" t="s">
        <v>64</v>
      </c>
      <c r="I3" s="2" t="s">
        <v>65</v>
      </c>
      <c r="J3" s="2" t="s">
        <v>64</v>
      </c>
      <c r="K3" s="2" t="s">
        <v>66</v>
      </c>
      <c r="L3" s="2" t="s">
        <v>67</v>
      </c>
      <c r="M3" s="1" t="s">
        <v>68</v>
      </c>
      <c r="N3" s="1" t="s">
        <v>69</v>
      </c>
      <c r="O3" s="2" t="s">
        <v>70</v>
      </c>
      <c r="Q3" s="2" t="s">
        <v>71</v>
      </c>
      <c r="R3" s="2" t="s">
        <v>72</v>
      </c>
      <c r="S3" s="1" t="s">
        <v>73</v>
      </c>
      <c r="T3" s="2" t="s">
        <v>74</v>
      </c>
      <c r="U3" s="3">
        <v>1</v>
      </c>
      <c r="V3" s="3">
        <v>3</v>
      </c>
      <c r="W3" s="4" t="s">
        <v>86</v>
      </c>
      <c r="X3" s="4" t="s">
        <v>75</v>
      </c>
      <c r="Y3" s="4" t="s">
        <v>76</v>
      </c>
      <c r="Z3" s="4" t="s">
        <v>77</v>
      </c>
      <c r="AA3" s="3">
        <v>434</v>
      </c>
      <c r="AB3" s="3">
        <v>387</v>
      </c>
      <c r="AC3" s="3">
        <v>402</v>
      </c>
      <c r="AD3" s="3">
        <v>5</v>
      </c>
      <c r="AE3" s="3">
        <v>5</v>
      </c>
      <c r="AF3" s="3">
        <v>20</v>
      </c>
      <c r="AG3" s="3">
        <v>21</v>
      </c>
      <c r="AH3" s="3">
        <v>5</v>
      </c>
      <c r="AI3" s="3">
        <v>5</v>
      </c>
      <c r="AJ3" s="3">
        <v>3</v>
      </c>
      <c r="AK3" s="3">
        <v>4</v>
      </c>
      <c r="AL3" s="3">
        <v>12</v>
      </c>
      <c r="AM3" s="3">
        <v>13</v>
      </c>
      <c r="AN3" s="3">
        <v>3</v>
      </c>
      <c r="AO3" s="3">
        <v>3</v>
      </c>
      <c r="AP3" s="3">
        <v>0</v>
      </c>
      <c r="AQ3" s="3">
        <v>0</v>
      </c>
      <c r="AR3" s="2" t="s">
        <v>66</v>
      </c>
      <c r="AS3" s="2" t="s">
        <v>64</v>
      </c>
      <c r="AT3" s="5" t="str">
        <f>HYPERLINK("http://catalog.hathitrust.org/Record/000314341","HathiTrust Record")</f>
        <v>HathiTrust Record</v>
      </c>
      <c r="AU3" s="5" t="str">
        <f>HYPERLINK("https://creighton-primo.hosted.exlibrisgroup.com/primo-explore/search?tab=default_tab&amp;search_scope=EVERYTHING&amp;vid=01CRU&amp;lang=en_US&amp;offset=0&amp;query=any,contains,991001779239702656","Catalog Record")</f>
        <v>Catalog Record</v>
      </c>
      <c r="AV3" s="5" t="str">
        <f>HYPERLINK("http://www.worldcat.org/oclc/8168727","WorldCat Record")</f>
        <v>WorldCat Record</v>
      </c>
      <c r="AW3" s="2" t="s">
        <v>78</v>
      </c>
      <c r="AX3" s="2" t="s">
        <v>79</v>
      </c>
      <c r="AY3" s="2" t="s">
        <v>80</v>
      </c>
      <c r="AZ3" s="2" t="s">
        <v>80</v>
      </c>
      <c r="BA3" s="2" t="s">
        <v>81</v>
      </c>
      <c r="BB3" s="2" t="s">
        <v>82</v>
      </c>
      <c r="BE3" s="2" t="s">
        <v>87</v>
      </c>
      <c r="BF3" s="2" t="s">
        <v>88</v>
      </c>
    </row>
    <row r="4" spans="1:58" ht="43.5" customHeight="1">
      <c r="A4" s="1"/>
      <c r="B4" s="1" t="s">
        <v>58</v>
      </c>
      <c r="C4" s="1" t="s">
        <v>59</v>
      </c>
      <c r="D4" s="1" t="s">
        <v>60</v>
      </c>
      <c r="E4" s="1" t="s">
        <v>61</v>
      </c>
      <c r="F4" s="1" t="s">
        <v>62</v>
      </c>
      <c r="G4" s="2" t="s">
        <v>89</v>
      </c>
      <c r="H4" s="2" t="s">
        <v>64</v>
      </c>
      <c r="I4" s="2" t="s">
        <v>65</v>
      </c>
      <c r="J4" s="2" t="s">
        <v>64</v>
      </c>
      <c r="K4" s="2" t="s">
        <v>66</v>
      </c>
      <c r="L4" s="2" t="s">
        <v>67</v>
      </c>
      <c r="M4" s="1" t="s">
        <v>68</v>
      </c>
      <c r="N4" s="1" t="s">
        <v>69</v>
      </c>
      <c r="O4" s="2" t="s">
        <v>70</v>
      </c>
      <c r="Q4" s="2" t="s">
        <v>71</v>
      </c>
      <c r="R4" s="2" t="s">
        <v>72</v>
      </c>
      <c r="S4" s="1" t="s">
        <v>73</v>
      </c>
      <c r="T4" s="2" t="s">
        <v>74</v>
      </c>
      <c r="U4" s="3">
        <v>2</v>
      </c>
      <c r="V4" s="3">
        <v>3</v>
      </c>
      <c r="W4" s="4" t="s">
        <v>75</v>
      </c>
      <c r="X4" s="4" t="s">
        <v>75</v>
      </c>
      <c r="Y4" s="4" t="s">
        <v>76</v>
      </c>
      <c r="Z4" s="4" t="s">
        <v>77</v>
      </c>
      <c r="AA4" s="3">
        <v>434</v>
      </c>
      <c r="AB4" s="3">
        <v>387</v>
      </c>
      <c r="AC4" s="3">
        <v>402</v>
      </c>
      <c r="AD4" s="3">
        <v>5</v>
      </c>
      <c r="AE4" s="3">
        <v>5</v>
      </c>
      <c r="AF4" s="3">
        <v>20</v>
      </c>
      <c r="AG4" s="3">
        <v>21</v>
      </c>
      <c r="AH4" s="3">
        <v>5</v>
      </c>
      <c r="AI4" s="3">
        <v>5</v>
      </c>
      <c r="AJ4" s="3">
        <v>3</v>
      </c>
      <c r="AK4" s="3">
        <v>4</v>
      </c>
      <c r="AL4" s="3">
        <v>12</v>
      </c>
      <c r="AM4" s="3">
        <v>13</v>
      </c>
      <c r="AN4" s="3">
        <v>3</v>
      </c>
      <c r="AO4" s="3">
        <v>3</v>
      </c>
      <c r="AP4" s="3">
        <v>0</v>
      </c>
      <c r="AQ4" s="3">
        <v>0</v>
      </c>
      <c r="AR4" s="2" t="s">
        <v>66</v>
      </c>
      <c r="AS4" s="2" t="s">
        <v>64</v>
      </c>
      <c r="AT4" s="5" t="str">
        <f>HYPERLINK("http://catalog.hathitrust.org/Record/000314341","HathiTrust Record")</f>
        <v>HathiTrust Record</v>
      </c>
      <c r="AU4" s="5" t="str">
        <f>HYPERLINK("https://creighton-primo.hosted.exlibrisgroup.com/primo-explore/search?tab=default_tab&amp;search_scope=EVERYTHING&amp;vid=01CRU&amp;lang=en_US&amp;offset=0&amp;query=any,contains,991001779239702656","Catalog Record")</f>
        <v>Catalog Record</v>
      </c>
      <c r="AV4" s="5" t="str">
        <f>HYPERLINK("http://www.worldcat.org/oclc/8168727","WorldCat Record")</f>
        <v>WorldCat Record</v>
      </c>
      <c r="AW4" s="2" t="s">
        <v>78</v>
      </c>
      <c r="AX4" s="2" t="s">
        <v>79</v>
      </c>
      <c r="AY4" s="2" t="s">
        <v>80</v>
      </c>
      <c r="AZ4" s="2" t="s">
        <v>80</v>
      </c>
      <c r="BA4" s="2" t="s">
        <v>81</v>
      </c>
      <c r="BB4" s="2" t="s">
        <v>82</v>
      </c>
      <c r="BE4" s="2" t="s">
        <v>90</v>
      </c>
      <c r="BF4" s="2" t="s">
        <v>91</v>
      </c>
    </row>
    <row r="5" spans="1:58" ht="43.5" customHeight="1">
      <c r="A5" s="1"/>
      <c r="B5" s="1" t="s">
        <v>58</v>
      </c>
      <c r="C5" s="1" t="s">
        <v>59</v>
      </c>
      <c r="D5" s="1" t="s">
        <v>92</v>
      </c>
      <c r="E5" s="1" t="s">
        <v>93</v>
      </c>
      <c r="F5" s="1" t="s">
        <v>94</v>
      </c>
      <c r="H5" s="2" t="s">
        <v>66</v>
      </c>
      <c r="I5" s="2" t="s">
        <v>65</v>
      </c>
      <c r="J5" s="2" t="s">
        <v>64</v>
      </c>
      <c r="K5" s="2" t="s">
        <v>64</v>
      </c>
      <c r="L5" s="2" t="s">
        <v>65</v>
      </c>
      <c r="M5" s="1" t="s">
        <v>95</v>
      </c>
      <c r="N5" s="1" t="s">
        <v>96</v>
      </c>
      <c r="O5" s="2" t="s">
        <v>97</v>
      </c>
      <c r="P5" s="1" t="s">
        <v>98</v>
      </c>
      <c r="Q5" s="2" t="s">
        <v>71</v>
      </c>
      <c r="R5" s="2" t="s">
        <v>99</v>
      </c>
      <c r="T5" s="2" t="s">
        <v>74</v>
      </c>
      <c r="U5" s="3">
        <v>175</v>
      </c>
      <c r="V5" s="3">
        <v>177</v>
      </c>
      <c r="W5" s="4" t="s">
        <v>100</v>
      </c>
      <c r="X5" s="4" t="s">
        <v>101</v>
      </c>
      <c r="Y5" s="4" t="s">
        <v>102</v>
      </c>
      <c r="Z5" s="4" t="s">
        <v>103</v>
      </c>
      <c r="AA5" s="3">
        <v>1171</v>
      </c>
      <c r="AB5" s="3">
        <v>1017</v>
      </c>
      <c r="AC5" s="3">
        <v>2937</v>
      </c>
      <c r="AD5" s="3">
        <v>5</v>
      </c>
      <c r="AE5" s="3">
        <v>21</v>
      </c>
      <c r="AF5" s="3">
        <v>14</v>
      </c>
      <c r="AG5" s="3">
        <v>65</v>
      </c>
      <c r="AH5" s="3">
        <v>6</v>
      </c>
      <c r="AI5" s="3">
        <v>21</v>
      </c>
      <c r="AJ5" s="3">
        <v>3</v>
      </c>
      <c r="AK5" s="3">
        <v>8</v>
      </c>
      <c r="AL5" s="3">
        <v>5</v>
      </c>
      <c r="AM5" s="3">
        <v>23</v>
      </c>
      <c r="AN5" s="3">
        <v>0</v>
      </c>
      <c r="AO5" s="3">
        <v>6</v>
      </c>
      <c r="AP5" s="3">
        <v>2</v>
      </c>
      <c r="AQ5" s="3">
        <v>18</v>
      </c>
      <c r="AR5" s="2" t="s">
        <v>66</v>
      </c>
      <c r="AS5" s="2" t="s">
        <v>64</v>
      </c>
      <c r="AT5" s="5" t="str">
        <f>HYPERLINK("http://catalog.hathitrust.org/Record/004083329","HathiTrust Record")</f>
        <v>HathiTrust Record</v>
      </c>
      <c r="AU5" s="5" t="str">
        <f>HYPERLINK("https://creighton-primo.hosted.exlibrisgroup.com/primo-explore/search?tab=default_tab&amp;search_scope=EVERYTHING&amp;vid=01CRU&amp;lang=en_US&amp;offset=0&amp;query=any,contains,991001406609702656","Catalog Record")</f>
        <v>Catalog Record</v>
      </c>
      <c r="AV5" s="5" t="str">
        <f>HYPERLINK("http://www.worldcat.org/oclc/42772946","WorldCat Record")</f>
        <v>WorldCat Record</v>
      </c>
      <c r="AW5" s="2" t="s">
        <v>104</v>
      </c>
      <c r="AX5" s="2" t="s">
        <v>105</v>
      </c>
      <c r="AY5" s="2" t="s">
        <v>106</v>
      </c>
      <c r="AZ5" s="2" t="s">
        <v>106</v>
      </c>
      <c r="BA5" s="2" t="s">
        <v>107</v>
      </c>
      <c r="BB5" s="2" t="s">
        <v>82</v>
      </c>
      <c r="BD5" s="2" t="s">
        <v>108</v>
      </c>
      <c r="BE5" s="2" t="s">
        <v>109</v>
      </c>
      <c r="BF5" s="2" t="s">
        <v>110</v>
      </c>
    </row>
    <row r="6" spans="1:58" ht="43.5" customHeight="1">
      <c r="A6" s="1"/>
      <c r="B6" s="1" t="s">
        <v>58</v>
      </c>
      <c r="C6" s="1" t="s">
        <v>59</v>
      </c>
      <c r="D6" s="1" t="s">
        <v>92</v>
      </c>
      <c r="E6" s="1" t="s">
        <v>93</v>
      </c>
      <c r="F6" s="1" t="s">
        <v>94</v>
      </c>
      <c r="H6" s="2" t="s">
        <v>66</v>
      </c>
      <c r="I6" s="2" t="s">
        <v>111</v>
      </c>
      <c r="J6" s="2" t="s">
        <v>64</v>
      </c>
      <c r="K6" s="2" t="s">
        <v>64</v>
      </c>
      <c r="L6" s="2" t="s">
        <v>65</v>
      </c>
      <c r="M6" s="1" t="s">
        <v>95</v>
      </c>
      <c r="N6" s="1" t="s">
        <v>96</v>
      </c>
      <c r="O6" s="2" t="s">
        <v>97</v>
      </c>
      <c r="P6" s="1" t="s">
        <v>98</v>
      </c>
      <c r="Q6" s="2" t="s">
        <v>71</v>
      </c>
      <c r="R6" s="2" t="s">
        <v>99</v>
      </c>
      <c r="T6" s="2" t="s">
        <v>74</v>
      </c>
      <c r="U6" s="3">
        <v>2</v>
      </c>
      <c r="V6" s="3">
        <v>177</v>
      </c>
      <c r="W6" s="4" t="s">
        <v>101</v>
      </c>
      <c r="X6" s="4" t="s">
        <v>101</v>
      </c>
      <c r="Y6" s="4" t="s">
        <v>103</v>
      </c>
      <c r="Z6" s="4" t="s">
        <v>103</v>
      </c>
      <c r="AA6" s="3">
        <v>1171</v>
      </c>
      <c r="AB6" s="3">
        <v>1017</v>
      </c>
      <c r="AC6" s="3">
        <v>2937</v>
      </c>
      <c r="AD6" s="3">
        <v>5</v>
      </c>
      <c r="AE6" s="3">
        <v>21</v>
      </c>
      <c r="AF6" s="3">
        <v>14</v>
      </c>
      <c r="AG6" s="3">
        <v>65</v>
      </c>
      <c r="AH6" s="3">
        <v>6</v>
      </c>
      <c r="AI6" s="3">
        <v>21</v>
      </c>
      <c r="AJ6" s="3">
        <v>3</v>
      </c>
      <c r="AK6" s="3">
        <v>8</v>
      </c>
      <c r="AL6" s="3">
        <v>5</v>
      </c>
      <c r="AM6" s="3">
        <v>23</v>
      </c>
      <c r="AN6" s="3">
        <v>0</v>
      </c>
      <c r="AO6" s="3">
        <v>6</v>
      </c>
      <c r="AP6" s="3">
        <v>2</v>
      </c>
      <c r="AQ6" s="3">
        <v>18</v>
      </c>
      <c r="AR6" s="2" t="s">
        <v>66</v>
      </c>
      <c r="AS6" s="2" t="s">
        <v>64</v>
      </c>
      <c r="AT6" s="5" t="str">
        <f>HYPERLINK("http://catalog.hathitrust.org/Record/004083329","HathiTrust Record")</f>
        <v>HathiTrust Record</v>
      </c>
      <c r="AU6" s="5" t="str">
        <f>HYPERLINK("https://creighton-primo.hosted.exlibrisgroup.com/primo-explore/search?tab=default_tab&amp;search_scope=EVERYTHING&amp;vid=01CRU&amp;lang=en_US&amp;offset=0&amp;query=any,contains,991001406609702656","Catalog Record")</f>
        <v>Catalog Record</v>
      </c>
      <c r="AV6" s="5" t="str">
        <f>HYPERLINK("http://www.worldcat.org/oclc/42772946","WorldCat Record")</f>
        <v>WorldCat Record</v>
      </c>
      <c r="AW6" s="2" t="s">
        <v>104</v>
      </c>
      <c r="AX6" s="2" t="s">
        <v>105</v>
      </c>
      <c r="AY6" s="2" t="s">
        <v>106</v>
      </c>
      <c r="AZ6" s="2" t="s">
        <v>106</v>
      </c>
      <c r="BA6" s="2" t="s">
        <v>107</v>
      </c>
      <c r="BB6" s="2" t="s">
        <v>82</v>
      </c>
      <c r="BD6" s="2" t="s">
        <v>108</v>
      </c>
      <c r="BE6" s="2" t="s">
        <v>112</v>
      </c>
      <c r="BF6" s="2" t="s">
        <v>113</v>
      </c>
    </row>
    <row r="7" spans="1:58" ht="43.5" customHeight="1">
      <c r="A7" s="1"/>
      <c r="B7" s="1" t="s">
        <v>58</v>
      </c>
      <c r="C7" s="1" t="s">
        <v>59</v>
      </c>
      <c r="D7" s="1" t="s">
        <v>114</v>
      </c>
      <c r="E7" s="1" t="s">
        <v>115</v>
      </c>
      <c r="F7" s="1" t="s">
        <v>116</v>
      </c>
      <c r="H7" s="2" t="s">
        <v>66</v>
      </c>
      <c r="I7" s="2" t="s">
        <v>65</v>
      </c>
      <c r="J7" s="2" t="s">
        <v>64</v>
      </c>
      <c r="K7" s="2" t="s">
        <v>66</v>
      </c>
      <c r="L7" s="2" t="s">
        <v>65</v>
      </c>
      <c r="N7" s="1" t="s">
        <v>117</v>
      </c>
      <c r="O7" s="2" t="s">
        <v>118</v>
      </c>
      <c r="Q7" s="2" t="s">
        <v>71</v>
      </c>
      <c r="R7" s="2" t="s">
        <v>119</v>
      </c>
      <c r="T7" s="2" t="s">
        <v>74</v>
      </c>
      <c r="U7" s="3">
        <v>21</v>
      </c>
      <c r="V7" s="3">
        <v>32</v>
      </c>
      <c r="W7" s="4" t="s">
        <v>120</v>
      </c>
      <c r="X7" s="4" t="s">
        <v>121</v>
      </c>
      <c r="Y7" s="4" t="s">
        <v>122</v>
      </c>
      <c r="Z7" s="4" t="s">
        <v>123</v>
      </c>
      <c r="AA7" s="3">
        <v>1400</v>
      </c>
      <c r="AB7" s="3">
        <v>1190</v>
      </c>
      <c r="AC7" s="3">
        <v>1319</v>
      </c>
      <c r="AD7" s="3">
        <v>9</v>
      </c>
      <c r="AE7" s="3">
        <v>9</v>
      </c>
      <c r="AF7" s="3">
        <v>36</v>
      </c>
      <c r="AG7" s="3">
        <v>42</v>
      </c>
      <c r="AH7" s="3">
        <v>14</v>
      </c>
      <c r="AI7" s="3">
        <v>17</v>
      </c>
      <c r="AJ7" s="3">
        <v>5</v>
      </c>
      <c r="AK7" s="3">
        <v>8</v>
      </c>
      <c r="AL7" s="3">
        <v>14</v>
      </c>
      <c r="AM7" s="3">
        <v>17</v>
      </c>
      <c r="AN7" s="3">
        <v>5</v>
      </c>
      <c r="AO7" s="3">
        <v>5</v>
      </c>
      <c r="AP7" s="3">
        <v>2</v>
      </c>
      <c r="AQ7" s="3">
        <v>2</v>
      </c>
      <c r="AR7" s="2" t="s">
        <v>66</v>
      </c>
      <c r="AS7" s="2" t="s">
        <v>66</v>
      </c>
      <c r="AU7" s="5" t="str">
        <f>HYPERLINK("https://creighton-primo.hosted.exlibrisgroup.com/primo-explore/search?tab=default_tab&amp;search_scope=EVERYTHING&amp;vid=01CRU&amp;lang=en_US&amp;offset=0&amp;query=any,contains,991001689869702656","Catalog Record")</f>
        <v>Catalog Record</v>
      </c>
      <c r="AV7" s="5" t="str">
        <f>HYPERLINK("http://www.worldcat.org/oclc/25315863","WorldCat Record")</f>
        <v>WorldCat Record</v>
      </c>
      <c r="AW7" s="2" t="s">
        <v>124</v>
      </c>
      <c r="AX7" s="2" t="s">
        <v>125</v>
      </c>
      <c r="AY7" s="2" t="s">
        <v>126</v>
      </c>
      <c r="AZ7" s="2" t="s">
        <v>126</v>
      </c>
      <c r="BA7" s="2" t="s">
        <v>127</v>
      </c>
      <c r="BB7" s="2" t="s">
        <v>82</v>
      </c>
      <c r="BD7" s="2" t="s">
        <v>128</v>
      </c>
      <c r="BE7" s="2" t="s">
        <v>129</v>
      </c>
      <c r="BF7" s="2" t="s">
        <v>130</v>
      </c>
    </row>
    <row r="8" spans="1:58" ht="43.5" customHeight="1">
      <c r="A8" s="1"/>
      <c r="B8" s="1" t="s">
        <v>58</v>
      </c>
      <c r="C8" s="1" t="s">
        <v>59</v>
      </c>
      <c r="D8" s="1" t="s">
        <v>131</v>
      </c>
      <c r="E8" s="1" t="s">
        <v>132</v>
      </c>
      <c r="F8" s="1" t="s">
        <v>133</v>
      </c>
      <c r="H8" s="2" t="s">
        <v>66</v>
      </c>
      <c r="I8" s="2" t="s">
        <v>65</v>
      </c>
      <c r="J8" s="2" t="s">
        <v>64</v>
      </c>
      <c r="K8" s="2" t="s">
        <v>66</v>
      </c>
      <c r="L8" s="2" t="s">
        <v>67</v>
      </c>
      <c r="M8" s="1" t="s">
        <v>134</v>
      </c>
      <c r="N8" s="1" t="s">
        <v>135</v>
      </c>
      <c r="O8" s="2" t="s">
        <v>136</v>
      </c>
      <c r="Q8" s="2" t="s">
        <v>71</v>
      </c>
      <c r="R8" s="2" t="s">
        <v>137</v>
      </c>
      <c r="T8" s="2" t="s">
        <v>74</v>
      </c>
      <c r="U8" s="3">
        <v>0</v>
      </c>
      <c r="V8" s="3">
        <v>1</v>
      </c>
      <c r="X8" s="4" t="s">
        <v>138</v>
      </c>
      <c r="Y8" s="4" t="s">
        <v>139</v>
      </c>
      <c r="Z8" s="4" t="s">
        <v>140</v>
      </c>
      <c r="AA8" s="3">
        <v>369</v>
      </c>
      <c r="AB8" s="3">
        <v>310</v>
      </c>
      <c r="AC8" s="3">
        <v>317</v>
      </c>
      <c r="AD8" s="3">
        <v>4</v>
      </c>
      <c r="AE8" s="3">
        <v>4</v>
      </c>
      <c r="AF8" s="3">
        <v>9</v>
      </c>
      <c r="AG8" s="3">
        <v>9</v>
      </c>
      <c r="AH8" s="3">
        <v>3</v>
      </c>
      <c r="AI8" s="3">
        <v>3</v>
      </c>
      <c r="AJ8" s="3">
        <v>2</v>
      </c>
      <c r="AK8" s="3">
        <v>2</v>
      </c>
      <c r="AL8" s="3">
        <v>6</v>
      </c>
      <c r="AM8" s="3">
        <v>6</v>
      </c>
      <c r="AN8" s="3">
        <v>2</v>
      </c>
      <c r="AO8" s="3">
        <v>2</v>
      </c>
      <c r="AP8" s="3">
        <v>0</v>
      </c>
      <c r="AQ8" s="3">
        <v>0</v>
      </c>
      <c r="AR8" s="2" t="s">
        <v>66</v>
      </c>
      <c r="AS8" s="2" t="s">
        <v>66</v>
      </c>
      <c r="AT8" s="5" t="str">
        <f>HYPERLINK("http://catalog.hathitrust.org/Record/001557024","HathiTrust Record")</f>
        <v>HathiTrust Record</v>
      </c>
      <c r="AU8" s="5" t="str">
        <f>HYPERLINK("https://creighton-primo.hosted.exlibrisgroup.com/primo-explore/search?tab=default_tab&amp;search_scope=EVERYTHING&amp;vid=01CRU&amp;lang=en_US&amp;offset=0&amp;query=any,contains,991001778129702656","Catalog Record")</f>
        <v>Catalog Record</v>
      </c>
      <c r="AV8" s="5" t="str">
        <f>HYPERLINK("http://www.worldcat.org/oclc/339430","WorldCat Record")</f>
        <v>WorldCat Record</v>
      </c>
      <c r="AW8" s="2" t="s">
        <v>141</v>
      </c>
      <c r="AX8" s="2" t="s">
        <v>142</v>
      </c>
      <c r="AY8" s="2" t="s">
        <v>143</v>
      </c>
      <c r="AZ8" s="2" t="s">
        <v>143</v>
      </c>
      <c r="BA8" s="2" t="s">
        <v>144</v>
      </c>
      <c r="BB8" s="2" t="s">
        <v>82</v>
      </c>
      <c r="BE8" s="2" t="s">
        <v>145</v>
      </c>
      <c r="BF8" s="2" t="s">
        <v>146</v>
      </c>
    </row>
    <row r="9" spans="1:58" ht="43.5" customHeight="1">
      <c r="A9" s="1"/>
      <c r="B9" s="1" t="s">
        <v>58</v>
      </c>
      <c r="C9" s="1" t="s">
        <v>59</v>
      </c>
      <c r="D9" s="1" t="s">
        <v>147</v>
      </c>
      <c r="E9" s="1" t="s">
        <v>148</v>
      </c>
      <c r="F9" s="1" t="s">
        <v>149</v>
      </c>
      <c r="H9" s="2" t="s">
        <v>66</v>
      </c>
      <c r="I9" s="2" t="s">
        <v>65</v>
      </c>
      <c r="J9" s="2" t="s">
        <v>64</v>
      </c>
      <c r="K9" s="2" t="s">
        <v>66</v>
      </c>
      <c r="L9" s="2" t="s">
        <v>67</v>
      </c>
      <c r="M9" s="1" t="s">
        <v>150</v>
      </c>
      <c r="N9" s="1" t="s">
        <v>151</v>
      </c>
      <c r="O9" s="2" t="s">
        <v>152</v>
      </c>
      <c r="Q9" s="2" t="s">
        <v>71</v>
      </c>
      <c r="R9" s="2" t="s">
        <v>137</v>
      </c>
      <c r="T9" s="2" t="s">
        <v>74</v>
      </c>
      <c r="U9" s="3">
        <v>3</v>
      </c>
      <c r="V9" s="3">
        <v>3</v>
      </c>
      <c r="W9" s="4" t="s">
        <v>153</v>
      </c>
      <c r="X9" s="4" t="s">
        <v>153</v>
      </c>
      <c r="Y9" s="4" t="s">
        <v>154</v>
      </c>
      <c r="Z9" s="4" t="s">
        <v>155</v>
      </c>
      <c r="AA9" s="3">
        <v>377</v>
      </c>
      <c r="AB9" s="3">
        <v>320</v>
      </c>
      <c r="AC9" s="3">
        <v>493</v>
      </c>
      <c r="AD9" s="3">
        <v>3</v>
      </c>
      <c r="AE9" s="3">
        <v>4</v>
      </c>
      <c r="AF9" s="3">
        <v>14</v>
      </c>
      <c r="AG9" s="3">
        <v>23</v>
      </c>
      <c r="AH9" s="3">
        <v>4</v>
      </c>
      <c r="AI9" s="3">
        <v>6</v>
      </c>
      <c r="AJ9" s="3">
        <v>4</v>
      </c>
      <c r="AK9" s="3">
        <v>7</v>
      </c>
      <c r="AL9" s="3">
        <v>8</v>
      </c>
      <c r="AM9" s="3">
        <v>13</v>
      </c>
      <c r="AN9" s="3">
        <v>1</v>
      </c>
      <c r="AO9" s="3">
        <v>2</v>
      </c>
      <c r="AP9" s="3">
        <v>1</v>
      </c>
      <c r="AQ9" s="3">
        <v>1</v>
      </c>
      <c r="AR9" s="2" t="s">
        <v>66</v>
      </c>
      <c r="AS9" s="2" t="s">
        <v>64</v>
      </c>
      <c r="AT9" s="5" t="str">
        <f>HYPERLINK("http://catalog.hathitrust.org/Record/000685674","HathiTrust Record")</f>
        <v>HathiTrust Record</v>
      </c>
      <c r="AU9" s="5" t="str">
        <f>HYPERLINK("https://creighton-primo.hosted.exlibrisgroup.com/primo-explore/search?tab=default_tab&amp;search_scope=EVERYTHING&amp;vid=01CRU&amp;lang=en_US&amp;offset=0&amp;query=any,contains,991001790679702656","Catalog Record")</f>
        <v>Catalog Record</v>
      </c>
      <c r="AV9" s="5" t="str">
        <f>HYPERLINK("http://www.worldcat.org/oclc/1750044","WorldCat Record")</f>
        <v>WorldCat Record</v>
      </c>
      <c r="AW9" s="2" t="s">
        <v>156</v>
      </c>
      <c r="AX9" s="2" t="s">
        <v>157</v>
      </c>
      <c r="AY9" s="2" t="s">
        <v>158</v>
      </c>
      <c r="AZ9" s="2" t="s">
        <v>158</v>
      </c>
      <c r="BA9" s="2" t="s">
        <v>159</v>
      </c>
      <c r="BB9" s="2" t="s">
        <v>82</v>
      </c>
      <c r="BD9" s="2" t="s">
        <v>160</v>
      </c>
      <c r="BE9" s="2" t="s">
        <v>161</v>
      </c>
      <c r="BF9" s="2" t="s">
        <v>162</v>
      </c>
    </row>
    <row r="10" spans="1:58" ht="43.5" customHeight="1">
      <c r="A10" s="1"/>
      <c r="B10" s="1" t="s">
        <v>58</v>
      </c>
      <c r="C10" s="1" t="s">
        <v>59</v>
      </c>
      <c r="D10" s="1" t="s">
        <v>163</v>
      </c>
      <c r="E10" s="1" t="s">
        <v>164</v>
      </c>
      <c r="F10" s="1" t="s">
        <v>165</v>
      </c>
      <c r="H10" s="2" t="s">
        <v>66</v>
      </c>
      <c r="I10" s="2" t="s">
        <v>65</v>
      </c>
      <c r="J10" s="2" t="s">
        <v>64</v>
      </c>
      <c r="K10" s="2" t="s">
        <v>66</v>
      </c>
      <c r="L10" s="2" t="s">
        <v>67</v>
      </c>
      <c r="M10" s="1" t="s">
        <v>166</v>
      </c>
      <c r="N10" s="1" t="s">
        <v>167</v>
      </c>
      <c r="O10" s="2" t="s">
        <v>168</v>
      </c>
      <c r="Q10" s="2" t="s">
        <v>71</v>
      </c>
      <c r="R10" s="2" t="s">
        <v>137</v>
      </c>
      <c r="S10" s="1" t="s">
        <v>169</v>
      </c>
      <c r="T10" s="2" t="s">
        <v>74</v>
      </c>
      <c r="U10" s="3">
        <v>1</v>
      </c>
      <c r="V10" s="3">
        <v>7</v>
      </c>
      <c r="W10" s="4" t="s">
        <v>170</v>
      </c>
      <c r="X10" s="4" t="s">
        <v>171</v>
      </c>
      <c r="Y10" s="4" t="s">
        <v>172</v>
      </c>
      <c r="Z10" s="4" t="s">
        <v>140</v>
      </c>
      <c r="AA10" s="3">
        <v>391</v>
      </c>
      <c r="AB10" s="3">
        <v>337</v>
      </c>
      <c r="AC10" s="3">
        <v>436</v>
      </c>
      <c r="AD10" s="3">
        <v>2</v>
      </c>
      <c r="AE10" s="3">
        <v>2</v>
      </c>
      <c r="AF10" s="3">
        <v>14</v>
      </c>
      <c r="AG10" s="3">
        <v>16</v>
      </c>
      <c r="AH10" s="3">
        <v>5</v>
      </c>
      <c r="AI10" s="3">
        <v>7</v>
      </c>
      <c r="AJ10" s="3">
        <v>5</v>
      </c>
      <c r="AK10" s="3">
        <v>5</v>
      </c>
      <c r="AL10" s="3">
        <v>7</v>
      </c>
      <c r="AM10" s="3">
        <v>8</v>
      </c>
      <c r="AN10" s="3">
        <v>0</v>
      </c>
      <c r="AO10" s="3">
        <v>0</v>
      </c>
      <c r="AP10" s="3">
        <v>1</v>
      </c>
      <c r="AQ10" s="3">
        <v>1</v>
      </c>
      <c r="AR10" s="2" t="s">
        <v>66</v>
      </c>
      <c r="AS10" s="2" t="s">
        <v>64</v>
      </c>
      <c r="AT10" s="5" t="str">
        <f>HYPERLINK("http://catalog.hathitrust.org/Record/000012490","HathiTrust Record")</f>
        <v>HathiTrust Record</v>
      </c>
      <c r="AU10" s="5" t="str">
        <f>HYPERLINK("https://creighton-primo.hosted.exlibrisgroup.com/primo-explore/search?tab=default_tab&amp;search_scope=EVERYTHING&amp;vid=01CRU&amp;lang=en_US&amp;offset=0&amp;query=any,contains,991001756179702656","Catalog Record")</f>
        <v>Catalog Record</v>
      </c>
      <c r="AV10" s="5" t="str">
        <f>HYPERLINK("http://www.worldcat.org/oclc/821170","WorldCat Record")</f>
        <v>WorldCat Record</v>
      </c>
      <c r="AW10" s="2" t="s">
        <v>173</v>
      </c>
      <c r="AX10" s="2" t="s">
        <v>174</v>
      </c>
      <c r="AY10" s="2" t="s">
        <v>175</v>
      </c>
      <c r="AZ10" s="2" t="s">
        <v>175</v>
      </c>
      <c r="BA10" s="2" t="s">
        <v>176</v>
      </c>
      <c r="BB10" s="2" t="s">
        <v>82</v>
      </c>
      <c r="BE10" s="2" t="s">
        <v>177</v>
      </c>
      <c r="BF10" s="2" t="s">
        <v>178</v>
      </c>
    </row>
    <row r="11" spans="1:58" ht="43.5" customHeight="1">
      <c r="A11" s="1"/>
      <c r="B11" s="1" t="s">
        <v>58</v>
      </c>
      <c r="C11" s="1" t="s">
        <v>59</v>
      </c>
      <c r="D11" s="1" t="s">
        <v>179</v>
      </c>
      <c r="E11" s="1" t="s">
        <v>180</v>
      </c>
      <c r="F11" s="1" t="s">
        <v>181</v>
      </c>
      <c r="H11" s="2" t="s">
        <v>66</v>
      </c>
      <c r="I11" s="2" t="s">
        <v>65</v>
      </c>
      <c r="J11" s="2" t="s">
        <v>66</v>
      </c>
      <c r="K11" s="2" t="s">
        <v>66</v>
      </c>
      <c r="L11" s="2" t="s">
        <v>67</v>
      </c>
      <c r="M11" s="1" t="s">
        <v>182</v>
      </c>
      <c r="N11" s="1" t="s">
        <v>183</v>
      </c>
      <c r="O11" s="2" t="s">
        <v>184</v>
      </c>
      <c r="P11" s="1" t="s">
        <v>185</v>
      </c>
      <c r="Q11" s="2" t="s">
        <v>71</v>
      </c>
      <c r="R11" s="2" t="s">
        <v>186</v>
      </c>
      <c r="T11" s="2" t="s">
        <v>74</v>
      </c>
      <c r="U11" s="3">
        <v>8</v>
      </c>
      <c r="V11" s="3">
        <v>8</v>
      </c>
      <c r="W11" s="4" t="s">
        <v>187</v>
      </c>
      <c r="X11" s="4" t="s">
        <v>187</v>
      </c>
      <c r="Y11" s="4" t="s">
        <v>188</v>
      </c>
      <c r="Z11" s="4" t="s">
        <v>188</v>
      </c>
      <c r="AA11" s="3">
        <v>208</v>
      </c>
      <c r="AB11" s="3">
        <v>176</v>
      </c>
      <c r="AC11" s="3">
        <v>1298</v>
      </c>
      <c r="AD11" s="3">
        <v>2</v>
      </c>
      <c r="AE11" s="3">
        <v>8</v>
      </c>
      <c r="AF11" s="3">
        <v>5</v>
      </c>
      <c r="AG11" s="3">
        <v>34</v>
      </c>
      <c r="AH11" s="3">
        <v>2</v>
      </c>
      <c r="AI11" s="3">
        <v>18</v>
      </c>
      <c r="AJ11" s="3">
        <v>1</v>
      </c>
      <c r="AK11" s="3">
        <v>5</v>
      </c>
      <c r="AL11" s="3">
        <v>1</v>
      </c>
      <c r="AM11" s="3">
        <v>12</v>
      </c>
      <c r="AN11" s="3">
        <v>1</v>
      </c>
      <c r="AO11" s="3">
        <v>6</v>
      </c>
      <c r="AP11" s="3">
        <v>0</v>
      </c>
      <c r="AQ11" s="3">
        <v>1</v>
      </c>
      <c r="AR11" s="2" t="s">
        <v>66</v>
      </c>
      <c r="AS11" s="2" t="s">
        <v>64</v>
      </c>
      <c r="AT11" s="5" t="str">
        <f>HYPERLINK("http://catalog.hathitrust.org/Record/004278590","HathiTrust Record")</f>
        <v>HathiTrust Record</v>
      </c>
      <c r="AU11" s="5" t="str">
        <f>HYPERLINK("https://creighton-primo.hosted.exlibrisgroup.com/primo-explore/search?tab=default_tab&amp;search_scope=EVERYTHING&amp;vid=01CRU&amp;lang=en_US&amp;offset=0&amp;query=any,contains,991000330859702656","Catalog Record")</f>
        <v>Catalog Record</v>
      </c>
      <c r="AV11" s="5" t="str">
        <f>HYPERLINK("http://www.worldcat.org/oclc/49598524","WorldCat Record")</f>
        <v>WorldCat Record</v>
      </c>
      <c r="AW11" s="2" t="s">
        <v>189</v>
      </c>
      <c r="AX11" s="2" t="s">
        <v>190</v>
      </c>
      <c r="AY11" s="2" t="s">
        <v>191</v>
      </c>
      <c r="AZ11" s="2" t="s">
        <v>191</v>
      </c>
      <c r="BA11" s="2" t="s">
        <v>192</v>
      </c>
      <c r="BB11" s="2" t="s">
        <v>82</v>
      </c>
      <c r="BD11" s="2" t="s">
        <v>193</v>
      </c>
      <c r="BE11" s="2" t="s">
        <v>194</v>
      </c>
      <c r="BF11" s="2" t="s">
        <v>195</v>
      </c>
    </row>
    <row r="12" spans="1:58" ht="43.5" customHeight="1">
      <c r="A12" s="1"/>
      <c r="B12" s="1" t="s">
        <v>58</v>
      </c>
      <c r="C12" s="1" t="s">
        <v>59</v>
      </c>
      <c r="D12" s="1" t="s">
        <v>196</v>
      </c>
      <c r="E12" s="1" t="s">
        <v>197</v>
      </c>
      <c r="F12" s="1" t="s">
        <v>198</v>
      </c>
      <c r="H12" s="2" t="s">
        <v>66</v>
      </c>
      <c r="I12" s="2" t="s">
        <v>65</v>
      </c>
      <c r="J12" s="2" t="s">
        <v>64</v>
      </c>
      <c r="K12" s="2" t="s">
        <v>66</v>
      </c>
      <c r="L12" s="2" t="s">
        <v>67</v>
      </c>
      <c r="M12" s="1" t="s">
        <v>199</v>
      </c>
      <c r="N12" s="1" t="s">
        <v>200</v>
      </c>
      <c r="O12" s="2" t="s">
        <v>201</v>
      </c>
      <c r="Q12" s="2" t="s">
        <v>71</v>
      </c>
      <c r="R12" s="2" t="s">
        <v>202</v>
      </c>
      <c r="T12" s="2" t="s">
        <v>74</v>
      </c>
      <c r="U12" s="3">
        <v>8</v>
      </c>
      <c r="V12" s="3">
        <v>14</v>
      </c>
      <c r="W12" s="4" t="s">
        <v>203</v>
      </c>
      <c r="X12" s="4" t="s">
        <v>203</v>
      </c>
      <c r="Y12" s="4" t="s">
        <v>204</v>
      </c>
      <c r="Z12" s="4" t="s">
        <v>205</v>
      </c>
      <c r="AA12" s="3">
        <v>1108</v>
      </c>
      <c r="AB12" s="3">
        <v>973</v>
      </c>
      <c r="AC12" s="3">
        <v>989</v>
      </c>
      <c r="AD12" s="3">
        <v>6</v>
      </c>
      <c r="AE12" s="3">
        <v>6</v>
      </c>
      <c r="AF12" s="3">
        <v>38</v>
      </c>
      <c r="AG12" s="3">
        <v>38</v>
      </c>
      <c r="AH12" s="3">
        <v>17</v>
      </c>
      <c r="AI12" s="3">
        <v>17</v>
      </c>
      <c r="AJ12" s="3">
        <v>8</v>
      </c>
      <c r="AK12" s="3">
        <v>8</v>
      </c>
      <c r="AL12" s="3">
        <v>14</v>
      </c>
      <c r="AM12" s="3">
        <v>14</v>
      </c>
      <c r="AN12" s="3">
        <v>4</v>
      </c>
      <c r="AO12" s="3">
        <v>4</v>
      </c>
      <c r="AP12" s="3">
        <v>4</v>
      </c>
      <c r="AQ12" s="3">
        <v>4</v>
      </c>
      <c r="AR12" s="2" t="s">
        <v>66</v>
      </c>
      <c r="AS12" s="2" t="s">
        <v>66</v>
      </c>
      <c r="AU12" s="5" t="str">
        <f>HYPERLINK("https://creighton-primo.hosted.exlibrisgroup.com/primo-explore/search?tab=default_tab&amp;search_scope=EVERYTHING&amp;vid=01CRU&amp;lang=en_US&amp;offset=0&amp;query=any,contains,991001788979702656","Catalog Record")</f>
        <v>Catalog Record</v>
      </c>
      <c r="AV12" s="5" t="str">
        <f>HYPERLINK("http://www.worldcat.org/oclc/2463650","WorldCat Record")</f>
        <v>WorldCat Record</v>
      </c>
      <c r="AW12" s="2" t="s">
        <v>206</v>
      </c>
      <c r="AX12" s="2" t="s">
        <v>207</v>
      </c>
      <c r="AY12" s="2" t="s">
        <v>208</v>
      </c>
      <c r="AZ12" s="2" t="s">
        <v>208</v>
      </c>
      <c r="BA12" s="2" t="s">
        <v>209</v>
      </c>
      <c r="BB12" s="2" t="s">
        <v>82</v>
      </c>
      <c r="BD12" s="2" t="s">
        <v>210</v>
      </c>
      <c r="BE12" s="2" t="s">
        <v>211</v>
      </c>
      <c r="BF12" s="2" t="s">
        <v>212</v>
      </c>
    </row>
    <row r="13" spans="1:58" ht="43.5" customHeight="1">
      <c r="A13" s="1"/>
      <c r="B13" s="1" t="s">
        <v>58</v>
      </c>
      <c r="C13" s="1" t="s">
        <v>59</v>
      </c>
      <c r="D13" s="1" t="s">
        <v>213</v>
      </c>
      <c r="E13" s="1" t="s">
        <v>214</v>
      </c>
      <c r="F13" s="1" t="s">
        <v>215</v>
      </c>
      <c r="H13" s="2" t="s">
        <v>66</v>
      </c>
      <c r="I13" s="2" t="s">
        <v>65</v>
      </c>
      <c r="J13" s="2" t="s">
        <v>66</v>
      </c>
      <c r="K13" s="2" t="s">
        <v>66</v>
      </c>
      <c r="L13" s="2" t="s">
        <v>67</v>
      </c>
      <c r="N13" s="1" t="s">
        <v>216</v>
      </c>
      <c r="O13" s="2" t="s">
        <v>201</v>
      </c>
      <c r="Q13" s="2" t="s">
        <v>71</v>
      </c>
      <c r="R13" s="2" t="s">
        <v>137</v>
      </c>
      <c r="S13" s="1" t="s">
        <v>217</v>
      </c>
      <c r="T13" s="2" t="s">
        <v>74</v>
      </c>
      <c r="U13" s="3">
        <v>8</v>
      </c>
      <c r="V13" s="3">
        <v>8</v>
      </c>
      <c r="W13" s="4" t="s">
        <v>218</v>
      </c>
      <c r="X13" s="4" t="s">
        <v>218</v>
      </c>
      <c r="Y13" s="4" t="s">
        <v>204</v>
      </c>
      <c r="Z13" s="4" t="s">
        <v>204</v>
      </c>
      <c r="AA13" s="3">
        <v>195</v>
      </c>
      <c r="AB13" s="3">
        <v>173</v>
      </c>
      <c r="AC13" s="3">
        <v>173</v>
      </c>
      <c r="AD13" s="3">
        <v>1</v>
      </c>
      <c r="AE13" s="3">
        <v>1</v>
      </c>
      <c r="AF13" s="3">
        <v>5</v>
      </c>
      <c r="AG13" s="3">
        <v>5</v>
      </c>
      <c r="AH13" s="3">
        <v>2</v>
      </c>
      <c r="AI13" s="3">
        <v>2</v>
      </c>
      <c r="AJ13" s="3">
        <v>1</v>
      </c>
      <c r="AK13" s="3">
        <v>1</v>
      </c>
      <c r="AL13" s="3">
        <v>3</v>
      </c>
      <c r="AM13" s="3">
        <v>3</v>
      </c>
      <c r="AN13" s="3">
        <v>0</v>
      </c>
      <c r="AO13" s="3">
        <v>0</v>
      </c>
      <c r="AP13" s="3">
        <v>0</v>
      </c>
      <c r="AQ13" s="3">
        <v>0</v>
      </c>
      <c r="AR13" s="2" t="s">
        <v>66</v>
      </c>
      <c r="AS13" s="2" t="s">
        <v>66</v>
      </c>
      <c r="AU13" s="5" t="str">
        <f>HYPERLINK("https://creighton-primo.hosted.exlibrisgroup.com/primo-explore/search?tab=default_tab&amp;search_scope=EVERYTHING&amp;vid=01CRU&amp;lang=en_US&amp;offset=0&amp;query=any,contains,991001178719702656","Catalog Record")</f>
        <v>Catalog Record</v>
      </c>
      <c r="AV13" s="5" t="str">
        <f>HYPERLINK("http://www.worldcat.org/oclc/3283532","WorldCat Record")</f>
        <v>WorldCat Record</v>
      </c>
      <c r="AW13" s="2" t="s">
        <v>219</v>
      </c>
      <c r="AX13" s="2" t="s">
        <v>220</v>
      </c>
      <c r="AY13" s="2" t="s">
        <v>221</v>
      </c>
      <c r="AZ13" s="2" t="s">
        <v>221</v>
      </c>
      <c r="BA13" s="2" t="s">
        <v>222</v>
      </c>
      <c r="BB13" s="2" t="s">
        <v>82</v>
      </c>
      <c r="BD13" s="2" t="s">
        <v>223</v>
      </c>
      <c r="BE13" s="2" t="s">
        <v>224</v>
      </c>
      <c r="BF13" s="2" t="s">
        <v>225</v>
      </c>
    </row>
    <row r="14" spans="1:58" ht="43.5" customHeight="1">
      <c r="A14" s="1"/>
      <c r="B14" s="1" t="s">
        <v>58</v>
      </c>
      <c r="C14" s="1" t="s">
        <v>59</v>
      </c>
      <c r="D14" s="1" t="s">
        <v>226</v>
      </c>
      <c r="E14" s="1" t="s">
        <v>227</v>
      </c>
      <c r="F14" s="1" t="s">
        <v>228</v>
      </c>
      <c r="H14" s="2" t="s">
        <v>66</v>
      </c>
      <c r="I14" s="2" t="s">
        <v>65</v>
      </c>
      <c r="J14" s="2" t="s">
        <v>66</v>
      </c>
      <c r="K14" s="2" t="s">
        <v>66</v>
      </c>
      <c r="L14" s="2" t="s">
        <v>67</v>
      </c>
      <c r="M14" s="1" t="s">
        <v>229</v>
      </c>
      <c r="N14" s="1" t="s">
        <v>230</v>
      </c>
      <c r="O14" s="2" t="s">
        <v>201</v>
      </c>
      <c r="Q14" s="2" t="s">
        <v>71</v>
      </c>
      <c r="R14" s="2" t="s">
        <v>137</v>
      </c>
      <c r="T14" s="2" t="s">
        <v>74</v>
      </c>
      <c r="U14" s="3">
        <v>4</v>
      </c>
      <c r="V14" s="3">
        <v>4</v>
      </c>
      <c r="W14" s="4" t="s">
        <v>231</v>
      </c>
      <c r="X14" s="4" t="s">
        <v>231</v>
      </c>
      <c r="Y14" s="4" t="s">
        <v>232</v>
      </c>
      <c r="Z14" s="4" t="s">
        <v>232</v>
      </c>
      <c r="AA14" s="3">
        <v>115</v>
      </c>
      <c r="AB14" s="3">
        <v>114</v>
      </c>
      <c r="AC14" s="3">
        <v>116</v>
      </c>
      <c r="AD14" s="3">
        <v>1</v>
      </c>
      <c r="AE14" s="3">
        <v>1</v>
      </c>
      <c r="AF14" s="3">
        <v>9</v>
      </c>
      <c r="AG14" s="3">
        <v>9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9</v>
      </c>
      <c r="AQ14" s="3">
        <v>9</v>
      </c>
      <c r="AR14" s="2" t="s">
        <v>66</v>
      </c>
      <c r="AS14" s="2" t="s">
        <v>64</v>
      </c>
      <c r="AT14" s="5" t="str">
        <f>HYPERLINK("http://catalog.hathitrust.org/Record/000751497","HathiTrust Record")</f>
        <v>HathiTrust Record</v>
      </c>
      <c r="AU14" s="5" t="str">
        <f>HYPERLINK("https://creighton-primo.hosted.exlibrisgroup.com/primo-explore/search?tab=default_tab&amp;search_scope=EVERYTHING&amp;vid=01CRU&amp;lang=en_US&amp;offset=0&amp;query=any,contains,991001169539702656","Catalog Record")</f>
        <v>Catalog Record</v>
      </c>
      <c r="AV14" s="5" t="str">
        <f>HYPERLINK("http://www.worldcat.org/oclc/4499860","WorldCat Record")</f>
        <v>WorldCat Record</v>
      </c>
      <c r="AW14" s="2" t="s">
        <v>233</v>
      </c>
      <c r="AX14" s="2" t="s">
        <v>234</v>
      </c>
      <c r="AY14" s="2" t="s">
        <v>235</v>
      </c>
      <c r="AZ14" s="2" t="s">
        <v>235</v>
      </c>
      <c r="BA14" s="2" t="s">
        <v>236</v>
      </c>
      <c r="BB14" s="2" t="s">
        <v>82</v>
      </c>
      <c r="BD14" s="2" t="s">
        <v>237</v>
      </c>
      <c r="BE14" s="2" t="s">
        <v>238</v>
      </c>
      <c r="BF14" s="2" t="s">
        <v>239</v>
      </c>
    </row>
    <row r="15" spans="1:58" ht="43.5" customHeight="1">
      <c r="A15" s="1"/>
      <c r="B15" s="1" t="s">
        <v>58</v>
      </c>
      <c r="C15" s="1" t="s">
        <v>59</v>
      </c>
      <c r="D15" s="1" t="s">
        <v>240</v>
      </c>
      <c r="E15" s="1" t="s">
        <v>241</v>
      </c>
      <c r="F15" s="1" t="s">
        <v>242</v>
      </c>
      <c r="H15" s="2" t="s">
        <v>66</v>
      </c>
      <c r="I15" s="2" t="s">
        <v>65</v>
      </c>
      <c r="J15" s="2" t="s">
        <v>66</v>
      </c>
      <c r="K15" s="2" t="s">
        <v>66</v>
      </c>
      <c r="L15" s="2" t="s">
        <v>67</v>
      </c>
      <c r="N15" s="1" t="s">
        <v>243</v>
      </c>
      <c r="O15" s="2" t="s">
        <v>201</v>
      </c>
      <c r="Q15" s="2" t="s">
        <v>71</v>
      </c>
      <c r="R15" s="2" t="s">
        <v>244</v>
      </c>
      <c r="T15" s="2" t="s">
        <v>74</v>
      </c>
      <c r="U15" s="3">
        <v>6</v>
      </c>
      <c r="V15" s="3">
        <v>6</v>
      </c>
      <c r="W15" s="4" t="s">
        <v>245</v>
      </c>
      <c r="X15" s="4" t="s">
        <v>245</v>
      </c>
      <c r="Y15" s="4" t="s">
        <v>204</v>
      </c>
      <c r="Z15" s="4" t="s">
        <v>204</v>
      </c>
      <c r="AA15" s="3">
        <v>364</v>
      </c>
      <c r="AB15" s="3">
        <v>336</v>
      </c>
      <c r="AC15" s="3">
        <v>338</v>
      </c>
      <c r="AD15" s="3">
        <v>2</v>
      </c>
      <c r="AE15" s="3">
        <v>2</v>
      </c>
      <c r="AF15" s="3">
        <v>18</v>
      </c>
      <c r="AG15" s="3">
        <v>18</v>
      </c>
      <c r="AH15" s="3">
        <v>5</v>
      </c>
      <c r="AI15" s="3">
        <v>5</v>
      </c>
      <c r="AJ15" s="3">
        <v>4</v>
      </c>
      <c r="AK15" s="3">
        <v>4</v>
      </c>
      <c r="AL15" s="3">
        <v>12</v>
      </c>
      <c r="AM15" s="3">
        <v>12</v>
      </c>
      <c r="AN15" s="3">
        <v>1</v>
      </c>
      <c r="AO15" s="3">
        <v>1</v>
      </c>
      <c r="AP15" s="3">
        <v>1</v>
      </c>
      <c r="AQ15" s="3">
        <v>1</v>
      </c>
      <c r="AR15" s="2" t="s">
        <v>66</v>
      </c>
      <c r="AS15" s="2" t="s">
        <v>64</v>
      </c>
      <c r="AT15" s="5" t="str">
        <f>HYPERLINK("http://catalog.hathitrust.org/Record/000214510","HathiTrust Record")</f>
        <v>HathiTrust Record</v>
      </c>
      <c r="AU15" s="5" t="str">
        <f>HYPERLINK("https://creighton-primo.hosted.exlibrisgroup.com/primo-explore/search?tab=default_tab&amp;search_scope=EVERYTHING&amp;vid=01CRU&amp;lang=en_US&amp;offset=0&amp;query=any,contains,991001178109702656","Catalog Record")</f>
        <v>Catalog Record</v>
      </c>
      <c r="AV15" s="5" t="str">
        <f>HYPERLINK("http://www.worldcat.org/oclc/2980538","WorldCat Record")</f>
        <v>WorldCat Record</v>
      </c>
      <c r="AW15" s="2" t="s">
        <v>246</v>
      </c>
      <c r="AX15" s="2" t="s">
        <v>247</v>
      </c>
      <c r="AY15" s="2" t="s">
        <v>248</v>
      </c>
      <c r="AZ15" s="2" t="s">
        <v>248</v>
      </c>
      <c r="BA15" s="2" t="s">
        <v>249</v>
      </c>
      <c r="BB15" s="2" t="s">
        <v>82</v>
      </c>
      <c r="BD15" s="2" t="s">
        <v>250</v>
      </c>
      <c r="BE15" s="2" t="s">
        <v>251</v>
      </c>
      <c r="BF15" s="2" t="s">
        <v>252</v>
      </c>
    </row>
    <row r="16" spans="1:58" ht="43.5" customHeight="1">
      <c r="A16" s="1"/>
      <c r="B16" s="1" t="s">
        <v>58</v>
      </c>
      <c r="C16" s="1" t="s">
        <v>59</v>
      </c>
      <c r="D16" s="1" t="s">
        <v>253</v>
      </c>
      <c r="E16" s="1" t="s">
        <v>254</v>
      </c>
      <c r="F16" s="1" t="s">
        <v>255</v>
      </c>
      <c r="H16" s="2" t="s">
        <v>66</v>
      </c>
      <c r="I16" s="2" t="s">
        <v>65</v>
      </c>
      <c r="J16" s="2" t="s">
        <v>64</v>
      </c>
      <c r="K16" s="2" t="s">
        <v>66</v>
      </c>
      <c r="L16" s="2" t="s">
        <v>67</v>
      </c>
      <c r="M16" s="1" t="s">
        <v>256</v>
      </c>
      <c r="N16" s="1" t="s">
        <v>257</v>
      </c>
      <c r="O16" s="2" t="s">
        <v>258</v>
      </c>
      <c r="Q16" s="2" t="s">
        <v>71</v>
      </c>
      <c r="R16" s="2" t="s">
        <v>137</v>
      </c>
      <c r="T16" s="2" t="s">
        <v>74</v>
      </c>
      <c r="U16" s="3">
        <v>2</v>
      </c>
      <c r="V16" s="3">
        <v>5</v>
      </c>
      <c r="W16" s="4" t="s">
        <v>259</v>
      </c>
      <c r="X16" s="4" t="s">
        <v>260</v>
      </c>
      <c r="Y16" s="4" t="s">
        <v>261</v>
      </c>
      <c r="Z16" s="4" t="s">
        <v>205</v>
      </c>
      <c r="AA16" s="3">
        <v>217</v>
      </c>
      <c r="AB16" s="3">
        <v>195</v>
      </c>
      <c r="AC16" s="3">
        <v>199</v>
      </c>
      <c r="AD16" s="3">
        <v>2</v>
      </c>
      <c r="AE16" s="3">
        <v>2</v>
      </c>
      <c r="AF16" s="3">
        <v>10</v>
      </c>
      <c r="AG16" s="3">
        <v>10</v>
      </c>
      <c r="AH16" s="3">
        <v>3</v>
      </c>
      <c r="AI16" s="3">
        <v>3</v>
      </c>
      <c r="AJ16" s="3">
        <v>1</v>
      </c>
      <c r="AK16" s="3">
        <v>1</v>
      </c>
      <c r="AL16" s="3">
        <v>6</v>
      </c>
      <c r="AM16" s="3">
        <v>6</v>
      </c>
      <c r="AN16" s="3">
        <v>0</v>
      </c>
      <c r="AO16" s="3">
        <v>0</v>
      </c>
      <c r="AP16" s="3">
        <v>3</v>
      </c>
      <c r="AQ16" s="3">
        <v>3</v>
      </c>
      <c r="AR16" s="2" t="s">
        <v>66</v>
      </c>
      <c r="AS16" s="2" t="s">
        <v>64</v>
      </c>
      <c r="AT16" s="5" t="str">
        <f>HYPERLINK("http://catalog.hathitrust.org/Record/000456801","HathiTrust Record")</f>
        <v>HathiTrust Record</v>
      </c>
      <c r="AU16" s="5" t="str">
        <f>HYPERLINK("https://creighton-primo.hosted.exlibrisgroup.com/primo-explore/search?tab=default_tab&amp;search_scope=EVERYTHING&amp;vid=01CRU&amp;lang=en_US&amp;offset=0&amp;query=any,contains,991001805859702656","Catalog Record")</f>
        <v>Catalog Record</v>
      </c>
      <c r="AV16" s="5" t="str">
        <f>HYPERLINK("http://www.worldcat.org/oclc/10780701","WorldCat Record")</f>
        <v>WorldCat Record</v>
      </c>
      <c r="AW16" s="2" t="s">
        <v>262</v>
      </c>
      <c r="AX16" s="2" t="s">
        <v>263</v>
      </c>
      <c r="AY16" s="2" t="s">
        <v>264</v>
      </c>
      <c r="AZ16" s="2" t="s">
        <v>264</v>
      </c>
      <c r="BA16" s="2" t="s">
        <v>265</v>
      </c>
      <c r="BB16" s="2" t="s">
        <v>82</v>
      </c>
      <c r="BD16" s="2" t="s">
        <v>266</v>
      </c>
      <c r="BE16" s="2" t="s">
        <v>267</v>
      </c>
      <c r="BF16" s="2" t="s">
        <v>268</v>
      </c>
    </row>
    <row r="17" spans="1:58" ht="43.5" customHeight="1">
      <c r="A17" s="1"/>
      <c r="B17" s="1" t="s">
        <v>58</v>
      </c>
      <c r="C17" s="1" t="s">
        <v>59</v>
      </c>
      <c r="D17" s="1" t="s">
        <v>269</v>
      </c>
      <c r="E17" s="1" t="s">
        <v>270</v>
      </c>
      <c r="F17" s="1" t="s">
        <v>271</v>
      </c>
      <c r="H17" s="2" t="s">
        <v>66</v>
      </c>
      <c r="I17" s="2" t="s">
        <v>65</v>
      </c>
      <c r="J17" s="2" t="s">
        <v>66</v>
      </c>
      <c r="K17" s="2" t="s">
        <v>66</v>
      </c>
      <c r="L17" s="2" t="s">
        <v>67</v>
      </c>
      <c r="M17" s="1" t="s">
        <v>272</v>
      </c>
      <c r="N17" s="1" t="s">
        <v>273</v>
      </c>
      <c r="O17" s="2" t="s">
        <v>274</v>
      </c>
      <c r="Q17" s="2" t="s">
        <v>71</v>
      </c>
      <c r="R17" s="2" t="s">
        <v>137</v>
      </c>
      <c r="T17" s="2" t="s">
        <v>74</v>
      </c>
      <c r="U17" s="3">
        <v>4</v>
      </c>
      <c r="V17" s="3">
        <v>4</v>
      </c>
      <c r="W17" s="4" t="s">
        <v>275</v>
      </c>
      <c r="X17" s="4" t="s">
        <v>275</v>
      </c>
      <c r="Y17" s="4" t="s">
        <v>261</v>
      </c>
      <c r="Z17" s="4" t="s">
        <v>261</v>
      </c>
      <c r="AA17" s="3">
        <v>581</v>
      </c>
      <c r="AB17" s="3">
        <v>465</v>
      </c>
      <c r="AC17" s="3">
        <v>474</v>
      </c>
      <c r="AD17" s="3">
        <v>3</v>
      </c>
      <c r="AE17" s="3">
        <v>3</v>
      </c>
      <c r="AF17" s="3">
        <v>25</v>
      </c>
      <c r="AG17" s="3">
        <v>25</v>
      </c>
      <c r="AH17" s="3">
        <v>9</v>
      </c>
      <c r="AI17" s="3">
        <v>9</v>
      </c>
      <c r="AJ17" s="3">
        <v>3</v>
      </c>
      <c r="AK17" s="3">
        <v>3</v>
      </c>
      <c r="AL17" s="3">
        <v>13</v>
      </c>
      <c r="AM17" s="3">
        <v>13</v>
      </c>
      <c r="AN17" s="3">
        <v>1</v>
      </c>
      <c r="AO17" s="3">
        <v>1</v>
      </c>
      <c r="AP17" s="3">
        <v>3</v>
      </c>
      <c r="AQ17" s="3">
        <v>3</v>
      </c>
      <c r="AR17" s="2" t="s">
        <v>66</v>
      </c>
      <c r="AS17" s="2" t="s">
        <v>64</v>
      </c>
      <c r="AT17" s="5" t="str">
        <f>HYPERLINK("http://catalog.hathitrust.org/Record/000228233","HathiTrust Record")</f>
        <v>HathiTrust Record</v>
      </c>
      <c r="AU17" s="5" t="str">
        <f>HYPERLINK("https://creighton-primo.hosted.exlibrisgroup.com/primo-explore/search?tab=default_tab&amp;search_scope=EVERYTHING&amp;vid=01CRU&amp;lang=en_US&amp;offset=0&amp;query=any,contains,991000155049702656","Catalog Record")</f>
        <v>Catalog Record</v>
      </c>
      <c r="AV17" s="5" t="str">
        <f>HYPERLINK("http://www.worldcat.org/oclc/7876456","WorldCat Record")</f>
        <v>WorldCat Record</v>
      </c>
      <c r="AW17" s="2" t="s">
        <v>276</v>
      </c>
      <c r="AX17" s="2" t="s">
        <v>277</v>
      </c>
      <c r="AY17" s="2" t="s">
        <v>278</v>
      </c>
      <c r="AZ17" s="2" t="s">
        <v>278</v>
      </c>
      <c r="BA17" s="2" t="s">
        <v>279</v>
      </c>
      <c r="BB17" s="2" t="s">
        <v>82</v>
      </c>
      <c r="BD17" s="2" t="s">
        <v>280</v>
      </c>
      <c r="BE17" s="2" t="s">
        <v>281</v>
      </c>
      <c r="BF17" s="2" t="s">
        <v>282</v>
      </c>
    </row>
    <row r="18" spans="1:58" ht="43.5" customHeight="1">
      <c r="A18" s="1"/>
      <c r="B18" s="1" t="s">
        <v>58</v>
      </c>
      <c r="C18" s="1" t="s">
        <v>59</v>
      </c>
      <c r="D18" s="1" t="s">
        <v>283</v>
      </c>
      <c r="E18" s="1" t="s">
        <v>284</v>
      </c>
      <c r="F18" s="1" t="s">
        <v>285</v>
      </c>
      <c r="H18" s="2" t="s">
        <v>66</v>
      </c>
      <c r="I18" s="2" t="s">
        <v>65</v>
      </c>
      <c r="J18" s="2" t="s">
        <v>66</v>
      </c>
      <c r="K18" s="2" t="s">
        <v>66</v>
      </c>
      <c r="L18" s="2" t="s">
        <v>65</v>
      </c>
      <c r="M18" s="1" t="s">
        <v>286</v>
      </c>
      <c r="N18" s="1" t="s">
        <v>287</v>
      </c>
      <c r="O18" s="2" t="s">
        <v>288</v>
      </c>
      <c r="Q18" s="2" t="s">
        <v>71</v>
      </c>
      <c r="R18" s="2" t="s">
        <v>289</v>
      </c>
      <c r="T18" s="2" t="s">
        <v>74</v>
      </c>
      <c r="U18" s="3">
        <v>4</v>
      </c>
      <c r="V18" s="3">
        <v>4</v>
      </c>
      <c r="W18" s="4" t="s">
        <v>290</v>
      </c>
      <c r="X18" s="4" t="s">
        <v>290</v>
      </c>
      <c r="Y18" s="4" t="s">
        <v>261</v>
      </c>
      <c r="Z18" s="4" t="s">
        <v>261</v>
      </c>
      <c r="AA18" s="3">
        <v>390</v>
      </c>
      <c r="AB18" s="3">
        <v>331</v>
      </c>
      <c r="AC18" s="3">
        <v>1040</v>
      </c>
      <c r="AD18" s="3">
        <v>2</v>
      </c>
      <c r="AE18" s="3">
        <v>16</v>
      </c>
      <c r="AF18" s="3">
        <v>13</v>
      </c>
      <c r="AG18" s="3">
        <v>45</v>
      </c>
      <c r="AH18" s="3">
        <v>4</v>
      </c>
      <c r="AI18" s="3">
        <v>16</v>
      </c>
      <c r="AJ18" s="3">
        <v>3</v>
      </c>
      <c r="AK18" s="3">
        <v>7</v>
      </c>
      <c r="AL18" s="3">
        <v>7</v>
      </c>
      <c r="AM18" s="3">
        <v>14</v>
      </c>
      <c r="AN18" s="3">
        <v>1</v>
      </c>
      <c r="AO18" s="3">
        <v>14</v>
      </c>
      <c r="AP18" s="3">
        <v>0</v>
      </c>
      <c r="AQ18" s="3">
        <v>1</v>
      </c>
      <c r="AR18" s="2" t="s">
        <v>66</v>
      </c>
      <c r="AS18" s="2" t="s">
        <v>66</v>
      </c>
      <c r="AU18" s="5" t="str">
        <f>HYPERLINK("https://creighton-primo.hosted.exlibrisgroup.com/primo-explore/search?tab=default_tab&amp;search_scope=EVERYTHING&amp;vid=01CRU&amp;lang=en_US&amp;offset=0&amp;query=any,contains,991001541799702656","Catalog Record")</f>
        <v>Catalog Record</v>
      </c>
      <c r="AV18" s="5" t="str">
        <f>HYPERLINK("http://www.worldcat.org/oclc/5678501","WorldCat Record")</f>
        <v>WorldCat Record</v>
      </c>
      <c r="AW18" s="2" t="s">
        <v>291</v>
      </c>
      <c r="AX18" s="2" t="s">
        <v>292</v>
      </c>
      <c r="AY18" s="2" t="s">
        <v>293</v>
      </c>
      <c r="AZ18" s="2" t="s">
        <v>293</v>
      </c>
      <c r="BA18" s="2" t="s">
        <v>294</v>
      </c>
      <c r="BB18" s="2" t="s">
        <v>82</v>
      </c>
      <c r="BD18" s="2" t="s">
        <v>295</v>
      </c>
      <c r="BE18" s="2" t="s">
        <v>296</v>
      </c>
      <c r="BF18" s="2" t="s">
        <v>297</v>
      </c>
    </row>
    <row r="19" spans="1:58" ht="43.5" customHeight="1">
      <c r="A19" s="1"/>
      <c r="B19" s="1" t="s">
        <v>58</v>
      </c>
      <c r="C19" s="1" t="s">
        <v>59</v>
      </c>
      <c r="D19" s="1" t="s">
        <v>298</v>
      </c>
      <c r="E19" s="1" t="s">
        <v>299</v>
      </c>
      <c r="F19" s="1" t="s">
        <v>300</v>
      </c>
      <c r="H19" s="2" t="s">
        <v>66</v>
      </c>
      <c r="I19" s="2" t="s">
        <v>65</v>
      </c>
      <c r="J19" s="2" t="s">
        <v>64</v>
      </c>
      <c r="K19" s="2" t="s">
        <v>66</v>
      </c>
      <c r="L19" s="2" t="s">
        <v>67</v>
      </c>
      <c r="M19" s="1" t="s">
        <v>301</v>
      </c>
      <c r="N19" s="1" t="s">
        <v>302</v>
      </c>
      <c r="O19" s="2" t="s">
        <v>288</v>
      </c>
      <c r="P19" s="1" t="s">
        <v>303</v>
      </c>
      <c r="Q19" s="2" t="s">
        <v>71</v>
      </c>
      <c r="R19" s="2" t="s">
        <v>304</v>
      </c>
      <c r="T19" s="2" t="s">
        <v>74</v>
      </c>
      <c r="U19" s="3">
        <v>7</v>
      </c>
      <c r="V19" s="3">
        <v>11</v>
      </c>
      <c r="W19" s="4" t="s">
        <v>305</v>
      </c>
      <c r="X19" s="4" t="s">
        <v>305</v>
      </c>
      <c r="Y19" s="4" t="s">
        <v>261</v>
      </c>
      <c r="Z19" s="4" t="s">
        <v>306</v>
      </c>
      <c r="AA19" s="3">
        <v>492</v>
      </c>
      <c r="AB19" s="3">
        <v>445</v>
      </c>
      <c r="AC19" s="3">
        <v>448</v>
      </c>
      <c r="AD19" s="3">
        <v>4</v>
      </c>
      <c r="AE19" s="3">
        <v>4</v>
      </c>
      <c r="AF19" s="3">
        <v>28</v>
      </c>
      <c r="AG19" s="3">
        <v>29</v>
      </c>
      <c r="AH19" s="3">
        <v>8</v>
      </c>
      <c r="AI19" s="3">
        <v>9</v>
      </c>
      <c r="AJ19" s="3">
        <v>8</v>
      </c>
      <c r="AK19" s="3">
        <v>8</v>
      </c>
      <c r="AL19" s="3">
        <v>16</v>
      </c>
      <c r="AM19" s="3">
        <v>17</v>
      </c>
      <c r="AN19" s="3">
        <v>2</v>
      </c>
      <c r="AO19" s="3">
        <v>2</v>
      </c>
      <c r="AP19" s="3">
        <v>2</v>
      </c>
      <c r="AQ19" s="3">
        <v>2</v>
      </c>
      <c r="AR19" s="2" t="s">
        <v>66</v>
      </c>
      <c r="AS19" s="2" t="s">
        <v>66</v>
      </c>
      <c r="AU19" s="5" t="str">
        <f>HYPERLINK("https://creighton-primo.hosted.exlibrisgroup.com/primo-explore/search?tab=default_tab&amp;search_scope=EVERYTHING&amp;vid=01CRU&amp;lang=en_US&amp;offset=0&amp;query=any,contains,991001805989702656","Catalog Record")</f>
        <v>Catalog Record</v>
      </c>
      <c r="AV19" s="5" t="str">
        <f>HYPERLINK("http://www.worldcat.org/oclc/4504498","WorldCat Record")</f>
        <v>WorldCat Record</v>
      </c>
      <c r="AW19" s="2" t="s">
        <v>307</v>
      </c>
      <c r="AX19" s="2" t="s">
        <v>308</v>
      </c>
      <c r="AY19" s="2" t="s">
        <v>309</v>
      </c>
      <c r="AZ19" s="2" t="s">
        <v>309</v>
      </c>
      <c r="BA19" s="2" t="s">
        <v>310</v>
      </c>
      <c r="BB19" s="2" t="s">
        <v>82</v>
      </c>
      <c r="BD19" s="2" t="s">
        <v>311</v>
      </c>
      <c r="BE19" s="2" t="s">
        <v>312</v>
      </c>
      <c r="BF19" s="2" t="s">
        <v>313</v>
      </c>
    </row>
    <row r="20" spans="1:58" ht="43.5" customHeight="1">
      <c r="A20" s="1"/>
      <c r="B20" s="1" t="s">
        <v>58</v>
      </c>
      <c r="C20" s="1" t="s">
        <v>59</v>
      </c>
      <c r="D20" s="1" t="s">
        <v>314</v>
      </c>
      <c r="E20" s="1" t="s">
        <v>315</v>
      </c>
      <c r="F20" s="1" t="s">
        <v>316</v>
      </c>
      <c r="H20" s="2" t="s">
        <v>66</v>
      </c>
      <c r="I20" s="2" t="s">
        <v>65</v>
      </c>
      <c r="J20" s="2" t="s">
        <v>64</v>
      </c>
      <c r="K20" s="2" t="s">
        <v>66</v>
      </c>
      <c r="L20" s="2" t="s">
        <v>67</v>
      </c>
      <c r="N20" s="1" t="s">
        <v>317</v>
      </c>
      <c r="O20" s="2" t="s">
        <v>318</v>
      </c>
      <c r="Q20" s="2" t="s">
        <v>71</v>
      </c>
      <c r="R20" s="2" t="s">
        <v>319</v>
      </c>
      <c r="T20" s="2" t="s">
        <v>74</v>
      </c>
      <c r="U20" s="3">
        <v>6</v>
      </c>
      <c r="V20" s="3">
        <v>6</v>
      </c>
      <c r="W20" s="4" t="s">
        <v>320</v>
      </c>
      <c r="X20" s="4" t="s">
        <v>320</v>
      </c>
      <c r="Y20" s="4" t="s">
        <v>321</v>
      </c>
      <c r="Z20" s="4" t="s">
        <v>322</v>
      </c>
      <c r="AA20" s="3">
        <v>376</v>
      </c>
      <c r="AB20" s="3">
        <v>352</v>
      </c>
      <c r="AC20" s="3">
        <v>358</v>
      </c>
      <c r="AD20" s="3">
        <v>2</v>
      </c>
      <c r="AE20" s="3">
        <v>2</v>
      </c>
      <c r="AF20" s="3">
        <v>21</v>
      </c>
      <c r="AG20" s="3">
        <v>22</v>
      </c>
      <c r="AH20" s="3">
        <v>5</v>
      </c>
      <c r="AI20" s="3">
        <v>5</v>
      </c>
      <c r="AJ20" s="3">
        <v>6</v>
      </c>
      <c r="AK20" s="3">
        <v>7</v>
      </c>
      <c r="AL20" s="3">
        <v>13</v>
      </c>
      <c r="AM20" s="3">
        <v>14</v>
      </c>
      <c r="AN20" s="3">
        <v>0</v>
      </c>
      <c r="AO20" s="3">
        <v>0</v>
      </c>
      <c r="AP20" s="3">
        <v>5</v>
      </c>
      <c r="AQ20" s="3">
        <v>5</v>
      </c>
      <c r="AR20" s="2" t="s">
        <v>66</v>
      </c>
      <c r="AS20" s="2" t="s">
        <v>64</v>
      </c>
      <c r="AT20" s="5" t="str">
        <f>HYPERLINK("http://catalog.hathitrust.org/Record/002712368","HathiTrust Record")</f>
        <v>HathiTrust Record</v>
      </c>
      <c r="AU20" s="5" t="str">
        <f>HYPERLINK("https://creighton-primo.hosted.exlibrisgroup.com/primo-explore/search?tab=default_tab&amp;search_scope=EVERYTHING&amp;vid=01CRU&amp;lang=en_US&amp;offset=0&amp;query=any,contains,991001793489702656","Catalog Record")</f>
        <v>Catalog Record</v>
      </c>
      <c r="AV20" s="5" t="str">
        <f>HYPERLINK("http://www.worldcat.org/oclc/25964595","WorldCat Record")</f>
        <v>WorldCat Record</v>
      </c>
      <c r="AW20" s="2" t="s">
        <v>323</v>
      </c>
      <c r="AX20" s="2" t="s">
        <v>324</v>
      </c>
      <c r="AY20" s="2" t="s">
        <v>325</v>
      </c>
      <c r="AZ20" s="2" t="s">
        <v>325</v>
      </c>
      <c r="BA20" s="2" t="s">
        <v>326</v>
      </c>
      <c r="BB20" s="2" t="s">
        <v>82</v>
      </c>
      <c r="BD20" s="2" t="s">
        <v>327</v>
      </c>
      <c r="BE20" s="2" t="s">
        <v>328</v>
      </c>
      <c r="BF20" s="2" t="s">
        <v>329</v>
      </c>
    </row>
    <row r="21" spans="1:58" ht="43.5" customHeight="1">
      <c r="A21" s="1"/>
      <c r="B21" s="1" t="s">
        <v>58</v>
      </c>
      <c r="C21" s="1" t="s">
        <v>59</v>
      </c>
      <c r="D21" s="1" t="s">
        <v>330</v>
      </c>
      <c r="E21" s="1" t="s">
        <v>331</v>
      </c>
      <c r="F21" s="1" t="s">
        <v>332</v>
      </c>
      <c r="H21" s="2" t="s">
        <v>66</v>
      </c>
      <c r="I21" s="2" t="s">
        <v>65</v>
      </c>
      <c r="J21" s="2" t="s">
        <v>64</v>
      </c>
      <c r="K21" s="2" t="s">
        <v>66</v>
      </c>
      <c r="L21" s="2" t="s">
        <v>67</v>
      </c>
      <c r="N21" s="1" t="s">
        <v>333</v>
      </c>
      <c r="O21" s="2" t="s">
        <v>334</v>
      </c>
      <c r="P21" s="1" t="s">
        <v>303</v>
      </c>
      <c r="Q21" s="2" t="s">
        <v>71</v>
      </c>
      <c r="R21" s="2" t="s">
        <v>186</v>
      </c>
      <c r="T21" s="2" t="s">
        <v>74</v>
      </c>
      <c r="U21" s="3">
        <v>7</v>
      </c>
      <c r="V21" s="3">
        <v>30</v>
      </c>
      <c r="W21" s="4" t="s">
        <v>335</v>
      </c>
      <c r="X21" s="4" t="s">
        <v>336</v>
      </c>
      <c r="Y21" s="4" t="s">
        <v>337</v>
      </c>
      <c r="Z21" s="4" t="s">
        <v>338</v>
      </c>
      <c r="AA21" s="3">
        <v>573</v>
      </c>
      <c r="AB21" s="3">
        <v>500</v>
      </c>
      <c r="AC21" s="3">
        <v>535</v>
      </c>
      <c r="AD21" s="3">
        <v>5</v>
      </c>
      <c r="AE21" s="3">
        <v>5</v>
      </c>
      <c r="AF21" s="3">
        <v>34</v>
      </c>
      <c r="AG21" s="3">
        <v>35</v>
      </c>
      <c r="AH21" s="3">
        <v>14</v>
      </c>
      <c r="AI21" s="3">
        <v>14</v>
      </c>
      <c r="AJ21" s="3">
        <v>4</v>
      </c>
      <c r="AK21" s="3">
        <v>5</v>
      </c>
      <c r="AL21" s="3">
        <v>18</v>
      </c>
      <c r="AM21" s="3">
        <v>18</v>
      </c>
      <c r="AN21" s="3">
        <v>2</v>
      </c>
      <c r="AO21" s="3">
        <v>2</v>
      </c>
      <c r="AP21" s="3">
        <v>5</v>
      </c>
      <c r="AQ21" s="3">
        <v>5</v>
      </c>
      <c r="AR21" s="2" t="s">
        <v>66</v>
      </c>
      <c r="AS21" s="2" t="s">
        <v>64</v>
      </c>
      <c r="AT21" s="5" t="str">
        <f>HYPERLINK("http://catalog.hathitrust.org/Record/000223371","HathiTrust Record")</f>
        <v>HathiTrust Record</v>
      </c>
      <c r="AU21" s="5" t="str">
        <f>HYPERLINK("https://creighton-primo.hosted.exlibrisgroup.com/primo-explore/search?tab=default_tab&amp;search_scope=EVERYTHING&amp;vid=01CRU&amp;lang=en_US&amp;offset=0&amp;query=any,contains,991001759909702656","Catalog Record")</f>
        <v>Catalog Record</v>
      </c>
      <c r="AV21" s="5" t="str">
        <f>HYPERLINK("http://www.worldcat.org/oclc/4262774","WorldCat Record")</f>
        <v>WorldCat Record</v>
      </c>
      <c r="AW21" s="2" t="s">
        <v>339</v>
      </c>
      <c r="AX21" s="2" t="s">
        <v>340</v>
      </c>
      <c r="AY21" s="2" t="s">
        <v>341</v>
      </c>
      <c r="AZ21" s="2" t="s">
        <v>341</v>
      </c>
      <c r="BA21" s="2" t="s">
        <v>342</v>
      </c>
      <c r="BB21" s="2" t="s">
        <v>82</v>
      </c>
      <c r="BD21" s="2" t="s">
        <v>343</v>
      </c>
      <c r="BE21" s="2" t="s">
        <v>344</v>
      </c>
      <c r="BF21" s="2" t="s">
        <v>345</v>
      </c>
    </row>
    <row r="22" spans="1:58" ht="43.5" customHeight="1">
      <c r="A22" s="1"/>
      <c r="B22" s="1" t="s">
        <v>58</v>
      </c>
      <c r="C22" s="1" t="s">
        <v>59</v>
      </c>
      <c r="D22" s="1" t="s">
        <v>346</v>
      </c>
      <c r="E22" s="1" t="s">
        <v>347</v>
      </c>
      <c r="F22" s="1" t="s">
        <v>348</v>
      </c>
      <c r="H22" s="2" t="s">
        <v>66</v>
      </c>
      <c r="I22" s="2" t="s">
        <v>65</v>
      </c>
      <c r="J22" s="2" t="s">
        <v>66</v>
      </c>
      <c r="K22" s="2" t="s">
        <v>64</v>
      </c>
      <c r="L22" s="2" t="s">
        <v>67</v>
      </c>
      <c r="N22" s="1" t="s">
        <v>349</v>
      </c>
      <c r="O22" s="2" t="s">
        <v>350</v>
      </c>
      <c r="Q22" s="2" t="s">
        <v>71</v>
      </c>
      <c r="R22" s="2" t="s">
        <v>137</v>
      </c>
      <c r="T22" s="2" t="s">
        <v>74</v>
      </c>
      <c r="U22" s="3">
        <v>12</v>
      </c>
      <c r="V22" s="3">
        <v>12</v>
      </c>
      <c r="W22" s="4" t="s">
        <v>351</v>
      </c>
      <c r="X22" s="4" t="s">
        <v>351</v>
      </c>
      <c r="Y22" s="4" t="s">
        <v>352</v>
      </c>
      <c r="Z22" s="4" t="s">
        <v>352</v>
      </c>
      <c r="AA22" s="3">
        <v>620</v>
      </c>
      <c r="AB22" s="3">
        <v>544</v>
      </c>
      <c r="AC22" s="3">
        <v>1001</v>
      </c>
      <c r="AD22" s="3">
        <v>7</v>
      </c>
      <c r="AE22" s="3">
        <v>12</v>
      </c>
      <c r="AF22" s="3">
        <v>27</v>
      </c>
      <c r="AG22" s="3">
        <v>55</v>
      </c>
      <c r="AH22" s="3">
        <v>7</v>
      </c>
      <c r="AI22" s="3">
        <v>18</v>
      </c>
      <c r="AJ22" s="3">
        <v>6</v>
      </c>
      <c r="AK22" s="3">
        <v>10</v>
      </c>
      <c r="AL22" s="3">
        <v>11</v>
      </c>
      <c r="AM22" s="3">
        <v>25</v>
      </c>
      <c r="AN22" s="3">
        <v>4</v>
      </c>
      <c r="AO22" s="3">
        <v>7</v>
      </c>
      <c r="AP22" s="3">
        <v>4</v>
      </c>
      <c r="AQ22" s="3">
        <v>7</v>
      </c>
      <c r="AR22" s="2" t="s">
        <v>66</v>
      </c>
      <c r="AS22" s="2" t="s">
        <v>64</v>
      </c>
      <c r="AT22" s="5" t="str">
        <f>HYPERLINK("http://catalog.hathitrust.org/Record/000129143","HathiTrust Record")</f>
        <v>HathiTrust Record</v>
      </c>
      <c r="AU22" s="5" t="str">
        <f>HYPERLINK("https://creighton-primo.hosted.exlibrisgroup.com/primo-explore/search?tab=default_tab&amp;search_scope=EVERYTHING&amp;vid=01CRU&amp;lang=en_US&amp;offset=0&amp;query=any,contains,991001183029702656","Catalog Record")</f>
        <v>Catalog Record</v>
      </c>
      <c r="AV22" s="5" t="str">
        <f>HYPERLINK("http://www.worldcat.org/oclc/2639189","WorldCat Record")</f>
        <v>WorldCat Record</v>
      </c>
      <c r="AW22" s="2" t="s">
        <v>353</v>
      </c>
      <c r="AX22" s="2" t="s">
        <v>354</v>
      </c>
      <c r="AY22" s="2" t="s">
        <v>355</v>
      </c>
      <c r="AZ22" s="2" t="s">
        <v>355</v>
      </c>
      <c r="BA22" s="2" t="s">
        <v>356</v>
      </c>
      <c r="BB22" s="2" t="s">
        <v>82</v>
      </c>
      <c r="BD22" s="2" t="s">
        <v>357</v>
      </c>
      <c r="BE22" s="2" t="s">
        <v>358</v>
      </c>
      <c r="BF22" s="2" t="s">
        <v>359</v>
      </c>
    </row>
    <row r="23" spans="1:58" ht="43.5" customHeight="1">
      <c r="A23" s="1"/>
      <c r="B23" s="1" t="s">
        <v>58</v>
      </c>
      <c r="C23" s="1" t="s">
        <v>59</v>
      </c>
      <c r="D23" s="1" t="s">
        <v>360</v>
      </c>
      <c r="E23" s="1" t="s">
        <v>361</v>
      </c>
      <c r="F23" s="1" t="s">
        <v>362</v>
      </c>
      <c r="H23" s="2" t="s">
        <v>66</v>
      </c>
      <c r="I23" s="2" t="s">
        <v>65</v>
      </c>
      <c r="J23" s="2" t="s">
        <v>64</v>
      </c>
      <c r="K23" s="2" t="s">
        <v>66</v>
      </c>
      <c r="L23" s="2" t="s">
        <v>67</v>
      </c>
      <c r="M23" s="1" t="s">
        <v>363</v>
      </c>
      <c r="N23" s="1" t="s">
        <v>364</v>
      </c>
      <c r="O23" s="2" t="s">
        <v>365</v>
      </c>
      <c r="P23" s="1" t="s">
        <v>303</v>
      </c>
      <c r="Q23" s="2" t="s">
        <v>71</v>
      </c>
      <c r="R23" s="2" t="s">
        <v>99</v>
      </c>
      <c r="T23" s="2" t="s">
        <v>74</v>
      </c>
      <c r="U23" s="3">
        <v>7</v>
      </c>
      <c r="V23" s="3">
        <v>24</v>
      </c>
      <c r="W23" s="4" t="s">
        <v>366</v>
      </c>
      <c r="X23" s="4" t="s">
        <v>367</v>
      </c>
      <c r="Y23" s="4" t="s">
        <v>368</v>
      </c>
      <c r="Z23" s="4" t="s">
        <v>369</v>
      </c>
      <c r="AA23" s="3">
        <v>759</v>
      </c>
      <c r="AB23" s="3">
        <v>674</v>
      </c>
      <c r="AC23" s="3">
        <v>674</v>
      </c>
      <c r="AD23" s="3">
        <v>6</v>
      </c>
      <c r="AE23" s="3">
        <v>6</v>
      </c>
      <c r="AF23" s="3">
        <v>30</v>
      </c>
      <c r="AG23" s="3">
        <v>30</v>
      </c>
      <c r="AH23" s="3">
        <v>14</v>
      </c>
      <c r="AI23" s="3">
        <v>14</v>
      </c>
      <c r="AJ23" s="3">
        <v>4</v>
      </c>
      <c r="AK23" s="3">
        <v>4</v>
      </c>
      <c r="AL23" s="3">
        <v>17</v>
      </c>
      <c r="AM23" s="3">
        <v>17</v>
      </c>
      <c r="AN23" s="3">
        <v>3</v>
      </c>
      <c r="AO23" s="3">
        <v>3</v>
      </c>
      <c r="AP23" s="3">
        <v>0</v>
      </c>
      <c r="AQ23" s="3">
        <v>0</v>
      </c>
      <c r="AR23" s="2" t="s">
        <v>66</v>
      </c>
      <c r="AS23" s="2" t="s">
        <v>64</v>
      </c>
      <c r="AT23" s="5" t="str">
        <f>HYPERLINK("http://catalog.hathitrust.org/Record/010593937","HathiTrust Record")</f>
        <v>HathiTrust Record</v>
      </c>
      <c r="AU23" s="5" t="str">
        <f>HYPERLINK("https://creighton-primo.hosted.exlibrisgroup.com/primo-explore/search?tab=default_tab&amp;search_scope=EVERYTHING&amp;vid=01CRU&amp;lang=en_US&amp;offset=0&amp;query=any,contains,991001760449702656","Catalog Record")</f>
        <v>Catalog Record</v>
      </c>
      <c r="AV23" s="5" t="str">
        <f>HYPERLINK("http://www.worldcat.org/oclc/7197146","WorldCat Record")</f>
        <v>WorldCat Record</v>
      </c>
      <c r="AW23" s="2" t="s">
        <v>370</v>
      </c>
      <c r="AX23" s="2" t="s">
        <v>371</v>
      </c>
      <c r="AY23" s="2" t="s">
        <v>372</v>
      </c>
      <c r="AZ23" s="2" t="s">
        <v>372</v>
      </c>
      <c r="BA23" s="2" t="s">
        <v>373</v>
      </c>
      <c r="BB23" s="2" t="s">
        <v>82</v>
      </c>
      <c r="BD23" s="2" t="s">
        <v>374</v>
      </c>
      <c r="BE23" s="2" t="s">
        <v>375</v>
      </c>
      <c r="BF23" s="2" t="s">
        <v>376</v>
      </c>
    </row>
    <row r="24" spans="1:58" ht="43.5" customHeight="1">
      <c r="A24" s="1"/>
      <c r="B24" s="1" t="s">
        <v>58</v>
      </c>
      <c r="C24" s="1" t="s">
        <v>59</v>
      </c>
      <c r="D24" s="1" t="s">
        <v>377</v>
      </c>
      <c r="E24" s="1" t="s">
        <v>378</v>
      </c>
      <c r="F24" s="1" t="s">
        <v>379</v>
      </c>
      <c r="H24" s="2" t="s">
        <v>66</v>
      </c>
      <c r="I24" s="2" t="s">
        <v>65</v>
      </c>
      <c r="J24" s="2" t="s">
        <v>66</v>
      </c>
      <c r="K24" s="2" t="s">
        <v>64</v>
      </c>
      <c r="L24" s="2" t="s">
        <v>65</v>
      </c>
      <c r="M24" s="1" t="s">
        <v>380</v>
      </c>
      <c r="N24" s="1" t="s">
        <v>381</v>
      </c>
      <c r="O24" s="2" t="s">
        <v>382</v>
      </c>
      <c r="Q24" s="2" t="s">
        <v>71</v>
      </c>
      <c r="R24" s="2" t="s">
        <v>319</v>
      </c>
      <c r="T24" s="2" t="s">
        <v>74</v>
      </c>
      <c r="U24" s="3">
        <v>21</v>
      </c>
      <c r="V24" s="3">
        <v>21</v>
      </c>
      <c r="W24" s="4" t="s">
        <v>383</v>
      </c>
      <c r="X24" s="4" t="s">
        <v>383</v>
      </c>
      <c r="Y24" s="4" t="s">
        <v>384</v>
      </c>
      <c r="Z24" s="4" t="s">
        <v>384</v>
      </c>
      <c r="AA24" s="3">
        <v>358</v>
      </c>
      <c r="AB24" s="3">
        <v>301</v>
      </c>
      <c r="AC24" s="3">
        <v>1876</v>
      </c>
      <c r="AD24" s="3">
        <v>1</v>
      </c>
      <c r="AE24" s="3">
        <v>16</v>
      </c>
      <c r="AF24" s="3">
        <v>17</v>
      </c>
      <c r="AG24" s="3">
        <v>69</v>
      </c>
      <c r="AH24" s="3">
        <v>2</v>
      </c>
      <c r="AI24" s="3">
        <v>21</v>
      </c>
      <c r="AJ24" s="3">
        <v>2</v>
      </c>
      <c r="AK24" s="3">
        <v>12</v>
      </c>
      <c r="AL24" s="3">
        <v>6</v>
      </c>
      <c r="AM24" s="3">
        <v>23</v>
      </c>
      <c r="AN24" s="3">
        <v>0</v>
      </c>
      <c r="AO24" s="3">
        <v>14</v>
      </c>
      <c r="AP24" s="3">
        <v>8</v>
      </c>
      <c r="AQ24" s="3">
        <v>10</v>
      </c>
      <c r="AR24" s="2" t="s">
        <v>66</v>
      </c>
      <c r="AS24" s="2" t="s">
        <v>64</v>
      </c>
      <c r="AT24" s="5" t="str">
        <f>HYPERLINK("http://catalog.hathitrust.org/Record/003092627","HathiTrust Record")</f>
        <v>HathiTrust Record</v>
      </c>
      <c r="AU24" s="5" t="str">
        <f>HYPERLINK("https://creighton-primo.hosted.exlibrisgroup.com/primo-explore/search?tab=default_tab&amp;search_scope=EVERYTHING&amp;vid=01CRU&amp;lang=en_US&amp;offset=0&amp;query=any,contains,991001199159702656","Catalog Record")</f>
        <v>Catalog Record</v>
      </c>
      <c r="AV24" s="5" t="str">
        <f>HYPERLINK("http://www.worldcat.org/oclc/32052914","WorldCat Record")</f>
        <v>WorldCat Record</v>
      </c>
      <c r="AW24" s="2" t="s">
        <v>385</v>
      </c>
      <c r="AX24" s="2" t="s">
        <v>386</v>
      </c>
      <c r="AY24" s="2" t="s">
        <v>387</v>
      </c>
      <c r="AZ24" s="2" t="s">
        <v>387</v>
      </c>
      <c r="BA24" s="2" t="s">
        <v>388</v>
      </c>
      <c r="BB24" s="2" t="s">
        <v>82</v>
      </c>
      <c r="BD24" s="2" t="s">
        <v>389</v>
      </c>
      <c r="BE24" s="2" t="s">
        <v>390</v>
      </c>
      <c r="BF24" s="2" t="s">
        <v>391</v>
      </c>
    </row>
    <row r="25" spans="1:58" ht="43.5" customHeight="1">
      <c r="A25" s="1"/>
      <c r="B25" s="1" t="s">
        <v>58</v>
      </c>
      <c r="C25" s="1" t="s">
        <v>59</v>
      </c>
      <c r="D25" s="1" t="s">
        <v>392</v>
      </c>
      <c r="E25" s="1" t="s">
        <v>393</v>
      </c>
      <c r="F25" s="1" t="s">
        <v>394</v>
      </c>
      <c r="H25" s="2" t="s">
        <v>66</v>
      </c>
      <c r="I25" s="2" t="s">
        <v>65</v>
      </c>
      <c r="J25" s="2" t="s">
        <v>66</v>
      </c>
      <c r="K25" s="2" t="s">
        <v>66</v>
      </c>
      <c r="L25" s="2" t="s">
        <v>67</v>
      </c>
      <c r="M25" s="1" t="s">
        <v>395</v>
      </c>
      <c r="N25" s="1" t="s">
        <v>396</v>
      </c>
      <c r="O25" s="2" t="s">
        <v>397</v>
      </c>
      <c r="Q25" s="2" t="s">
        <v>71</v>
      </c>
      <c r="R25" s="2" t="s">
        <v>398</v>
      </c>
      <c r="T25" s="2" t="s">
        <v>74</v>
      </c>
      <c r="U25" s="3">
        <v>10</v>
      </c>
      <c r="V25" s="3">
        <v>10</v>
      </c>
      <c r="W25" s="4" t="s">
        <v>399</v>
      </c>
      <c r="X25" s="4" t="s">
        <v>399</v>
      </c>
      <c r="Y25" s="4" t="s">
        <v>400</v>
      </c>
      <c r="Z25" s="4" t="s">
        <v>400</v>
      </c>
      <c r="AA25" s="3">
        <v>188</v>
      </c>
      <c r="AB25" s="3">
        <v>160</v>
      </c>
      <c r="AC25" s="3">
        <v>193</v>
      </c>
      <c r="AD25" s="3">
        <v>1</v>
      </c>
      <c r="AE25" s="3">
        <v>2</v>
      </c>
      <c r="AF25" s="3">
        <v>10</v>
      </c>
      <c r="AG25" s="3">
        <v>17</v>
      </c>
      <c r="AH25" s="3">
        <v>3</v>
      </c>
      <c r="AI25" s="3">
        <v>6</v>
      </c>
      <c r="AJ25" s="3">
        <v>1</v>
      </c>
      <c r="AK25" s="3">
        <v>3</v>
      </c>
      <c r="AL25" s="3">
        <v>7</v>
      </c>
      <c r="AM25" s="3">
        <v>9</v>
      </c>
      <c r="AN25" s="3">
        <v>0</v>
      </c>
      <c r="AO25" s="3">
        <v>1</v>
      </c>
      <c r="AP25" s="3">
        <v>1</v>
      </c>
      <c r="AQ25" s="3">
        <v>1</v>
      </c>
      <c r="AR25" s="2" t="s">
        <v>66</v>
      </c>
      <c r="AS25" s="2" t="s">
        <v>64</v>
      </c>
      <c r="AT25" s="5" t="str">
        <f>HYPERLINK("http://catalog.hathitrust.org/Record/002055900","HathiTrust Record")</f>
        <v>HathiTrust Record</v>
      </c>
      <c r="AU25" s="5" t="str">
        <f>HYPERLINK("https://creighton-primo.hosted.exlibrisgroup.com/primo-explore/search?tab=default_tab&amp;search_scope=EVERYTHING&amp;vid=01CRU&amp;lang=en_US&amp;offset=0&amp;query=any,contains,991001244819702656","Catalog Record")</f>
        <v>Catalog Record</v>
      </c>
      <c r="AV25" s="5" t="str">
        <f>HYPERLINK("http://www.worldcat.org/oclc/19116209","WorldCat Record")</f>
        <v>WorldCat Record</v>
      </c>
      <c r="AW25" s="2" t="s">
        <v>401</v>
      </c>
      <c r="AX25" s="2" t="s">
        <v>402</v>
      </c>
      <c r="AY25" s="2" t="s">
        <v>403</v>
      </c>
      <c r="AZ25" s="2" t="s">
        <v>403</v>
      </c>
      <c r="BA25" s="2" t="s">
        <v>404</v>
      </c>
      <c r="BB25" s="2" t="s">
        <v>82</v>
      </c>
      <c r="BD25" s="2" t="s">
        <v>405</v>
      </c>
      <c r="BE25" s="2" t="s">
        <v>406</v>
      </c>
      <c r="BF25" s="2" t="s">
        <v>407</v>
      </c>
    </row>
    <row r="26" spans="1:58" ht="43.5" customHeight="1">
      <c r="A26" s="1"/>
      <c r="B26" s="1" t="s">
        <v>58</v>
      </c>
      <c r="C26" s="1" t="s">
        <v>59</v>
      </c>
      <c r="D26" s="1" t="s">
        <v>408</v>
      </c>
      <c r="E26" s="1" t="s">
        <v>409</v>
      </c>
      <c r="F26" s="1" t="s">
        <v>410</v>
      </c>
      <c r="H26" s="2" t="s">
        <v>66</v>
      </c>
      <c r="I26" s="2" t="s">
        <v>65</v>
      </c>
      <c r="J26" s="2" t="s">
        <v>64</v>
      </c>
      <c r="K26" s="2" t="s">
        <v>64</v>
      </c>
      <c r="L26" s="2" t="s">
        <v>67</v>
      </c>
      <c r="M26" s="1" t="s">
        <v>411</v>
      </c>
      <c r="N26" s="1" t="s">
        <v>412</v>
      </c>
      <c r="O26" s="2" t="s">
        <v>413</v>
      </c>
      <c r="P26" s="1" t="s">
        <v>414</v>
      </c>
      <c r="Q26" s="2" t="s">
        <v>71</v>
      </c>
      <c r="R26" s="2" t="s">
        <v>137</v>
      </c>
      <c r="T26" s="2" t="s">
        <v>74</v>
      </c>
      <c r="U26" s="3">
        <v>26</v>
      </c>
      <c r="V26" s="3">
        <v>34</v>
      </c>
      <c r="W26" s="4" t="s">
        <v>415</v>
      </c>
      <c r="X26" s="4" t="s">
        <v>415</v>
      </c>
      <c r="Y26" s="4" t="s">
        <v>416</v>
      </c>
      <c r="Z26" s="4" t="s">
        <v>417</v>
      </c>
      <c r="AA26" s="3">
        <v>659</v>
      </c>
      <c r="AB26" s="3">
        <v>514</v>
      </c>
      <c r="AC26" s="3">
        <v>1398</v>
      </c>
      <c r="AD26" s="3">
        <v>4</v>
      </c>
      <c r="AE26" s="3">
        <v>14</v>
      </c>
      <c r="AF26" s="3">
        <v>36</v>
      </c>
      <c r="AG26" s="3">
        <v>73</v>
      </c>
      <c r="AH26" s="3">
        <v>11</v>
      </c>
      <c r="AI26" s="3">
        <v>22</v>
      </c>
      <c r="AJ26" s="3">
        <v>8</v>
      </c>
      <c r="AK26" s="3">
        <v>12</v>
      </c>
      <c r="AL26" s="3">
        <v>19</v>
      </c>
      <c r="AM26" s="3">
        <v>28</v>
      </c>
      <c r="AN26" s="3">
        <v>1</v>
      </c>
      <c r="AO26" s="3">
        <v>10</v>
      </c>
      <c r="AP26" s="3">
        <v>8</v>
      </c>
      <c r="AQ26" s="3">
        <v>14</v>
      </c>
      <c r="AR26" s="2" t="s">
        <v>66</v>
      </c>
      <c r="AS26" s="2" t="s">
        <v>64</v>
      </c>
      <c r="AT26" s="5" t="str">
        <f>HYPERLINK("http://catalog.hathitrust.org/Record/003019249","HathiTrust Record")</f>
        <v>HathiTrust Record</v>
      </c>
      <c r="AU26" s="5" t="str">
        <f>HYPERLINK("https://creighton-primo.hosted.exlibrisgroup.com/primo-explore/search?tab=default_tab&amp;search_scope=EVERYTHING&amp;vid=01CRU&amp;lang=en_US&amp;offset=0&amp;query=any,contains,991001664979702656","Catalog Record")</f>
        <v>Catalog Record</v>
      </c>
      <c r="AV26" s="5" t="str">
        <f>HYPERLINK("http://www.worldcat.org/oclc/31646988","WorldCat Record")</f>
        <v>WorldCat Record</v>
      </c>
      <c r="AW26" s="2" t="s">
        <v>418</v>
      </c>
      <c r="AX26" s="2" t="s">
        <v>419</v>
      </c>
      <c r="AY26" s="2" t="s">
        <v>420</v>
      </c>
      <c r="AZ26" s="2" t="s">
        <v>420</v>
      </c>
      <c r="BA26" s="2" t="s">
        <v>421</v>
      </c>
      <c r="BB26" s="2" t="s">
        <v>82</v>
      </c>
      <c r="BD26" s="2" t="s">
        <v>422</v>
      </c>
      <c r="BE26" s="2" t="s">
        <v>423</v>
      </c>
      <c r="BF26" s="2" t="s">
        <v>424</v>
      </c>
    </row>
    <row r="27" spans="1:58" ht="43.5" customHeight="1">
      <c r="A27" s="1"/>
      <c r="B27" s="1" t="s">
        <v>58</v>
      </c>
      <c r="C27" s="1" t="s">
        <v>59</v>
      </c>
      <c r="D27" s="1" t="s">
        <v>425</v>
      </c>
      <c r="E27" s="1" t="s">
        <v>426</v>
      </c>
      <c r="F27" s="1" t="s">
        <v>427</v>
      </c>
      <c r="H27" s="2" t="s">
        <v>66</v>
      </c>
      <c r="I27" s="2" t="s">
        <v>65</v>
      </c>
      <c r="J27" s="2" t="s">
        <v>64</v>
      </c>
      <c r="K27" s="2" t="s">
        <v>66</v>
      </c>
      <c r="L27" s="2" t="s">
        <v>67</v>
      </c>
      <c r="N27" s="1" t="s">
        <v>428</v>
      </c>
      <c r="O27" s="2" t="s">
        <v>201</v>
      </c>
      <c r="Q27" s="2" t="s">
        <v>71</v>
      </c>
      <c r="R27" s="2" t="s">
        <v>186</v>
      </c>
      <c r="T27" s="2" t="s">
        <v>74</v>
      </c>
      <c r="U27" s="3">
        <v>11</v>
      </c>
      <c r="V27" s="3">
        <v>19</v>
      </c>
      <c r="W27" s="4" t="s">
        <v>429</v>
      </c>
      <c r="X27" s="4" t="s">
        <v>430</v>
      </c>
      <c r="Y27" s="4" t="s">
        <v>139</v>
      </c>
      <c r="Z27" s="4" t="s">
        <v>431</v>
      </c>
      <c r="AA27" s="3">
        <v>971</v>
      </c>
      <c r="AB27" s="3">
        <v>833</v>
      </c>
      <c r="AC27" s="3">
        <v>850</v>
      </c>
      <c r="AD27" s="3">
        <v>4</v>
      </c>
      <c r="AE27" s="3">
        <v>4</v>
      </c>
      <c r="AF27" s="3">
        <v>46</v>
      </c>
      <c r="AG27" s="3">
        <v>46</v>
      </c>
      <c r="AH27" s="3">
        <v>16</v>
      </c>
      <c r="AI27" s="3">
        <v>16</v>
      </c>
      <c r="AJ27" s="3">
        <v>8</v>
      </c>
      <c r="AK27" s="3">
        <v>8</v>
      </c>
      <c r="AL27" s="3">
        <v>19</v>
      </c>
      <c r="AM27" s="3">
        <v>19</v>
      </c>
      <c r="AN27" s="3">
        <v>2</v>
      </c>
      <c r="AO27" s="3">
        <v>2</v>
      </c>
      <c r="AP27" s="3">
        <v>10</v>
      </c>
      <c r="AQ27" s="3">
        <v>10</v>
      </c>
      <c r="AR27" s="2" t="s">
        <v>66</v>
      </c>
      <c r="AS27" s="2" t="s">
        <v>64</v>
      </c>
      <c r="AT27" s="5" t="str">
        <f>HYPERLINK("http://catalog.hathitrust.org/Record/000173223","HathiTrust Record")</f>
        <v>HathiTrust Record</v>
      </c>
      <c r="AU27" s="5" t="str">
        <f>HYPERLINK("https://creighton-primo.hosted.exlibrisgroup.com/primo-explore/search?tab=default_tab&amp;search_scope=EVERYTHING&amp;vid=01CRU&amp;lang=en_US&amp;offset=0&amp;query=any,contains,991001788119702656","Catalog Record")</f>
        <v>Catalog Record</v>
      </c>
      <c r="AV27" s="5" t="str">
        <f>HYPERLINK("http://www.worldcat.org/oclc/2797893","WorldCat Record")</f>
        <v>WorldCat Record</v>
      </c>
      <c r="AW27" s="2" t="s">
        <v>432</v>
      </c>
      <c r="AX27" s="2" t="s">
        <v>433</v>
      </c>
      <c r="AY27" s="2" t="s">
        <v>434</v>
      </c>
      <c r="AZ27" s="2" t="s">
        <v>434</v>
      </c>
      <c r="BA27" s="2" t="s">
        <v>435</v>
      </c>
      <c r="BB27" s="2" t="s">
        <v>82</v>
      </c>
      <c r="BD27" s="2" t="s">
        <v>436</v>
      </c>
      <c r="BE27" s="2" t="s">
        <v>437</v>
      </c>
      <c r="BF27" s="2" t="s">
        <v>438</v>
      </c>
    </row>
    <row r="28" spans="1:58" ht="43.5" customHeight="1">
      <c r="A28" s="1"/>
      <c r="B28" s="1" t="s">
        <v>58</v>
      </c>
      <c r="C28" s="1" t="s">
        <v>59</v>
      </c>
      <c r="D28" s="1" t="s">
        <v>439</v>
      </c>
      <c r="E28" s="1" t="s">
        <v>440</v>
      </c>
      <c r="F28" s="1" t="s">
        <v>441</v>
      </c>
      <c r="H28" s="2" t="s">
        <v>66</v>
      </c>
      <c r="I28" s="2" t="s">
        <v>65</v>
      </c>
      <c r="J28" s="2" t="s">
        <v>64</v>
      </c>
      <c r="K28" s="2" t="s">
        <v>66</v>
      </c>
      <c r="L28" s="2" t="s">
        <v>65</v>
      </c>
      <c r="N28" s="1" t="s">
        <v>412</v>
      </c>
      <c r="O28" s="2" t="s">
        <v>413</v>
      </c>
      <c r="Q28" s="2" t="s">
        <v>71</v>
      </c>
      <c r="R28" s="2" t="s">
        <v>137</v>
      </c>
      <c r="T28" s="2" t="s">
        <v>74</v>
      </c>
      <c r="U28" s="3">
        <v>9</v>
      </c>
      <c r="V28" s="3">
        <v>10</v>
      </c>
      <c r="W28" s="4" t="s">
        <v>442</v>
      </c>
      <c r="X28" s="4" t="s">
        <v>443</v>
      </c>
      <c r="Y28" s="4" t="s">
        <v>444</v>
      </c>
      <c r="Z28" s="4" t="s">
        <v>445</v>
      </c>
      <c r="AA28" s="3">
        <v>645</v>
      </c>
      <c r="AB28" s="3">
        <v>481</v>
      </c>
      <c r="AC28" s="3">
        <v>1334</v>
      </c>
      <c r="AD28" s="3">
        <v>3</v>
      </c>
      <c r="AE28" s="3">
        <v>16</v>
      </c>
      <c r="AF28" s="3">
        <v>29</v>
      </c>
      <c r="AG28" s="3">
        <v>61</v>
      </c>
      <c r="AH28" s="3">
        <v>8</v>
      </c>
      <c r="AI28" s="3">
        <v>18</v>
      </c>
      <c r="AJ28" s="3">
        <v>5</v>
      </c>
      <c r="AK28" s="3">
        <v>11</v>
      </c>
      <c r="AL28" s="3">
        <v>17</v>
      </c>
      <c r="AM28" s="3">
        <v>22</v>
      </c>
      <c r="AN28" s="3">
        <v>1</v>
      </c>
      <c r="AO28" s="3">
        <v>13</v>
      </c>
      <c r="AP28" s="3">
        <v>7</v>
      </c>
      <c r="AQ28" s="3">
        <v>8</v>
      </c>
      <c r="AR28" s="2" t="s">
        <v>66</v>
      </c>
      <c r="AS28" s="2" t="s">
        <v>66</v>
      </c>
      <c r="AU28" s="5" t="str">
        <f>HYPERLINK("https://creighton-primo.hosted.exlibrisgroup.com/primo-explore/search?tab=default_tab&amp;search_scope=EVERYTHING&amp;vid=01CRU&amp;lang=en_US&amp;offset=0&amp;query=any,contains,991001790559702656","Catalog Record")</f>
        <v>Catalog Record</v>
      </c>
      <c r="AV28" s="5" t="str">
        <f>HYPERLINK("http://www.worldcat.org/oclc/30734599","WorldCat Record")</f>
        <v>WorldCat Record</v>
      </c>
      <c r="AW28" s="2" t="s">
        <v>446</v>
      </c>
      <c r="AX28" s="2" t="s">
        <v>447</v>
      </c>
      <c r="AY28" s="2" t="s">
        <v>448</v>
      </c>
      <c r="AZ28" s="2" t="s">
        <v>448</v>
      </c>
      <c r="BA28" s="2" t="s">
        <v>449</v>
      </c>
      <c r="BB28" s="2" t="s">
        <v>82</v>
      </c>
      <c r="BD28" s="2" t="s">
        <v>450</v>
      </c>
      <c r="BE28" s="2" t="s">
        <v>451</v>
      </c>
      <c r="BF28" s="2" t="s">
        <v>452</v>
      </c>
    </row>
    <row r="29" spans="1:58" ht="43.5" customHeight="1">
      <c r="A29" s="1"/>
      <c r="B29" s="1" t="s">
        <v>58</v>
      </c>
      <c r="C29" s="1" t="s">
        <v>59</v>
      </c>
      <c r="D29" s="1" t="s">
        <v>453</v>
      </c>
      <c r="E29" s="1" t="s">
        <v>454</v>
      </c>
      <c r="F29" s="1" t="s">
        <v>455</v>
      </c>
      <c r="H29" s="2" t="s">
        <v>66</v>
      </c>
      <c r="I29" s="2" t="s">
        <v>65</v>
      </c>
      <c r="J29" s="2" t="s">
        <v>64</v>
      </c>
      <c r="K29" s="2" t="s">
        <v>66</v>
      </c>
      <c r="L29" s="2" t="s">
        <v>67</v>
      </c>
      <c r="M29" s="1" t="s">
        <v>456</v>
      </c>
      <c r="N29" s="1" t="s">
        <v>457</v>
      </c>
      <c r="O29" s="2" t="s">
        <v>288</v>
      </c>
      <c r="Q29" s="2" t="s">
        <v>71</v>
      </c>
      <c r="R29" s="2" t="s">
        <v>137</v>
      </c>
      <c r="T29" s="2" t="s">
        <v>74</v>
      </c>
      <c r="U29" s="3">
        <v>6</v>
      </c>
      <c r="V29" s="3">
        <v>31</v>
      </c>
      <c r="W29" s="4" t="s">
        <v>458</v>
      </c>
      <c r="X29" s="4" t="s">
        <v>459</v>
      </c>
      <c r="Y29" s="4" t="s">
        <v>460</v>
      </c>
      <c r="Z29" s="4" t="s">
        <v>461</v>
      </c>
      <c r="AA29" s="3">
        <v>940</v>
      </c>
      <c r="AB29" s="3">
        <v>824</v>
      </c>
      <c r="AC29" s="3">
        <v>830</v>
      </c>
      <c r="AD29" s="3">
        <v>4</v>
      </c>
      <c r="AE29" s="3">
        <v>4</v>
      </c>
      <c r="AF29" s="3">
        <v>31</v>
      </c>
      <c r="AG29" s="3">
        <v>31</v>
      </c>
      <c r="AH29" s="3">
        <v>12</v>
      </c>
      <c r="AI29" s="3">
        <v>12</v>
      </c>
      <c r="AJ29" s="3">
        <v>7</v>
      </c>
      <c r="AK29" s="3">
        <v>7</v>
      </c>
      <c r="AL29" s="3">
        <v>16</v>
      </c>
      <c r="AM29" s="3">
        <v>16</v>
      </c>
      <c r="AN29" s="3">
        <v>2</v>
      </c>
      <c r="AO29" s="3">
        <v>2</v>
      </c>
      <c r="AP29" s="3">
        <v>1</v>
      </c>
      <c r="AQ29" s="3">
        <v>1</v>
      </c>
      <c r="AR29" s="2" t="s">
        <v>66</v>
      </c>
      <c r="AS29" s="2" t="s">
        <v>64</v>
      </c>
      <c r="AT29" s="5" t="str">
        <f>HYPERLINK("http://catalog.hathitrust.org/Record/000301063","HathiTrust Record")</f>
        <v>HathiTrust Record</v>
      </c>
      <c r="AU29" s="5" t="str">
        <f>HYPERLINK("https://creighton-primo.hosted.exlibrisgroup.com/primo-explore/search?tab=default_tab&amp;search_scope=EVERYTHING&amp;vid=01CRU&amp;lang=en_US&amp;offset=0&amp;query=any,contains,991001789299702656","Catalog Record")</f>
        <v>Catalog Record</v>
      </c>
      <c r="AV29" s="5" t="str">
        <f>HYPERLINK("http://www.worldcat.org/oclc/4946250","WorldCat Record")</f>
        <v>WorldCat Record</v>
      </c>
      <c r="AW29" s="2" t="s">
        <v>462</v>
      </c>
      <c r="AX29" s="2" t="s">
        <v>463</v>
      </c>
      <c r="AY29" s="2" t="s">
        <v>464</v>
      </c>
      <c r="AZ29" s="2" t="s">
        <v>464</v>
      </c>
      <c r="BA29" s="2" t="s">
        <v>465</v>
      </c>
      <c r="BB29" s="2" t="s">
        <v>82</v>
      </c>
      <c r="BD29" s="2" t="s">
        <v>466</v>
      </c>
      <c r="BE29" s="2" t="s">
        <v>467</v>
      </c>
      <c r="BF29" s="2" t="s">
        <v>468</v>
      </c>
    </row>
    <row r="30" spans="1:58" ht="43.5" customHeight="1">
      <c r="A30" s="1"/>
      <c r="B30" s="1" t="s">
        <v>58</v>
      </c>
      <c r="C30" s="1" t="s">
        <v>59</v>
      </c>
      <c r="D30" s="1" t="s">
        <v>469</v>
      </c>
      <c r="E30" s="1" t="s">
        <v>470</v>
      </c>
      <c r="F30" s="1" t="s">
        <v>471</v>
      </c>
      <c r="H30" s="2" t="s">
        <v>66</v>
      </c>
      <c r="I30" s="2" t="s">
        <v>65</v>
      </c>
      <c r="J30" s="2" t="s">
        <v>64</v>
      </c>
      <c r="K30" s="2" t="s">
        <v>66</v>
      </c>
      <c r="L30" s="2" t="s">
        <v>67</v>
      </c>
      <c r="M30" s="1" t="s">
        <v>472</v>
      </c>
      <c r="N30" s="1" t="s">
        <v>473</v>
      </c>
      <c r="O30" s="2" t="s">
        <v>274</v>
      </c>
      <c r="Q30" s="2" t="s">
        <v>71</v>
      </c>
      <c r="R30" s="2" t="s">
        <v>137</v>
      </c>
      <c r="T30" s="2" t="s">
        <v>74</v>
      </c>
      <c r="U30" s="3">
        <v>6</v>
      </c>
      <c r="V30" s="3">
        <v>8</v>
      </c>
      <c r="W30" s="4" t="s">
        <v>474</v>
      </c>
      <c r="X30" s="4" t="s">
        <v>475</v>
      </c>
      <c r="Y30" s="4" t="s">
        <v>352</v>
      </c>
      <c r="Z30" s="4" t="s">
        <v>205</v>
      </c>
      <c r="AA30" s="3">
        <v>473</v>
      </c>
      <c r="AB30" s="3">
        <v>434</v>
      </c>
      <c r="AC30" s="3">
        <v>619</v>
      </c>
      <c r="AD30" s="3">
        <v>2</v>
      </c>
      <c r="AE30" s="3">
        <v>2</v>
      </c>
      <c r="AF30" s="3">
        <v>13</v>
      </c>
      <c r="AG30" s="3">
        <v>24</v>
      </c>
      <c r="AH30" s="3">
        <v>7</v>
      </c>
      <c r="AI30" s="3">
        <v>9</v>
      </c>
      <c r="AJ30" s="3">
        <v>2</v>
      </c>
      <c r="AK30" s="3">
        <v>5</v>
      </c>
      <c r="AL30" s="3">
        <v>10</v>
      </c>
      <c r="AM30" s="3">
        <v>14</v>
      </c>
      <c r="AN30" s="3">
        <v>0</v>
      </c>
      <c r="AO30" s="3">
        <v>0</v>
      </c>
      <c r="AP30" s="3">
        <v>0</v>
      </c>
      <c r="AQ30" s="3">
        <v>4</v>
      </c>
      <c r="AR30" s="2" t="s">
        <v>66</v>
      </c>
      <c r="AS30" s="2" t="s">
        <v>64</v>
      </c>
      <c r="AT30" s="5" t="str">
        <f>HYPERLINK("http://catalog.hathitrust.org/Record/000270643","HathiTrust Record")</f>
        <v>HathiTrust Record</v>
      </c>
      <c r="AU30" s="5" t="str">
        <f>HYPERLINK("https://creighton-primo.hosted.exlibrisgroup.com/primo-explore/search?tab=default_tab&amp;search_scope=EVERYTHING&amp;vid=01CRU&amp;lang=en_US&amp;offset=0&amp;query=any,contains,991001789369702656","Catalog Record")</f>
        <v>Catalog Record</v>
      </c>
      <c r="AV30" s="5" t="str">
        <f>HYPERLINK("http://www.worldcat.org/oclc/8306792","WorldCat Record")</f>
        <v>WorldCat Record</v>
      </c>
      <c r="AW30" s="2" t="s">
        <v>476</v>
      </c>
      <c r="AX30" s="2" t="s">
        <v>477</v>
      </c>
      <c r="AY30" s="2" t="s">
        <v>478</v>
      </c>
      <c r="AZ30" s="2" t="s">
        <v>478</v>
      </c>
      <c r="BA30" s="2" t="s">
        <v>479</v>
      </c>
      <c r="BB30" s="2" t="s">
        <v>82</v>
      </c>
      <c r="BD30" s="2" t="s">
        <v>480</v>
      </c>
      <c r="BE30" s="2" t="s">
        <v>481</v>
      </c>
      <c r="BF30" s="2" t="s">
        <v>482</v>
      </c>
    </row>
    <row r="31" spans="1:58" ht="43.5" customHeight="1">
      <c r="A31" s="1"/>
      <c r="B31" s="1" t="s">
        <v>58</v>
      </c>
      <c r="C31" s="1" t="s">
        <v>59</v>
      </c>
      <c r="D31" s="1" t="s">
        <v>483</v>
      </c>
      <c r="E31" s="1" t="s">
        <v>484</v>
      </c>
      <c r="F31" s="1" t="s">
        <v>485</v>
      </c>
      <c r="H31" s="2" t="s">
        <v>66</v>
      </c>
      <c r="I31" s="2" t="s">
        <v>65</v>
      </c>
      <c r="J31" s="2" t="s">
        <v>64</v>
      </c>
      <c r="K31" s="2" t="s">
        <v>66</v>
      </c>
      <c r="L31" s="2" t="s">
        <v>67</v>
      </c>
      <c r="M31" s="1" t="s">
        <v>486</v>
      </c>
      <c r="N31" s="1" t="s">
        <v>487</v>
      </c>
      <c r="O31" s="2" t="s">
        <v>168</v>
      </c>
      <c r="Q31" s="2" t="s">
        <v>71</v>
      </c>
      <c r="R31" s="2" t="s">
        <v>488</v>
      </c>
      <c r="T31" s="2" t="s">
        <v>74</v>
      </c>
      <c r="U31" s="3">
        <v>13</v>
      </c>
      <c r="V31" s="3">
        <v>33</v>
      </c>
      <c r="W31" s="4" t="s">
        <v>489</v>
      </c>
      <c r="X31" s="4" t="s">
        <v>490</v>
      </c>
      <c r="Y31" s="4" t="s">
        <v>154</v>
      </c>
      <c r="Z31" s="4" t="s">
        <v>491</v>
      </c>
      <c r="AA31" s="3">
        <v>471</v>
      </c>
      <c r="AB31" s="3">
        <v>410</v>
      </c>
      <c r="AC31" s="3">
        <v>467</v>
      </c>
      <c r="AD31" s="3">
        <v>5</v>
      </c>
      <c r="AE31" s="3">
        <v>5</v>
      </c>
      <c r="AF31" s="3">
        <v>26</v>
      </c>
      <c r="AG31" s="3">
        <v>29</v>
      </c>
      <c r="AH31" s="3">
        <v>7</v>
      </c>
      <c r="AI31" s="3">
        <v>8</v>
      </c>
      <c r="AJ31" s="3">
        <v>7</v>
      </c>
      <c r="AK31" s="3">
        <v>8</v>
      </c>
      <c r="AL31" s="3">
        <v>18</v>
      </c>
      <c r="AM31" s="3">
        <v>20</v>
      </c>
      <c r="AN31" s="3">
        <v>1</v>
      </c>
      <c r="AO31" s="3">
        <v>1</v>
      </c>
      <c r="AP31" s="3">
        <v>1</v>
      </c>
      <c r="AQ31" s="3">
        <v>1</v>
      </c>
      <c r="AR31" s="2" t="s">
        <v>66</v>
      </c>
      <c r="AS31" s="2" t="s">
        <v>66</v>
      </c>
      <c r="AU31" s="5" t="str">
        <f>HYPERLINK("https://creighton-primo.hosted.exlibrisgroup.com/primo-explore/search?tab=default_tab&amp;search_scope=EVERYTHING&amp;vid=01CRU&amp;lang=en_US&amp;offset=0&amp;query=any,contains,991001789509702656","Catalog Record")</f>
        <v>Catalog Record</v>
      </c>
      <c r="AV31" s="5" t="str">
        <f>HYPERLINK("http://www.worldcat.org/oclc/524317","WorldCat Record")</f>
        <v>WorldCat Record</v>
      </c>
      <c r="AW31" s="2" t="s">
        <v>492</v>
      </c>
      <c r="AX31" s="2" t="s">
        <v>493</v>
      </c>
      <c r="AY31" s="2" t="s">
        <v>494</v>
      </c>
      <c r="AZ31" s="2" t="s">
        <v>494</v>
      </c>
      <c r="BA31" s="2" t="s">
        <v>495</v>
      </c>
      <c r="BB31" s="2" t="s">
        <v>82</v>
      </c>
      <c r="BD31" s="2" t="s">
        <v>496</v>
      </c>
      <c r="BE31" s="2" t="s">
        <v>497</v>
      </c>
      <c r="BF31" s="2" t="s">
        <v>498</v>
      </c>
    </row>
    <row r="32" spans="1:58" ht="43.5" customHeight="1">
      <c r="A32" s="1"/>
      <c r="B32" s="1" t="s">
        <v>58</v>
      </c>
      <c r="C32" s="1" t="s">
        <v>59</v>
      </c>
      <c r="D32" s="1" t="s">
        <v>499</v>
      </c>
      <c r="E32" s="1" t="s">
        <v>500</v>
      </c>
      <c r="F32" s="1" t="s">
        <v>501</v>
      </c>
      <c r="H32" s="2" t="s">
        <v>66</v>
      </c>
      <c r="I32" s="2" t="s">
        <v>65</v>
      </c>
      <c r="J32" s="2" t="s">
        <v>64</v>
      </c>
      <c r="K32" s="2" t="s">
        <v>66</v>
      </c>
      <c r="L32" s="2" t="s">
        <v>67</v>
      </c>
      <c r="M32" s="1" t="s">
        <v>502</v>
      </c>
      <c r="N32" s="1" t="s">
        <v>503</v>
      </c>
      <c r="O32" s="2" t="s">
        <v>504</v>
      </c>
      <c r="Q32" s="2" t="s">
        <v>71</v>
      </c>
      <c r="R32" s="2" t="s">
        <v>244</v>
      </c>
      <c r="T32" s="2" t="s">
        <v>74</v>
      </c>
      <c r="U32" s="3">
        <v>5</v>
      </c>
      <c r="V32" s="3">
        <v>5</v>
      </c>
      <c r="W32" s="4" t="s">
        <v>505</v>
      </c>
      <c r="X32" s="4" t="s">
        <v>505</v>
      </c>
      <c r="Y32" s="4" t="s">
        <v>352</v>
      </c>
      <c r="Z32" s="4" t="s">
        <v>140</v>
      </c>
      <c r="AA32" s="3">
        <v>131</v>
      </c>
      <c r="AB32" s="3">
        <v>114</v>
      </c>
      <c r="AC32" s="3">
        <v>363</v>
      </c>
      <c r="AD32" s="3">
        <v>2</v>
      </c>
      <c r="AE32" s="3">
        <v>6</v>
      </c>
      <c r="AF32" s="3">
        <v>17</v>
      </c>
      <c r="AG32" s="3">
        <v>35</v>
      </c>
      <c r="AH32" s="3">
        <v>5</v>
      </c>
      <c r="AI32" s="3">
        <v>10</v>
      </c>
      <c r="AJ32" s="3">
        <v>3</v>
      </c>
      <c r="AK32" s="3">
        <v>7</v>
      </c>
      <c r="AL32" s="3">
        <v>15</v>
      </c>
      <c r="AM32" s="3">
        <v>18</v>
      </c>
      <c r="AN32" s="3">
        <v>0</v>
      </c>
      <c r="AO32" s="3">
        <v>2</v>
      </c>
      <c r="AP32" s="3">
        <v>0</v>
      </c>
      <c r="AQ32" s="3">
        <v>7</v>
      </c>
      <c r="AR32" s="2" t="s">
        <v>64</v>
      </c>
      <c r="AS32" s="2" t="s">
        <v>66</v>
      </c>
      <c r="AT32" s="5" t="str">
        <f>HYPERLINK("http://catalog.hathitrust.org/Record/102256773","HathiTrust Record")</f>
        <v>HathiTrust Record</v>
      </c>
      <c r="AU32" s="5" t="str">
        <f>HYPERLINK("https://creighton-primo.hosted.exlibrisgroup.com/primo-explore/search?tab=default_tab&amp;search_scope=EVERYTHING&amp;vid=01CRU&amp;lang=en_US&amp;offset=0&amp;query=any,contains,991001792199702656","Catalog Record")</f>
        <v>Catalog Record</v>
      </c>
      <c r="AV32" s="5" t="str">
        <f>HYPERLINK("http://www.worldcat.org/oclc/368281","WorldCat Record")</f>
        <v>WorldCat Record</v>
      </c>
      <c r="AW32" s="2" t="s">
        <v>506</v>
      </c>
      <c r="AX32" s="2" t="s">
        <v>507</v>
      </c>
      <c r="AY32" s="2" t="s">
        <v>508</v>
      </c>
      <c r="AZ32" s="2" t="s">
        <v>508</v>
      </c>
      <c r="BA32" s="2" t="s">
        <v>509</v>
      </c>
      <c r="BB32" s="2" t="s">
        <v>82</v>
      </c>
      <c r="BE32" s="2" t="s">
        <v>510</v>
      </c>
      <c r="BF32" s="2" t="s">
        <v>511</v>
      </c>
    </row>
    <row r="33" spans="1:58" ht="43.5" customHeight="1">
      <c r="A33" s="1"/>
      <c r="B33" s="1" t="s">
        <v>58</v>
      </c>
      <c r="C33" s="1" t="s">
        <v>59</v>
      </c>
      <c r="D33" s="1" t="s">
        <v>512</v>
      </c>
      <c r="E33" s="1" t="s">
        <v>513</v>
      </c>
      <c r="F33" s="1" t="s">
        <v>514</v>
      </c>
      <c r="H33" s="2" t="s">
        <v>66</v>
      </c>
      <c r="I33" s="2" t="s">
        <v>65</v>
      </c>
      <c r="J33" s="2" t="s">
        <v>64</v>
      </c>
      <c r="K33" s="2" t="s">
        <v>64</v>
      </c>
      <c r="L33" s="2" t="s">
        <v>67</v>
      </c>
      <c r="M33" s="1" t="s">
        <v>515</v>
      </c>
      <c r="N33" s="1" t="s">
        <v>516</v>
      </c>
      <c r="O33" s="2" t="s">
        <v>517</v>
      </c>
      <c r="P33" s="1" t="s">
        <v>518</v>
      </c>
      <c r="Q33" s="2" t="s">
        <v>71</v>
      </c>
      <c r="R33" s="2" t="s">
        <v>99</v>
      </c>
      <c r="T33" s="2" t="s">
        <v>74</v>
      </c>
      <c r="U33" s="3">
        <v>5</v>
      </c>
      <c r="V33" s="3">
        <v>9</v>
      </c>
      <c r="X33" s="4" t="s">
        <v>519</v>
      </c>
      <c r="Y33" s="4" t="s">
        <v>520</v>
      </c>
      <c r="Z33" s="4" t="s">
        <v>521</v>
      </c>
      <c r="AA33" s="3">
        <v>336</v>
      </c>
      <c r="AB33" s="3">
        <v>300</v>
      </c>
      <c r="AC33" s="3">
        <v>622</v>
      </c>
      <c r="AD33" s="3">
        <v>4</v>
      </c>
      <c r="AE33" s="3">
        <v>8</v>
      </c>
      <c r="AF33" s="3">
        <v>17</v>
      </c>
      <c r="AG33" s="3">
        <v>38</v>
      </c>
      <c r="AH33" s="3">
        <v>4</v>
      </c>
      <c r="AI33" s="3">
        <v>9</v>
      </c>
      <c r="AJ33" s="3">
        <v>4</v>
      </c>
      <c r="AK33" s="3">
        <v>8</v>
      </c>
      <c r="AL33" s="3">
        <v>12</v>
      </c>
      <c r="AM33" s="3">
        <v>18</v>
      </c>
      <c r="AN33" s="3">
        <v>1</v>
      </c>
      <c r="AO33" s="3">
        <v>3</v>
      </c>
      <c r="AP33" s="3">
        <v>0</v>
      </c>
      <c r="AQ33" s="3">
        <v>7</v>
      </c>
      <c r="AR33" s="2" t="s">
        <v>66</v>
      </c>
      <c r="AS33" s="2" t="s">
        <v>64</v>
      </c>
      <c r="AT33" s="5" t="str">
        <f>HYPERLINK("http://catalog.hathitrust.org/Record/001557837","HathiTrust Record")</f>
        <v>HathiTrust Record</v>
      </c>
      <c r="AU33" s="5" t="str">
        <f>HYPERLINK("https://creighton-primo.hosted.exlibrisgroup.com/primo-explore/search?tab=default_tab&amp;search_scope=EVERYTHING&amp;vid=01CRU&amp;lang=en_US&amp;offset=0&amp;query=any,contains,991001787309702656","Catalog Record")</f>
        <v>Catalog Record</v>
      </c>
      <c r="AV33" s="5" t="str">
        <f>HYPERLINK("http://www.worldcat.org/oclc/618880","WorldCat Record")</f>
        <v>WorldCat Record</v>
      </c>
      <c r="AW33" s="2" t="s">
        <v>522</v>
      </c>
      <c r="AX33" s="2" t="s">
        <v>523</v>
      </c>
      <c r="AY33" s="2" t="s">
        <v>524</v>
      </c>
      <c r="AZ33" s="2" t="s">
        <v>524</v>
      </c>
      <c r="BA33" s="2" t="s">
        <v>525</v>
      </c>
      <c r="BB33" s="2" t="s">
        <v>82</v>
      </c>
      <c r="BE33" s="2" t="s">
        <v>526</v>
      </c>
      <c r="BF33" s="2" t="s">
        <v>527</v>
      </c>
    </row>
    <row r="34" spans="1:58" ht="43.5" customHeight="1">
      <c r="A34" s="1"/>
      <c r="B34" s="1" t="s">
        <v>58</v>
      </c>
      <c r="C34" s="1" t="s">
        <v>59</v>
      </c>
      <c r="D34" s="1" t="s">
        <v>528</v>
      </c>
      <c r="E34" s="1" t="s">
        <v>529</v>
      </c>
      <c r="F34" s="1" t="s">
        <v>530</v>
      </c>
      <c r="H34" s="2" t="s">
        <v>66</v>
      </c>
      <c r="I34" s="2" t="s">
        <v>65</v>
      </c>
      <c r="J34" s="2" t="s">
        <v>64</v>
      </c>
      <c r="K34" s="2" t="s">
        <v>66</v>
      </c>
      <c r="L34" s="2" t="s">
        <v>67</v>
      </c>
      <c r="N34" s="1" t="s">
        <v>531</v>
      </c>
      <c r="O34" s="2" t="s">
        <v>532</v>
      </c>
      <c r="Q34" s="2" t="s">
        <v>71</v>
      </c>
      <c r="R34" s="2" t="s">
        <v>186</v>
      </c>
      <c r="T34" s="2" t="s">
        <v>74</v>
      </c>
      <c r="U34" s="3">
        <v>18</v>
      </c>
      <c r="V34" s="3">
        <v>38</v>
      </c>
      <c r="W34" s="4" t="s">
        <v>505</v>
      </c>
      <c r="X34" s="4" t="s">
        <v>533</v>
      </c>
      <c r="Y34" s="4" t="s">
        <v>534</v>
      </c>
      <c r="Z34" s="4" t="s">
        <v>535</v>
      </c>
      <c r="AA34" s="3">
        <v>598</v>
      </c>
      <c r="AB34" s="3">
        <v>513</v>
      </c>
      <c r="AC34" s="3">
        <v>513</v>
      </c>
      <c r="AD34" s="3">
        <v>3</v>
      </c>
      <c r="AE34" s="3">
        <v>3</v>
      </c>
      <c r="AF34" s="3">
        <v>28</v>
      </c>
      <c r="AG34" s="3">
        <v>28</v>
      </c>
      <c r="AH34" s="3">
        <v>10</v>
      </c>
      <c r="AI34" s="3">
        <v>10</v>
      </c>
      <c r="AJ34" s="3">
        <v>4</v>
      </c>
      <c r="AK34" s="3">
        <v>4</v>
      </c>
      <c r="AL34" s="3">
        <v>16</v>
      </c>
      <c r="AM34" s="3">
        <v>16</v>
      </c>
      <c r="AN34" s="3">
        <v>0</v>
      </c>
      <c r="AO34" s="3">
        <v>0</v>
      </c>
      <c r="AP34" s="3">
        <v>6</v>
      </c>
      <c r="AQ34" s="3">
        <v>6</v>
      </c>
      <c r="AR34" s="2" t="s">
        <v>66</v>
      </c>
      <c r="AS34" s="2" t="s">
        <v>66</v>
      </c>
      <c r="AU34" s="5" t="str">
        <f>HYPERLINK("https://creighton-primo.hosted.exlibrisgroup.com/primo-explore/search?tab=default_tab&amp;search_scope=EVERYTHING&amp;vid=01CRU&amp;lang=en_US&amp;offset=0&amp;query=any,contains,991001624319702656","Catalog Record")</f>
        <v>Catalog Record</v>
      </c>
      <c r="AV34" s="5" t="str">
        <f>HYPERLINK("http://www.worldcat.org/oclc/9066415","WorldCat Record")</f>
        <v>WorldCat Record</v>
      </c>
      <c r="AW34" s="2" t="s">
        <v>536</v>
      </c>
      <c r="AX34" s="2" t="s">
        <v>537</v>
      </c>
      <c r="AY34" s="2" t="s">
        <v>538</v>
      </c>
      <c r="AZ34" s="2" t="s">
        <v>538</v>
      </c>
      <c r="BA34" s="2" t="s">
        <v>539</v>
      </c>
      <c r="BB34" s="2" t="s">
        <v>82</v>
      </c>
      <c r="BD34" s="2" t="s">
        <v>540</v>
      </c>
      <c r="BE34" s="2" t="s">
        <v>541</v>
      </c>
      <c r="BF34" s="2" t="s">
        <v>542</v>
      </c>
    </row>
    <row r="35" spans="1:58" ht="43.5" customHeight="1">
      <c r="A35" s="1"/>
      <c r="B35" s="1" t="s">
        <v>58</v>
      </c>
      <c r="C35" s="1" t="s">
        <v>59</v>
      </c>
      <c r="D35" s="1" t="s">
        <v>543</v>
      </c>
      <c r="E35" s="1" t="s">
        <v>544</v>
      </c>
      <c r="F35" s="1" t="s">
        <v>545</v>
      </c>
      <c r="H35" s="2" t="s">
        <v>66</v>
      </c>
      <c r="I35" s="2" t="s">
        <v>65</v>
      </c>
      <c r="J35" s="2" t="s">
        <v>64</v>
      </c>
      <c r="K35" s="2" t="s">
        <v>66</v>
      </c>
      <c r="L35" s="2" t="s">
        <v>67</v>
      </c>
      <c r="N35" s="1" t="s">
        <v>546</v>
      </c>
      <c r="O35" s="2" t="s">
        <v>334</v>
      </c>
      <c r="Q35" s="2" t="s">
        <v>71</v>
      </c>
      <c r="R35" s="2" t="s">
        <v>99</v>
      </c>
      <c r="S35" s="1" t="s">
        <v>547</v>
      </c>
      <c r="T35" s="2" t="s">
        <v>74</v>
      </c>
      <c r="U35" s="3">
        <v>5</v>
      </c>
      <c r="V35" s="3">
        <v>10</v>
      </c>
      <c r="W35" s="4" t="s">
        <v>548</v>
      </c>
      <c r="X35" s="4" t="s">
        <v>549</v>
      </c>
      <c r="Y35" s="4" t="s">
        <v>550</v>
      </c>
      <c r="Z35" s="4" t="s">
        <v>551</v>
      </c>
      <c r="AA35" s="3">
        <v>389</v>
      </c>
      <c r="AB35" s="3">
        <v>343</v>
      </c>
      <c r="AC35" s="3">
        <v>352</v>
      </c>
      <c r="AD35" s="3">
        <v>3</v>
      </c>
      <c r="AE35" s="3">
        <v>3</v>
      </c>
      <c r="AF35" s="3">
        <v>15</v>
      </c>
      <c r="AG35" s="3">
        <v>15</v>
      </c>
      <c r="AH35" s="3">
        <v>4</v>
      </c>
      <c r="AI35" s="3">
        <v>4</v>
      </c>
      <c r="AJ35" s="3">
        <v>2</v>
      </c>
      <c r="AK35" s="3">
        <v>2</v>
      </c>
      <c r="AL35" s="3">
        <v>9</v>
      </c>
      <c r="AM35" s="3">
        <v>9</v>
      </c>
      <c r="AN35" s="3">
        <v>1</v>
      </c>
      <c r="AO35" s="3">
        <v>1</v>
      </c>
      <c r="AP35" s="3">
        <v>3</v>
      </c>
      <c r="AQ35" s="3">
        <v>3</v>
      </c>
      <c r="AR35" s="2" t="s">
        <v>66</v>
      </c>
      <c r="AS35" s="2" t="s">
        <v>66</v>
      </c>
      <c r="AU35" s="5" t="str">
        <f>HYPERLINK("https://creighton-primo.hosted.exlibrisgroup.com/primo-explore/search?tab=default_tab&amp;search_scope=EVERYTHING&amp;vid=01CRU&amp;lang=en_US&amp;offset=0&amp;query=any,contains,991001792399702656","Catalog Record")</f>
        <v>Catalog Record</v>
      </c>
      <c r="AV35" s="5" t="str">
        <f>HYPERLINK("http://www.worldcat.org/oclc/3964331","WorldCat Record")</f>
        <v>WorldCat Record</v>
      </c>
      <c r="AW35" s="2" t="s">
        <v>552</v>
      </c>
      <c r="AX35" s="2" t="s">
        <v>553</v>
      </c>
      <c r="AY35" s="2" t="s">
        <v>554</v>
      </c>
      <c r="AZ35" s="2" t="s">
        <v>554</v>
      </c>
      <c r="BA35" s="2" t="s">
        <v>555</v>
      </c>
      <c r="BB35" s="2" t="s">
        <v>82</v>
      </c>
      <c r="BD35" s="2" t="s">
        <v>556</v>
      </c>
      <c r="BE35" s="2" t="s">
        <v>557</v>
      </c>
      <c r="BF35" s="2" t="s">
        <v>558</v>
      </c>
    </row>
    <row r="36" spans="1:58" ht="43.5" customHeight="1">
      <c r="A36" s="1"/>
      <c r="B36" s="1" t="s">
        <v>58</v>
      </c>
      <c r="C36" s="1" t="s">
        <v>59</v>
      </c>
      <c r="D36" s="1" t="s">
        <v>559</v>
      </c>
      <c r="E36" s="1" t="s">
        <v>560</v>
      </c>
      <c r="F36" s="1" t="s">
        <v>561</v>
      </c>
      <c r="H36" s="2" t="s">
        <v>66</v>
      </c>
      <c r="I36" s="2" t="s">
        <v>65</v>
      </c>
      <c r="J36" s="2" t="s">
        <v>64</v>
      </c>
      <c r="K36" s="2" t="s">
        <v>64</v>
      </c>
      <c r="L36" s="2" t="s">
        <v>67</v>
      </c>
      <c r="M36" s="1" t="s">
        <v>562</v>
      </c>
      <c r="N36" s="1" t="s">
        <v>563</v>
      </c>
      <c r="O36" s="2" t="s">
        <v>350</v>
      </c>
      <c r="Q36" s="2" t="s">
        <v>71</v>
      </c>
      <c r="R36" s="2" t="s">
        <v>137</v>
      </c>
      <c r="T36" s="2" t="s">
        <v>74</v>
      </c>
      <c r="U36" s="3">
        <v>2</v>
      </c>
      <c r="V36" s="3">
        <v>8</v>
      </c>
      <c r="W36" s="4" t="s">
        <v>564</v>
      </c>
      <c r="X36" s="4" t="s">
        <v>565</v>
      </c>
      <c r="Y36" s="4" t="s">
        <v>566</v>
      </c>
      <c r="Z36" s="4" t="s">
        <v>140</v>
      </c>
      <c r="AA36" s="3">
        <v>261</v>
      </c>
      <c r="AB36" s="3">
        <v>230</v>
      </c>
      <c r="AC36" s="3">
        <v>301</v>
      </c>
      <c r="AD36" s="3">
        <v>3</v>
      </c>
      <c r="AE36" s="3">
        <v>4</v>
      </c>
      <c r="AF36" s="3">
        <v>23</v>
      </c>
      <c r="AG36" s="3">
        <v>27</v>
      </c>
      <c r="AH36" s="3">
        <v>6</v>
      </c>
      <c r="AI36" s="3">
        <v>7</v>
      </c>
      <c r="AJ36" s="3">
        <v>7</v>
      </c>
      <c r="AK36" s="3">
        <v>8</v>
      </c>
      <c r="AL36" s="3">
        <v>17</v>
      </c>
      <c r="AM36" s="3">
        <v>20</v>
      </c>
      <c r="AN36" s="3">
        <v>0</v>
      </c>
      <c r="AO36" s="3">
        <v>0</v>
      </c>
      <c r="AP36" s="3">
        <v>0</v>
      </c>
      <c r="AQ36" s="3">
        <v>0</v>
      </c>
      <c r="AR36" s="2" t="s">
        <v>66</v>
      </c>
      <c r="AS36" s="2" t="s">
        <v>66</v>
      </c>
      <c r="AU36" s="5" t="str">
        <f>HYPERLINK("https://creighton-primo.hosted.exlibrisgroup.com/primo-explore/search?tab=default_tab&amp;search_scope=EVERYTHING&amp;vid=01CRU&amp;lang=en_US&amp;offset=0&amp;query=any,contains,991001786509702656","Catalog Record")</f>
        <v>Catalog Record</v>
      </c>
      <c r="AV36" s="5" t="str">
        <f>HYPERLINK("http://www.worldcat.org/oclc/1975980","WorldCat Record")</f>
        <v>WorldCat Record</v>
      </c>
      <c r="AW36" s="2" t="s">
        <v>567</v>
      </c>
      <c r="AX36" s="2" t="s">
        <v>568</v>
      </c>
      <c r="AY36" s="2" t="s">
        <v>569</v>
      </c>
      <c r="AZ36" s="2" t="s">
        <v>569</v>
      </c>
      <c r="BA36" s="2" t="s">
        <v>570</v>
      </c>
      <c r="BB36" s="2" t="s">
        <v>82</v>
      </c>
      <c r="BD36" s="2" t="s">
        <v>571</v>
      </c>
      <c r="BE36" s="2" t="s">
        <v>572</v>
      </c>
      <c r="BF36" s="2" t="s">
        <v>573</v>
      </c>
    </row>
    <row r="37" spans="1:58" ht="43.5" customHeight="1">
      <c r="A37" s="1"/>
      <c r="B37" s="1" t="s">
        <v>58</v>
      </c>
      <c r="C37" s="1" t="s">
        <v>59</v>
      </c>
      <c r="D37" s="1" t="s">
        <v>574</v>
      </c>
      <c r="E37" s="1" t="s">
        <v>575</v>
      </c>
      <c r="F37" s="1" t="s">
        <v>576</v>
      </c>
      <c r="H37" s="2" t="s">
        <v>66</v>
      </c>
      <c r="I37" s="2" t="s">
        <v>65</v>
      </c>
      <c r="J37" s="2" t="s">
        <v>64</v>
      </c>
      <c r="K37" s="2" t="s">
        <v>66</v>
      </c>
      <c r="L37" s="2" t="s">
        <v>67</v>
      </c>
      <c r="M37" s="1" t="s">
        <v>577</v>
      </c>
      <c r="N37" s="1" t="s">
        <v>578</v>
      </c>
      <c r="O37" s="2" t="s">
        <v>334</v>
      </c>
      <c r="Q37" s="2" t="s">
        <v>71</v>
      </c>
      <c r="R37" s="2" t="s">
        <v>202</v>
      </c>
      <c r="S37" s="1" t="s">
        <v>579</v>
      </c>
      <c r="T37" s="2" t="s">
        <v>74</v>
      </c>
      <c r="U37" s="3">
        <v>11</v>
      </c>
      <c r="V37" s="3">
        <v>18</v>
      </c>
      <c r="W37" s="4" t="s">
        <v>580</v>
      </c>
      <c r="X37" s="4" t="s">
        <v>581</v>
      </c>
      <c r="Y37" s="4" t="s">
        <v>352</v>
      </c>
      <c r="Z37" s="4" t="s">
        <v>582</v>
      </c>
      <c r="AA37" s="3">
        <v>1269</v>
      </c>
      <c r="AB37" s="3">
        <v>1106</v>
      </c>
      <c r="AC37" s="3">
        <v>1118</v>
      </c>
      <c r="AD37" s="3">
        <v>9</v>
      </c>
      <c r="AE37" s="3">
        <v>9</v>
      </c>
      <c r="AF37" s="3">
        <v>59</v>
      </c>
      <c r="AG37" s="3">
        <v>59</v>
      </c>
      <c r="AH37" s="3">
        <v>17</v>
      </c>
      <c r="AI37" s="3">
        <v>17</v>
      </c>
      <c r="AJ37" s="3">
        <v>7</v>
      </c>
      <c r="AK37" s="3">
        <v>7</v>
      </c>
      <c r="AL37" s="3">
        <v>23</v>
      </c>
      <c r="AM37" s="3">
        <v>23</v>
      </c>
      <c r="AN37" s="3">
        <v>4</v>
      </c>
      <c r="AO37" s="3">
        <v>4</v>
      </c>
      <c r="AP37" s="3">
        <v>20</v>
      </c>
      <c r="AQ37" s="3">
        <v>20</v>
      </c>
      <c r="AR37" s="2" t="s">
        <v>66</v>
      </c>
      <c r="AS37" s="2" t="s">
        <v>64</v>
      </c>
      <c r="AT37" s="5" t="str">
        <f>HYPERLINK("http://catalog.hathitrust.org/Record/000029697","HathiTrust Record")</f>
        <v>HathiTrust Record</v>
      </c>
      <c r="AU37" s="5" t="str">
        <f>HYPERLINK("https://creighton-primo.hosted.exlibrisgroup.com/primo-explore/search?tab=default_tab&amp;search_scope=EVERYTHING&amp;vid=01CRU&amp;lang=en_US&amp;offset=0&amp;query=any,contains,991001782839702656","Catalog Record")</f>
        <v>Catalog Record</v>
      </c>
      <c r="AV37" s="5" t="str">
        <f>HYPERLINK("http://www.worldcat.org/oclc/3414018","WorldCat Record")</f>
        <v>WorldCat Record</v>
      </c>
      <c r="AW37" s="2" t="s">
        <v>583</v>
      </c>
      <c r="AX37" s="2" t="s">
        <v>584</v>
      </c>
      <c r="AY37" s="2" t="s">
        <v>585</v>
      </c>
      <c r="AZ37" s="2" t="s">
        <v>585</v>
      </c>
      <c r="BA37" s="2" t="s">
        <v>586</v>
      </c>
      <c r="BB37" s="2" t="s">
        <v>82</v>
      </c>
      <c r="BD37" s="2" t="s">
        <v>587</v>
      </c>
      <c r="BE37" s="2" t="s">
        <v>588</v>
      </c>
      <c r="BF37" s="2" t="s">
        <v>589</v>
      </c>
    </row>
    <row r="38" spans="1:58" ht="43.5" customHeight="1">
      <c r="A38" s="1"/>
      <c r="B38" s="1" t="s">
        <v>58</v>
      </c>
      <c r="C38" s="1" t="s">
        <v>59</v>
      </c>
      <c r="D38" s="1" t="s">
        <v>590</v>
      </c>
      <c r="E38" s="1" t="s">
        <v>591</v>
      </c>
      <c r="F38" s="1" t="s">
        <v>592</v>
      </c>
      <c r="H38" s="2" t="s">
        <v>66</v>
      </c>
      <c r="I38" s="2" t="s">
        <v>65</v>
      </c>
      <c r="J38" s="2" t="s">
        <v>64</v>
      </c>
      <c r="K38" s="2" t="s">
        <v>66</v>
      </c>
      <c r="L38" s="2" t="s">
        <v>67</v>
      </c>
      <c r="N38" s="1" t="s">
        <v>593</v>
      </c>
      <c r="O38" s="2" t="s">
        <v>274</v>
      </c>
      <c r="Q38" s="2" t="s">
        <v>71</v>
      </c>
      <c r="R38" s="2" t="s">
        <v>186</v>
      </c>
      <c r="T38" s="2" t="s">
        <v>74</v>
      </c>
      <c r="U38" s="3">
        <v>1</v>
      </c>
      <c r="V38" s="3">
        <v>5</v>
      </c>
      <c r="W38" s="4" t="s">
        <v>594</v>
      </c>
      <c r="X38" s="4" t="s">
        <v>595</v>
      </c>
      <c r="Y38" s="4" t="s">
        <v>596</v>
      </c>
      <c r="Z38" s="4" t="s">
        <v>205</v>
      </c>
      <c r="AA38" s="3">
        <v>248</v>
      </c>
      <c r="AB38" s="3">
        <v>192</v>
      </c>
      <c r="AC38" s="3">
        <v>194</v>
      </c>
      <c r="AD38" s="3">
        <v>1</v>
      </c>
      <c r="AE38" s="3">
        <v>1</v>
      </c>
      <c r="AF38" s="3">
        <v>7</v>
      </c>
      <c r="AG38" s="3">
        <v>7</v>
      </c>
      <c r="AH38" s="3">
        <v>2</v>
      </c>
      <c r="AI38" s="3">
        <v>2</v>
      </c>
      <c r="AJ38" s="3">
        <v>4</v>
      </c>
      <c r="AK38" s="3">
        <v>4</v>
      </c>
      <c r="AL38" s="3">
        <v>4</v>
      </c>
      <c r="AM38" s="3">
        <v>4</v>
      </c>
      <c r="AN38" s="3">
        <v>0</v>
      </c>
      <c r="AO38" s="3">
        <v>0</v>
      </c>
      <c r="AP38" s="3">
        <v>0</v>
      </c>
      <c r="AQ38" s="3">
        <v>0</v>
      </c>
      <c r="AR38" s="2" t="s">
        <v>66</v>
      </c>
      <c r="AS38" s="2" t="s">
        <v>66</v>
      </c>
      <c r="AU38" s="5" t="str">
        <f>HYPERLINK("https://creighton-primo.hosted.exlibrisgroup.com/primo-explore/search?tab=default_tab&amp;search_scope=EVERYTHING&amp;vid=01CRU&amp;lang=en_US&amp;offset=0&amp;query=any,contains,991001795409702656","Catalog Record")</f>
        <v>Catalog Record</v>
      </c>
      <c r="AV38" s="5" t="str">
        <f>HYPERLINK("http://www.worldcat.org/oclc/7998547","WorldCat Record")</f>
        <v>WorldCat Record</v>
      </c>
      <c r="AW38" s="2" t="s">
        <v>597</v>
      </c>
      <c r="AX38" s="2" t="s">
        <v>598</v>
      </c>
      <c r="AY38" s="2" t="s">
        <v>599</v>
      </c>
      <c r="AZ38" s="2" t="s">
        <v>599</v>
      </c>
      <c r="BA38" s="2" t="s">
        <v>600</v>
      </c>
      <c r="BB38" s="2" t="s">
        <v>82</v>
      </c>
      <c r="BD38" s="2" t="s">
        <v>601</v>
      </c>
      <c r="BE38" s="2" t="s">
        <v>602</v>
      </c>
      <c r="BF38" s="2" t="s">
        <v>603</v>
      </c>
    </row>
    <row r="39" spans="1:58" ht="43.5" customHeight="1">
      <c r="A39" s="1"/>
      <c r="B39" s="1" t="s">
        <v>58</v>
      </c>
      <c r="C39" s="1" t="s">
        <v>59</v>
      </c>
      <c r="D39" s="1" t="s">
        <v>604</v>
      </c>
      <c r="E39" s="1" t="s">
        <v>605</v>
      </c>
      <c r="F39" s="1" t="s">
        <v>606</v>
      </c>
      <c r="H39" s="2" t="s">
        <v>66</v>
      </c>
      <c r="I39" s="2" t="s">
        <v>111</v>
      </c>
      <c r="J39" s="2" t="s">
        <v>64</v>
      </c>
      <c r="K39" s="2" t="s">
        <v>66</v>
      </c>
      <c r="L39" s="2" t="s">
        <v>67</v>
      </c>
      <c r="N39" s="1" t="s">
        <v>607</v>
      </c>
      <c r="O39" s="2" t="s">
        <v>608</v>
      </c>
      <c r="Q39" s="2" t="s">
        <v>71</v>
      </c>
      <c r="R39" s="2" t="s">
        <v>319</v>
      </c>
      <c r="T39" s="2" t="s">
        <v>74</v>
      </c>
      <c r="U39" s="3">
        <v>1</v>
      </c>
      <c r="V39" s="3">
        <v>21</v>
      </c>
      <c r="W39" s="4" t="s">
        <v>609</v>
      </c>
      <c r="X39" s="4" t="s">
        <v>609</v>
      </c>
      <c r="Y39" s="4" t="s">
        <v>610</v>
      </c>
      <c r="Z39" s="4" t="s">
        <v>610</v>
      </c>
      <c r="AA39" s="3">
        <v>778</v>
      </c>
      <c r="AB39" s="3">
        <v>694</v>
      </c>
      <c r="AC39" s="3">
        <v>717</v>
      </c>
      <c r="AD39" s="3">
        <v>3</v>
      </c>
      <c r="AE39" s="3">
        <v>3</v>
      </c>
      <c r="AF39" s="3">
        <v>40</v>
      </c>
      <c r="AG39" s="3">
        <v>40</v>
      </c>
      <c r="AH39" s="3">
        <v>12</v>
      </c>
      <c r="AI39" s="3">
        <v>12</v>
      </c>
      <c r="AJ39" s="3">
        <v>8</v>
      </c>
      <c r="AK39" s="3">
        <v>8</v>
      </c>
      <c r="AL39" s="3">
        <v>15</v>
      </c>
      <c r="AM39" s="3">
        <v>15</v>
      </c>
      <c r="AN39" s="3">
        <v>1</v>
      </c>
      <c r="AO39" s="3">
        <v>1</v>
      </c>
      <c r="AP39" s="3">
        <v>11</v>
      </c>
      <c r="AQ39" s="3">
        <v>11</v>
      </c>
      <c r="AR39" s="2" t="s">
        <v>66</v>
      </c>
      <c r="AS39" s="2" t="s">
        <v>64</v>
      </c>
      <c r="AT39" s="5" t="str">
        <f>HYPERLINK("http://catalog.hathitrust.org/Record/004018307","HathiTrust Record")</f>
        <v>HathiTrust Record</v>
      </c>
      <c r="AU39" s="5" t="str">
        <f>HYPERLINK("https://creighton-primo.hosted.exlibrisgroup.com/primo-explore/search?tab=default_tab&amp;search_scope=EVERYTHING&amp;vid=01CRU&amp;lang=en_US&amp;offset=0&amp;query=any,contains,991001693119702656","Catalog Record")</f>
        <v>Catalog Record</v>
      </c>
      <c r="AV39" s="5" t="str">
        <f>HYPERLINK("http://www.worldcat.org/oclc/37695741","WorldCat Record")</f>
        <v>WorldCat Record</v>
      </c>
      <c r="AW39" s="2" t="s">
        <v>611</v>
      </c>
      <c r="AX39" s="2" t="s">
        <v>612</v>
      </c>
      <c r="AY39" s="2" t="s">
        <v>613</v>
      </c>
      <c r="AZ39" s="2" t="s">
        <v>613</v>
      </c>
      <c r="BA39" s="2" t="s">
        <v>614</v>
      </c>
      <c r="BB39" s="2" t="s">
        <v>82</v>
      </c>
      <c r="BD39" s="2" t="s">
        <v>615</v>
      </c>
      <c r="BE39" s="2" t="s">
        <v>616</v>
      </c>
      <c r="BF39" s="2" t="s">
        <v>617</v>
      </c>
    </row>
    <row r="40" spans="1:58" ht="43.5" customHeight="1">
      <c r="A40" s="1"/>
      <c r="B40" s="1" t="s">
        <v>58</v>
      </c>
      <c r="C40" s="1" t="s">
        <v>59</v>
      </c>
      <c r="D40" s="1" t="s">
        <v>618</v>
      </c>
      <c r="E40" s="1" t="s">
        <v>619</v>
      </c>
      <c r="F40" s="1" t="s">
        <v>620</v>
      </c>
      <c r="H40" s="2" t="s">
        <v>66</v>
      </c>
      <c r="I40" s="2" t="s">
        <v>65</v>
      </c>
      <c r="J40" s="2" t="s">
        <v>66</v>
      </c>
      <c r="K40" s="2" t="s">
        <v>66</v>
      </c>
      <c r="L40" s="2" t="s">
        <v>67</v>
      </c>
      <c r="M40" s="1" t="s">
        <v>621</v>
      </c>
      <c r="N40" s="1" t="s">
        <v>622</v>
      </c>
      <c r="O40" s="2" t="s">
        <v>623</v>
      </c>
      <c r="P40" s="1" t="s">
        <v>624</v>
      </c>
      <c r="Q40" s="2" t="s">
        <v>71</v>
      </c>
      <c r="R40" s="2" t="s">
        <v>137</v>
      </c>
      <c r="T40" s="2" t="s">
        <v>74</v>
      </c>
      <c r="U40" s="3">
        <v>13</v>
      </c>
      <c r="V40" s="3">
        <v>13</v>
      </c>
      <c r="W40" s="4" t="s">
        <v>625</v>
      </c>
      <c r="X40" s="4" t="s">
        <v>625</v>
      </c>
      <c r="Y40" s="4" t="s">
        <v>154</v>
      </c>
      <c r="Z40" s="4" t="s">
        <v>154</v>
      </c>
      <c r="AA40" s="3">
        <v>598</v>
      </c>
      <c r="AB40" s="3">
        <v>537</v>
      </c>
      <c r="AC40" s="3">
        <v>569</v>
      </c>
      <c r="AD40" s="3">
        <v>2</v>
      </c>
      <c r="AE40" s="3">
        <v>3</v>
      </c>
      <c r="AF40" s="3">
        <v>26</v>
      </c>
      <c r="AG40" s="3">
        <v>28</v>
      </c>
      <c r="AH40" s="3">
        <v>5</v>
      </c>
      <c r="AI40" s="3">
        <v>6</v>
      </c>
      <c r="AJ40" s="3">
        <v>8</v>
      </c>
      <c r="AK40" s="3">
        <v>8</v>
      </c>
      <c r="AL40" s="3">
        <v>18</v>
      </c>
      <c r="AM40" s="3">
        <v>18</v>
      </c>
      <c r="AN40" s="3">
        <v>1</v>
      </c>
      <c r="AO40" s="3">
        <v>2</v>
      </c>
      <c r="AP40" s="3">
        <v>1</v>
      </c>
      <c r="AQ40" s="3">
        <v>1</v>
      </c>
      <c r="AR40" s="2" t="s">
        <v>66</v>
      </c>
      <c r="AS40" s="2" t="s">
        <v>64</v>
      </c>
      <c r="AT40" s="5" t="str">
        <f>HYPERLINK("http://catalog.hathitrust.org/Record/001557846","HathiTrust Record")</f>
        <v>HathiTrust Record</v>
      </c>
      <c r="AU40" s="5" t="str">
        <f>HYPERLINK("https://creighton-primo.hosted.exlibrisgroup.com/primo-explore/search?tab=default_tab&amp;search_scope=EVERYTHING&amp;vid=01CRU&amp;lang=en_US&amp;offset=0&amp;query=any,contains,991001459689702656","Catalog Record")</f>
        <v>Catalog Record</v>
      </c>
      <c r="AV40" s="5" t="str">
        <f>HYPERLINK("http://www.worldcat.org/oclc/827870","WorldCat Record")</f>
        <v>WorldCat Record</v>
      </c>
      <c r="AW40" s="2" t="s">
        <v>626</v>
      </c>
      <c r="AX40" s="2" t="s">
        <v>627</v>
      </c>
      <c r="AY40" s="2" t="s">
        <v>628</v>
      </c>
      <c r="AZ40" s="2" t="s">
        <v>628</v>
      </c>
      <c r="BA40" s="2" t="s">
        <v>629</v>
      </c>
      <c r="BB40" s="2" t="s">
        <v>82</v>
      </c>
      <c r="BD40" s="2" t="s">
        <v>630</v>
      </c>
      <c r="BE40" s="2" t="s">
        <v>631</v>
      </c>
      <c r="BF40" s="2" t="s">
        <v>632</v>
      </c>
    </row>
    <row r="41" spans="1:58" ht="43.5" customHeight="1">
      <c r="A41" s="1"/>
      <c r="B41" s="1" t="s">
        <v>58</v>
      </c>
      <c r="C41" s="1" t="s">
        <v>59</v>
      </c>
      <c r="D41" s="1" t="s">
        <v>633</v>
      </c>
      <c r="E41" s="1" t="s">
        <v>634</v>
      </c>
      <c r="F41" s="1" t="s">
        <v>635</v>
      </c>
      <c r="H41" s="2" t="s">
        <v>66</v>
      </c>
      <c r="I41" s="2" t="s">
        <v>65</v>
      </c>
      <c r="J41" s="2" t="s">
        <v>66</v>
      </c>
      <c r="K41" s="2" t="s">
        <v>66</v>
      </c>
      <c r="L41" s="2" t="s">
        <v>67</v>
      </c>
      <c r="M41" s="1" t="s">
        <v>636</v>
      </c>
      <c r="N41" s="1" t="s">
        <v>637</v>
      </c>
      <c r="O41" s="2" t="s">
        <v>201</v>
      </c>
      <c r="Q41" s="2" t="s">
        <v>71</v>
      </c>
      <c r="R41" s="2" t="s">
        <v>186</v>
      </c>
      <c r="T41" s="2" t="s">
        <v>74</v>
      </c>
      <c r="U41" s="3">
        <v>28</v>
      </c>
      <c r="V41" s="3">
        <v>28</v>
      </c>
      <c r="W41" s="4" t="s">
        <v>638</v>
      </c>
      <c r="X41" s="4" t="s">
        <v>638</v>
      </c>
      <c r="Y41" s="4" t="s">
        <v>639</v>
      </c>
      <c r="Z41" s="4" t="s">
        <v>639</v>
      </c>
      <c r="AA41" s="3">
        <v>977</v>
      </c>
      <c r="AB41" s="3">
        <v>824</v>
      </c>
      <c r="AC41" s="3">
        <v>832</v>
      </c>
      <c r="AD41" s="3">
        <v>4</v>
      </c>
      <c r="AE41" s="3">
        <v>4</v>
      </c>
      <c r="AF41" s="3">
        <v>47</v>
      </c>
      <c r="AG41" s="3">
        <v>47</v>
      </c>
      <c r="AH41" s="3">
        <v>18</v>
      </c>
      <c r="AI41" s="3">
        <v>18</v>
      </c>
      <c r="AJ41" s="3">
        <v>9</v>
      </c>
      <c r="AK41" s="3">
        <v>9</v>
      </c>
      <c r="AL41" s="3">
        <v>21</v>
      </c>
      <c r="AM41" s="3">
        <v>21</v>
      </c>
      <c r="AN41" s="3">
        <v>3</v>
      </c>
      <c r="AO41" s="3">
        <v>3</v>
      </c>
      <c r="AP41" s="3">
        <v>7</v>
      </c>
      <c r="AQ41" s="3">
        <v>7</v>
      </c>
      <c r="AR41" s="2" t="s">
        <v>66</v>
      </c>
      <c r="AS41" s="2" t="s">
        <v>64</v>
      </c>
      <c r="AT41" s="5" t="str">
        <f>HYPERLINK("http://catalog.hathitrust.org/Record/000738703","HathiTrust Record")</f>
        <v>HathiTrust Record</v>
      </c>
      <c r="AU41" s="5" t="str">
        <f>HYPERLINK("https://creighton-primo.hosted.exlibrisgroup.com/primo-explore/search?tab=default_tab&amp;search_scope=EVERYTHING&amp;vid=01CRU&amp;lang=en_US&amp;offset=0&amp;query=any,contains,991001541209702656","Catalog Record")</f>
        <v>Catalog Record</v>
      </c>
      <c r="AV41" s="5" t="str">
        <f>HYPERLINK("http://www.worldcat.org/oclc/2595503","WorldCat Record")</f>
        <v>WorldCat Record</v>
      </c>
      <c r="AW41" s="2" t="s">
        <v>640</v>
      </c>
      <c r="AX41" s="2" t="s">
        <v>641</v>
      </c>
      <c r="AY41" s="2" t="s">
        <v>642</v>
      </c>
      <c r="AZ41" s="2" t="s">
        <v>642</v>
      </c>
      <c r="BA41" s="2" t="s">
        <v>643</v>
      </c>
      <c r="BB41" s="2" t="s">
        <v>82</v>
      </c>
      <c r="BD41" s="2" t="s">
        <v>644</v>
      </c>
      <c r="BE41" s="2" t="s">
        <v>645</v>
      </c>
      <c r="BF41" s="2" t="s">
        <v>646</v>
      </c>
    </row>
    <row r="42" spans="1:58" ht="43.5" customHeight="1">
      <c r="A42" s="1"/>
      <c r="B42" s="1" t="s">
        <v>58</v>
      </c>
      <c r="C42" s="1" t="s">
        <v>59</v>
      </c>
      <c r="D42" s="1" t="s">
        <v>647</v>
      </c>
      <c r="E42" s="1" t="s">
        <v>648</v>
      </c>
      <c r="F42" s="1" t="s">
        <v>649</v>
      </c>
      <c r="H42" s="2" t="s">
        <v>66</v>
      </c>
      <c r="I42" s="2" t="s">
        <v>65</v>
      </c>
      <c r="J42" s="2" t="s">
        <v>64</v>
      </c>
      <c r="K42" s="2" t="s">
        <v>66</v>
      </c>
      <c r="L42" s="2" t="s">
        <v>67</v>
      </c>
      <c r="M42" s="1" t="s">
        <v>636</v>
      </c>
      <c r="N42" s="1" t="s">
        <v>650</v>
      </c>
      <c r="O42" s="2" t="s">
        <v>365</v>
      </c>
      <c r="Q42" s="2" t="s">
        <v>71</v>
      </c>
      <c r="R42" s="2" t="s">
        <v>137</v>
      </c>
      <c r="T42" s="2" t="s">
        <v>74</v>
      </c>
      <c r="U42" s="3">
        <v>36</v>
      </c>
      <c r="V42" s="3">
        <v>45</v>
      </c>
      <c r="W42" s="4" t="s">
        <v>651</v>
      </c>
      <c r="X42" s="4" t="s">
        <v>652</v>
      </c>
      <c r="Y42" s="4" t="s">
        <v>368</v>
      </c>
      <c r="Z42" s="4" t="s">
        <v>369</v>
      </c>
      <c r="AA42" s="3">
        <v>861</v>
      </c>
      <c r="AB42" s="3">
        <v>742</v>
      </c>
      <c r="AC42" s="3">
        <v>748</v>
      </c>
      <c r="AD42" s="3">
        <v>4</v>
      </c>
      <c r="AE42" s="3">
        <v>4</v>
      </c>
      <c r="AF42" s="3">
        <v>40</v>
      </c>
      <c r="AG42" s="3">
        <v>40</v>
      </c>
      <c r="AH42" s="3">
        <v>15</v>
      </c>
      <c r="AI42" s="3">
        <v>15</v>
      </c>
      <c r="AJ42" s="3">
        <v>6</v>
      </c>
      <c r="AK42" s="3">
        <v>6</v>
      </c>
      <c r="AL42" s="3">
        <v>20</v>
      </c>
      <c r="AM42" s="3">
        <v>20</v>
      </c>
      <c r="AN42" s="3">
        <v>2</v>
      </c>
      <c r="AO42" s="3">
        <v>2</v>
      </c>
      <c r="AP42" s="3">
        <v>7</v>
      </c>
      <c r="AQ42" s="3">
        <v>7</v>
      </c>
      <c r="AR42" s="2" t="s">
        <v>66</v>
      </c>
      <c r="AS42" s="2" t="s">
        <v>64</v>
      </c>
      <c r="AT42" s="5" t="str">
        <f>HYPERLINK("http://catalog.hathitrust.org/Record/000104024","HathiTrust Record")</f>
        <v>HathiTrust Record</v>
      </c>
      <c r="AU42" s="5" t="str">
        <f>HYPERLINK("https://creighton-primo.hosted.exlibrisgroup.com/primo-explore/search?tab=default_tab&amp;search_scope=EVERYTHING&amp;vid=01CRU&amp;lang=en_US&amp;offset=0&amp;query=any,contains,991001801379702656","Catalog Record")</f>
        <v>Catalog Record</v>
      </c>
      <c r="AV42" s="5" t="str">
        <f>HYPERLINK("http://www.worldcat.org/oclc/7739374","WorldCat Record")</f>
        <v>WorldCat Record</v>
      </c>
      <c r="AW42" s="2" t="s">
        <v>653</v>
      </c>
      <c r="AX42" s="2" t="s">
        <v>654</v>
      </c>
      <c r="AY42" s="2" t="s">
        <v>655</v>
      </c>
      <c r="AZ42" s="2" t="s">
        <v>655</v>
      </c>
      <c r="BA42" s="2" t="s">
        <v>656</v>
      </c>
      <c r="BB42" s="2" t="s">
        <v>82</v>
      </c>
      <c r="BD42" s="2" t="s">
        <v>657</v>
      </c>
      <c r="BE42" s="2" t="s">
        <v>658</v>
      </c>
      <c r="BF42" s="2" t="s">
        <v>659</v>
      </c>
    </row>
    <row r="43" spans="1:58" ht="43.5" customHeight="1">
      <c r="A43" s="1"/>
      <c r="B43" s="1" t="s">
        <v>58</v>
      </c>
      <c r="C43" s="1" t="s">
        <v>59</v>
      </c>
      <c r="D43" s="1" t="s">
        <v>660</v>
      </c>
      <c r="E43" s="1" t="s">
        <v>661</v>
      </c>
      <c r="F43" s="1" t="s">
        <v>662</v>
      </c>
      <c r="H43" s="2" t="s">
        <v>66</v>
      </c>
      <c r="I43" s="2" t="s">
        <v>65</v>
      </c>
      <c r="J43" s="2" t="s">
        <v>66</v>
      </c>
      <c r="K43" s="2" t="s">
        <v>66</v>
      </c>
      <c r="L43" s="2" t="s">
        <v>67</v>
      </c>
      <c r="M43" s="1" t="s">
        <v>663</v>
      </c>
      <c r="N43" s="1" t="s">
        <v>664</v>
      </c>
      <c r="O43" s="2" t="s">
        <v>665</v>
      </c>
      <c r="Q43" s="2" t="s">
        <v>71</v>
      </c>
      <c r="R43" s="2" t="s">
        <v>666</v>
      </c>
      <c r="T43" s="2" t="s">
        <v>74</v>
      </c>
      <c r="U43" s="3">
        <v>11</v>
      </c>
      <c r="V43" s="3">
        <v>11</v>
      </c>
      <c r="W43" s="4" t="s">
        <v>667</v>
      </c>
      <c r="X43" s="4" t="s">
        <v>667</v>
      </c>
      <c r="Y43" s="4" t="s">
        <v>668</v>
      </c>
      <c r="Z43" s="4" t="s">
        <v>668</v>
      </c>
      <c r="AA43" s="3">
        <v>143</v>
      </c>
      <c r="AB43" s="3">
        <v>131</v>
      </c>
      <c r="AC43" s="3">
        <v>134</v>
      </c>
      <c r="AD43" s="3">
        <v>3</v>
      </c>
      <c r="AE43" s="3">
        <v>3</v>
      </c>
      <c r="AF43" s="3">
        <v>7</v>
      </c>
      <c r="AG43" s="3">
        <v>7</v>
      </c>
      <c r="AH43" s="3">
        <v>3</v>
      </c>
      <c r="AI43" s="3">
        <v>3</v>
      </c>
      <c r="AJ43" s="3">
        <v>0</v>
      </c>
      <c r="AK43" s="3">
        <v>0</v>
      </c>
      <c r="AL43" s="3">
        <v>5</v>
      </c>
      <c r="AM43" s="3">
        <v>5</v>
      </c>
      <c r="AN43" s="3">
        <v>2</v>
      </c>
      <c r="AO43" s="3">
        <v>2</v>
      </c>
      <c r="AP43" s="3">
        <v>0</v>
      </c>
      <c r="AQ43" s="3">
        <v>0</v>
      </c>
      <c r="AR43" s="2" t="s">
        <v>66</v>
      </c>
      <c r="AS43" s="2" t="s">
        <v>64</v>
      </c>
      <c r="AT43" s="5" t="str">
        <f>HYPERLINK("http://catalog.hathitrust.org/Record/000029730","HathiTrust Record")</f>
        <v>HathiTrust Record</v>
      </c>
      <c r="AU43" s="5" t="str">
        <f>HYPERLINK("https://creighton-primo.hosted.exlibrisgroup.com/primo-explore/search?tab=default_tab&amp;search_scope=EVERYTHING&amp;vid=01CRU&amp;lang=en_US&amp;offset=0&amp;query=any,contains,991001541269702656","Catalog Record")</f>
        <v>Catalog Record</v>
      </c>
      <c r="AV43" s="5" t="str">
        <f>HYPERLINK("http://www.worldcat.org/oclc/5564933","WorldCat Record")</f>
        <v>WorldCat Record</v>
      </c>
      <c r="AW43" s="2" t="s">
        <v>669</v>
      </c>
      <c r="AX43" s="2" t="s">
        <v>670</v>
      </c>
      <c r="AY43" s="2" t="s">
        <v>671</v>
      </c>
      <c r="AZ43" s="2" t="s">
        <v>671</v>
      </c>
      <c r="BA43" s="2" t="s">
        <v>672</v>
      </c>
      <c r="BB43" s="2" t="s">
        <v>82</v>
      </c>
      <c r="BD43" s="2" t="s">
        <v>673</v>
      </c>
      <c r="BE43" s="2" t="s">
        <v>674</v>
      </c>
      <c r="BF43" s="2" t="s">
        <v>675</v>
      </c>
    </row>
    <row r="44" spans="1:58" ht="43.5" customHeight="1">
      <c r="A44" s="1"/>
      <c r="B44" s="1" t="s">
        <v>58</v>
      </c>
      <c r="C44" s="1" t="s">
        <v>59</v>
      </c>
      <c r="D44" s="1" t="s">
        <v>676</v>
      </c>
      <c r="E44" s="1" t="s">
        <v>677</v>
      </c>
      <c r="F44" s="1" t="s">
        <v>678</v>
      </c>
      <c r="H44" s="2" t="s">
        <v>66</v>
      </c>
      <c r="I44" s="2" t="s">
        <v>65</v>
      </c>
      <c r="J44" s="2" t="s">
        <v>64</v>
      </c>
      <c r="K44" s="2" t="s">
        <v>66</v>
      </c>
      <c r="L44" s="2" t="s">
        <v>67</v>
      </c>
      <c r="M44" s="1" t="s">
        <v>679</v>
      </c>
      <c r="N44" s="1" t="s">
        <v>680</v>
      </c>
      <c r="O44" s="2" t="s">
        <v>608</v>
      </c>
      <c r="Q44" s="2" t="s">
        <v>71</v>
      </c>
      <c r="R44" s="2" t="s">
        <v>681</v>
      </c>
      <c r="S44" s="1" t="s">
        <v>682</v>
      </c>
      <c r="T44" s="2" t="s">
        <v>74</v>
      </c>
      <c r="U44" s="3">
        <v>19</v>
      </c>
      <c r="V44" s="3">
        <v>28</v>
      </c>
      <c r="W44" s="4" t="s">
        <v>683</v>
      </c>
      <c r="X44" s="4" t="s">
        <v>683</v>
      </c>
      <c r="Y44" s="4" t="s">
        <v>684</v>
      </c>
      <c r="Z44" s="4" t="s">
        <v>685</v>
      </c>
      <c r="AA44" s="3">
        <v>160</v>
      </c>
      <c r="AB44" s="3">
        <v>139</v>
      </c>
      <c r="AC44" s="3">
        <v>1038</v>
      </c>
      <c r="AD44" s="3">
        <v>2</v>
      </c>
      <c r="AE44" s="3">
        <v>5</v>
      </c>
      <c r="AF44" s="3">
        <v>10</v>
      </c>
      <c r="AG44" s="3">
        <v>30</v>
      </c>
      <c r="AH44" s="3">
        <v>0</v>
      </c>
      <c r="AI44" s="3">
        <v>12</v>
      </c>
      <c r="AJ44" s="3">
        <v>5</v>
      </c>
      <c r="AK44" s="3">
        <v>8</v>
      </c>
      <c r="AL44" s="3">
        <v>7</v>
      </c>
      <c r="AM44" s="3">
        <v>14</v>
      </c>
      <c r="AN44" s="3">
        <v>0</v>
      </c>
      <c r="AO44" s="3">
        <v>3</v>
      </c>
      <c r="AP44" s="3">
        <v>0</v>
      </c>
      <c r="AQ44" s="3">
        <v>0</v>
      </c>
      <c r="AR44" s="2" t="s">
        <v>66</v>
      </c>
      <c r="AS44" s="2" t="s">
        <v>64</v>
      </c>
      <c r="AT44" s="5" t="str">
        <f>HYPERLINK("http://catalog.hathitrust.org/Record/004097919","HathiTrust Record")</f>
        <v>HathiTrust Record</v>
      </c>
      <c r="AU44" s="5" t="str">
        <f>HYPERLINK("https://creighton-primo.hosted.exlibrisgroup.com/primo-explore/search?tab=default_tab&amp;search_scope=EVERYTHING&amp;vid=01CRU&amp;lang=en_US&amp;offset=0&amp;query=any,contains,991001761399702656","Catalog Record")</f>
        <v>Catalog Record</v>
      </c>
      <c r="AV44" s="5" t="str">
        <f>HYPERLINK("http://www.worldcat.org/oclc/41508760","WorldCat Record")</f>
        <v>WorldCat Record</v>
      </c>
      <c r="AW44" s="2" t="s">
        <v>686</v>
      </c>
      <c r="AX44" s="2" t="s">
        <v>687</v>
      </c>
      <c r="AY44" s="2" t="s">
        <v>688</v>
      </c>
      <c r="AZ44" s="2" t="s">
        <v>688</v>
      </c>
      <c r="BA44" s="2" t="s">
        <v>689</v>
      </c>
      <c r="BB44" s="2" t="s">
        <v>82</v>
      </c>
      <c r="BD44" s="2" t="s">
        <v>690</v>
      </c>
      <c r="BE44" s="2" t="s">
        <v>691</v>
      </c>
      <c r="BF44" s="2" t="s">
        <v>692</v>
      </c>
    </row>
    <row r="45" spans="1:58" ht="43.5" customHeight="1">
      <c r="A45" s="1"/>
      <c r="B45" s="1" t="s">
        <v>58</v>
      </c>
      <c r="C45" s="1" t="s">
        <v>59</v>
      </c>
      <c r="D45" s="1" t="s">
        <v>693</v>
      </c>
      <c r="E45" s="1" t="s">
        <v>694</v>
      </c>
      <c r="F45" s="1" t="s">
        <v>695</v>
      </c>
      <c r="H45" s="2" t="s">
        <v>66</v>
      </c>
      <c r="I45" s="2" t="s">
        <v>65</v>
      </c>
      <c r="J45" s="2" t="s">
        <v>64</v>
      </c>
      <c r="K45" s="2" t="s">
        <v>66</v>
      </c>
      <c r="L45" s="2" t="s">
        <v>67</v>
      </c>
      <c r="M45" s="1" t="s">
        <v>696</v>
      </c>
      <c r="N45" s="1" t="s">
        <v>697</v>
      </c>
      <c r="O45" s="2" t="s">
        <v>334</v>
      </c>
      <c r="Q45" s="2" t="s">
        <v>71</v>
      </c>
      <c r="R45" s="2" t="s">
        <v>488</v>
      </c>
      <c r="S45" s="1" t="s">
        <v>698</v>
      </c>
      <c r="T45" s="2" t="s">
        <v>74</v>
      </c>
      <c r="U45" s="3">
        <v>4</v>
      </c>
      <c r="V45" s="3">
        <v>15</v>
      </c>
      <c r="W45" s="4" t="s">
        <v>699</v>
      </c>
      <c r="X45" s="4" t="s">
        <v>700</v>
      </c>
      <c r="Y45" s="4" t="s">
        <v>261</v>
      </c>
      <c r="Z45" s="4" t="s">
        <v>701</v>
      </c>
      <c r="AA45" s="3">
        <v>439</v>
      </c>
      <c r="AB45" s="3">
        <v>405</v>
      </c>
      <c r="AC45" s="3">
        <v>408</v>
      </c>
      <c r="AD45" s="3">
        <v>2</v>
      </c>
      <c r="AE45" s="3">
        <v>2</v>
      </c>
      <c r="AF45" s="3">
        <v>25</v>
      </c>
      <c r="AG45" s="3">
        <v>25</v>
      </c>
      <c r="AH45" s="3">
        <v>9</v>
      </c>
      <c r="AI45" s="3">
        <v>9</v>
      </c>
      <c r="AJ45" s="3">
        <v>4</v>
      </c>
      <c r="AK45" s="3">
        <v>4</v>
      </c>
      <c r="AL45" s="3">
        <v>12</v>
      </c>
      <c r="AM45" s="3">
        <v>12</v>
      </c>
      <c r="AN45" s="3">
        <v>0</v>
      </c>
      <c r="AO45" s="3">
        <v>0</v>
      </c>
      <c r="AP45" s="3">
        <v>6</v>
      </c>
      <c r="AQ45" s="3">
        <v>6</v>
      </c>
      <c r="AR45" s="2" t="s">
        <v>66</v>
      </c>
      <c r="AS45" s="2" t="s">
        <v>64</v>
      </c>
      <c r="AT45" s="5" t="str">
        <f>HYPERLINK("http://catalog.hathitrust.org/Record/000136964","HathiTrust Record")</f>
        <v>HathiTrust Record</v>
      </c>
      <c r="AU45" s="5" t="str">
        <f>HYPERLINK("https://creighton-primo.hosted.exlibrisgroup.com/primo-explore/search?tab=default_tab&amp;search_scope=EVERYTHING&amp;vid=01CRU&amp;lang=en_US&amp;offset=0&amp;query=any,contains,991001805779702656","Catalog Record")</f>
        <v>Catalog Record</v>
      </c>
      <c r="AV45" s="5" t="str">
        <f>HYPERLINK("http://www.worldcat.org/oclc/3884524","WorldCat Record")</f>
        <v>WorldCat Record</v>
      </c>
      <c r="AW45" s="2" t="s">
        <v>702</v>
      </c>
      <c r="AX45" s="2" t="s">
        <v>703</v>
      </c>
      <c r="AY45" s="2" t="s">
        <v>704</v>
      </c>
      <c r="AZ45" s="2" t="s">
        <v>704</v>
      </c>
      <c r="BA45" s="2" t="s">
        <v>705</v>
      </c>
      <c r="BB45" s="2" t="s">
        <v>82</v>
      </c>
      <c r="BE45" s="2" t="s">
        <v>706</v>
      </c>
      <c r="BF45" s="2" t="s">
        <v>707</v>
      </c>
    </row>
    <row r="46" spans="1:58" ht="43.5" customHeight="1">
      <c r="A46" s="1"/>
      <c r="B46" s="1" t="s">
        <v>58</v>
      </c>
      <c r="C46" s="1" t="s">
        <v>59</v>
      </c>
      <c r="D46" s="1" t="s">
        <v>708</v>
      </c>
      <c r="E46" s="1" t="s">
        <v>709</v>
      </c>
      <c r="F46" s="1" t="s">
        <v>710</v>
      </c>
      <c r="H46" s="2" t="s">
        <v>66</v>
      </c>
      <c r="I46" s="2" t="s">
        <v>65</v>
      </c>
      <c r="J46" s="2" t="s">
        <v>66</v>
      </c>
      <c r="K46" s="2" t="s">
        <v>66</v>
      </c>
      <c r="L46" s="2" t="s">
        <v>65</v>
      </c>
      <c r="M46" s="1" t="s">
        <v>711</v>
      </c>
      <c r="N46" s="1" t="s">
        <v>712</v>
      </c>
      <c r="O46" s="2" t="s">
        <v>118</v>
      </c>
      <c r="Q46" s="2" t="s">
        <v>71</v>
      </c>
      <c r="R46" s="2" t="s">
        <v>137</v>
      </c>
      <c r="T46" s="2" t="s">
        <v>74</v>
      </c>
      <c r="U46" s="3">
        <v>13</v>
      </c>
      <c r="V46" s="3">
        <v>13</v>
      </c>
      <c r="W46" s="4" t="s">
        <v>713</v>
      </c>
      <c r="X46" s="4" t="s">
        <v>713</v>
      </c>
      <c r="Y46" s="4" t="s">
        <v>714</v>
      </c>
      <c r="Z46" s="4" t="s">
        <v>714</v>
      </c>
      <c r="AA46" s="3">
        <v>1000</v>
      </c>
      <c r="AB46" s="3">
        <v>901</v>
      </c>
      <c r="AC46" s="3">
        <v>1682</v>
      </c>
      <c r="AD46" s="3">
        <v>4</v>
      </c>
      <c r="AE46" s="3">
        <v>15</v>
      </c>
      <c r="AF46" s="3">
        <v>51</v>
      </c>
      <c r="AG46" s="3">
        <v>76</v>
      </c>
      <c r="AH46" s="3">
        <v>18</v>
      </c>
      <c r="AI46" s="3">
        <v>25</v>
      </c>
      <c r="AJ46" s="3">
        <v>5</v>
      </c>
      <c r="AK46" s="3">
        <v>10</v>
      </c>
      <c r="AL46" s="3">
        <v>19</v>
      </c>
      <c r="AM46" s="3">
        <v>23</v>
      </c>
      <c r="AN46" s="3">
        <v>2</v>
      </c>
      <c r="AO46" s="3">
        <v>12</v>
      </c>
      <c r="AP46" s="3">
        <v>15</v>
      </c>
      <c r="AQ46" s="3">
        <v>16</v>
      </c>
      <c r="AR46" s="2" t="s">
        <v>66</v>
      </c>
      <c r="AS46" s="2" t="s">
        <v>64</v>
      </c>
      <c r="AT46" s="5" t="str">
        <f>HYPERLINK("http://catalog.hathitrust.org/Record/002647827","HathiTrust Record")</f>
        <v>HathiTrust Record</v>
      </c>
      <c r="AU46" s="5" t="str">
        <f>HYPERLINK("https://creighton-primo.hosted.exlibrisgroup.com/primo-explore/search?tab=default_tab&amp;search_scope=EVERYTHING&amp;vid=01CRU&amp;lang=en_US&amp;offset=0&amp;query=any,contains,991001480629702656","Catalog Record")</f>
        <v>Catalog Record</v>
      </c>
      <c r="AV46" s="5" t="str">
        <f>HYPERLINK("http://www.worldcat.org/oclc/26592579","WorldCat Record")</f>
        <v>WorldCat Record</v>
      </c>
      <c r="AW46" s="2" t="s">
        <v>715</v>
      </c>
      <c r="AX46" s="2" t="s">
        <v>716</v>
      </c>
      <c r="AY46" s="2" t="s">
        <v>717</v>
      </c>
      <c r="AZ46" s="2" t="s">
        <v>717</v>
      </c>
      <c r="BA46" s="2" t="s">
        <v>718</v>
      </c>
      <c r="BB46" s="2" t="s">
        <v>82</v>
      </c>
      <c r="BD46" s="2" t="s">
        <v>719</v>
      </c>
      <c r="BE46" s="2" t="s">
        <v>720</v>
      </c>
      <c r="BF46" s="2" t="s">
        <v>721</v>
      </c>
    </row>
    <row r="47" spans="1:58" ht="43.5" customHeight="1">
      <c r="A47" s="1"/>
      <c r="B47" s="1" t="s">
        <v>58</v>
      </c>
      <c r="C47" s="1" t="s">
        <v>59</v>
      </c>
      <c r="D47" s="1" t="s">
        <v>722</v>
      </c>
      <c r="E47" s="1" t="s">
        <v>723</v>
      </c>
      <c r="F47" s="1" t="s">
        <v>724</v>
      </c>
      <c r="G47" s="2" t="s">
        <v>725</v>
      </c>
      <c r="H47" s="2" t="s">
        <v>66</v>
      </c>
      <c r="I47" s="2" t="s">
        <v>65</v>
      </c>
      <c r="J47" s="2" t="s">
        <v>66</v>
      </c>
      <c r="K47" s="2" t="s">
        <v>66</v>
      </c>
      <c r="L47" s="2" t="s">
        <v>67</v>
      </c>
      <c r="N47" s="1" t="s">
        <v>726</v>
      </c>
      <c r="O47" s="2" t="s">
        <v>727</v>
      </c>
      <c r="Q47" s="2" t="s">
        <v>71</v>
      </c>
      <c r="R47" s="2" t="s">
        <v>72</v>
      </c>
      <c r="S47" s="1" t="s">
        <v>728</v>
      </c>
      <c r="T47" s="2" t="s">
        <v>74</v>
      </c>
      <c r="U47" s="3">
        <v>9</v>
      </c>
      <c r="V47" s="3">
        <v>29</v>
      </c>
      <c r="W47" s="4" t="s">
        <v>729</v>
      </c>
      <c r="X47" s="4" t="s">
        <v>730</v>
      </c>
      <c r="Y47" s="4" t="s">
        <v>731</v>
      </c>
      <c r="Z47" s="4" t="s">
        <v>732</v>
      </c>
      <c r="AA47" s="3">
        <v>388</v>
      </c>
      <c r="AB47" s="3">
        <v>303</v>
      </c>
      <c r="AC47" s="3">
        <v>312</v>
      </c>
      <c r="AD47" s="3">
        <v>2</v>
      </c>
      <c r="AE47" s="3">
        <v>2</v>
      </c>
      <c r="AF47" s="3">
        <v>35</v>
      </c>
      <c r="AG47" s="3">
        <v>35</v>
      </c>
      <c r="AH47" s="3">
        <v>10</v>
      </c>
      <c r="AI47" s="3">
        <v>10</v>
      </c>
      <c r="AJ47" s="3">
        <v>11</v>
      </c>
      <c r="AK47" s="3">
        <v>11</v>
      </c>
      <c r="AL47" s="3">
        <v>23</v>
      </c>
      <c r="AM47" s="3">
        <v>23</v>
      </c>
      <c r="AN47" s="3">
        <v>0</v>
      </c>
      <c r="AO47" s="3">
        <v>0</v>
      </c>
      <c r="AP47" s="3">
        <v>3</v>
      </c>
      <c r="AQ47" s="3">
        <v>3</v>
      </c>
      <c r="AR47" s="2" t="s">
        <v>66</v>
      </c>
      <c r="AS47" s="2" t="s">
        <v>64</v>
      </c>
      <c r="AT47" s="5" t="str">
        <f>HYPERLINK("http://catalog.hathitrust.org/Record/001105803","HathiTrust Record")</f>
        <v>HathiTrust Record</v>
      </c>
      <c r="AU47" s="5" t="str">
        <f>HYPERLINK("https://creighton-primo.hosted.exlibrisgroup.com/primo-explore/search?tab=default_tab&amp;search_scope=EVERYTHING&amp;vid=01CRU&amp;lang=en_US&amp;offset=0&amp;query=any,contains,991001794269702656","Catalog Record")</f>
        <v>Catalog Record</v>
      </c>
      <c r="AV47" s="5" t="str">
        <f>HYPERLINK("http://www.worldcat.org/oclc/18327337","WorldCat Record")</f>
        <v>WorldCat Record</v>
      </c>
      <c r="AW47" s="2" t="s">
        <v>733</v>
      </c>
      <c r="AX47" s="2" t="s">
        <v>734</v>
      </c>
      <c r="AY47" s="2" t="s">
        <v>735</v>
      </c>
      <c r="AZ47" s="2" t="s">
        <v>735</v>
      </c>
      <c r="BA47" s="2" t="s">
        <v>736</v>
      </c>
      <c r="BB47" s="2" t="s">
        <v>82</v>
      </c>
      <c r="BD47" s="2" t="s">
        <v>737</v>
      </c>
      <c r="BE47" s="2" t="s">
        <v>738</v>
      </c>
      <c r="BF47" s="2" t="s">
        <v>739</v>
      </c>
    </row>
    <row r="48" spans="1:58" ht="43.5" customHeight="1">
      <c r="A48" s="1"/>
      <c r="B48" s="1" t="s">
        <v>58</v>
      </c>
      <c r="C48" s="1" t="s">
        <v>59</v>
      </c>
      <c r="D48" s="1" t="s">
        <v>740</v>
      </c>
      <c r="E48" s="1" t="s">
        <v>741</v>
      </c>
      <c r="F48" s="1" t="s">
        <v>742</v>
      </c>
      <c r="H48" s="2" t="s">
        <v>66</v>
      </c>
      <c r="I48" s="2" t="s">
        <v>65</v>
      </c>
      <c r="J48" s="2" t="s">
        <v>64</v>
      </c>
      <c r="K48" s="2" t="s">
        <v>64</v>
      </c>
      <c r="L48" s="2" t="s">
        <v>67</v>
      </c>
      <c r="M48" s="1" t="s">
        <v>743</v>
      </c>
      <c r="N48" s="1" t="s">
        <v>744</v>
      </c>
      <c r="O48" s="2" t="s">
        <v>258</v>
      </c>
      <c r="Q48" s="2" t="s">
        <v>71</v>
      </c>
      <c r="R48" s="2" t="s">
        <v>119</v>
      </c>
      <c r="T48" s="2" t="s">
        <v>74</v>
      </c>
      <c r="U48" s="3">
        <v>9</v>
      </c>
      <c r="V48" s="3">
        <v>9</v>
      </c>
      <c r="W48" s="4" t="s">
        <v>745</v>
      </c>
      <c r="X48" s="4" t="s">
        <v>745</v>
      </c>
      <c r="Y48" s="4" t="s">
        <v>352</v>
      </c>
      <c r="Z48" s="4" t="s">
        <v>746</v>
      </c>
      <c r="AA48" s="3">
        <v>202</v>
      </c>
      <c r="AB48" s="3">
        <v>101</v>
      </c>
      <c r="AC48" s="3">
        <v>187</v>
      </c>
      <c r="AD48" s="3">
        <v>3</v>
      </c>
      <c r="AE48" s="3">
        <v>4</v>
      </c>
      <c r="AF48" s="3">
        <v>11</v>
      </c>
      <c r="AG48" s="3">
        <v>21</v>
      </c>
      <c r="AH48" s="3">
        <v>3</v>
      </c>
      <c r="AI48" s="3">
        <v>5</v>
      </c>
      <c r="AJ48" s="3">
        <v>1</v>
      </c>
      <c r="AK48" s="3">
        <v>4</v>
      </c>
      <c r="AL48" s="3">
        <v>9</v>
      </c>
      <c r="AM48" s="3">
        <v>17</v>
      </c>
      <c r="AN48" s="3">
        <v>1</v>
      </c>
      <c r="AO48" s="3">
        <v>1</v>
      </c>
      <c r="AP48" s="3">
        <v>0</v>
      </c>
      <c r="AQ48" s="3">
        <v>0</v>
      </c>
      <c r="AR48" s="2" t="s">
        <v>66</v>
      </c>
      <c r="AS48" s="2" t="s">
        <v>64</v>
      </c>
      <c r="AT48" s="5" t="str">
        <f>HYPERLINK("http://catalog.hathitrust.org/Record/000412692","HathiTrust Record")</f>
        <v>HathiTrust Record</v>
      </c>
      <c r="AU48" s="5" t="str">
        <f>HYPERLINK("https://creighton-primo.hosted.exlibrisgroup.com/primo-explore/search?tab=default_tab&amp;search_scope=EVERYTHING&amp;vid=01CRU&amp;lang=en_US&amp;offset=0&amp;query=any,contains,991001792319702656","Catalog Record")</f>
        <v>Catalog Record</v>
      </c>
      <c r="AV48" s="5" t="str">
        <f>HYPERLINK("http://www.worldcat.org/oclc/12941223","WorldCat Record")</f>
        <v>WorldCat Record</v>
      </c>
      <c r="AW48" s="2" t="s">
        <v>747</v>
      </c>
      <c r="AX48" s="2" t="s">
        <v>748</v>
      </c>
      <c r="AY48" s="2" t="s">
        <v>749</v>
      </c>
      <c r="AZ48" s="2" t="s">
        <v>749</v>
      </c>
      <c r="BA48" s="2" t="s">
        <v>750</v>
      </c>
      <c r="BB48" s="2" t="s">
        <v>82</v>
      </c>
      <c r="BD48" s="2" t="s">
        <v>751</v>
      </c>
      <c r="BE48" s="2" t="s">
        <v>752</v>
      </c>
      <c r="BF48" s="2" t="s">
        <v>753</v>
      </c>
    </row>
    <row r="49" spans="1:58" ht="43.5" customHeight="1">
      <c r="A49" s="1"/>
      <c r="B49" s="1" t="s">
        <v>58</v>
      </c>
      <c r="C49" s="1" t="s">
        <v>59</v>
      </c>
      <c r="D49" s="1" t="s">
        <v>754</v>
      </c>
      <c r="E49" s="1" t="s">
        <v>755</v>
      </c>
      <c r="F49" s="1" t="s">
        <v>756</v>
      </c>
      <c r="H49" s="2" t="s">
        <v>66</v>
      </c>
      <c r="I49" s="2" t="s">
        <v>65</v>
      </c>
      <c r="J49" s="2" t="s">
        <v>64</v>
      </c>
      <c r="K49" s="2" t="s">
        <v>66</v>
      </c>
      <c r="L49" s="2" t="s">
        <v>67</v>
      </c>
      <c r="N49" s="1" t="s">
        <v>757</v>
      </c>
      <c r="O49" s="2" t="s">
        <v>118</v>
      </c>
      <c r="Q49" s="2" t="s">
        <v>71</v>
      </c>
      <c r="R49" s="2" t="s">
        <v>758</v>
      </c>
      <c r="T49" s="2" t="s">
        <v>74</v>
      </c>
      <c r="U49" s="3">
        <v>9</v>
      </c>
      <c r="V49" s="3">
        <v>36</v>
      </c>
      <c r="W49" s="4" t="s">
        <v>759</v>
      </c>
      <c r="X49" s="4" t="s">
        <v>760</v>
      </c>
      <c r="Y49" s="4" t="s">
        <v>761</v>
      </c>
      <c r="Z49" s="4" t="s">
        <v>762</v>
      </c>
      <c r="AA49" s="3">
        <v>472</v>
      </c>
      <c r="AB49" s="3">
        <v>371</v>
      </c>
      <c r="AC49" s="3">
        <v>374</v>
      </c>
      <c r="AD49" s="3">
        <v>2</v>
      </c>
      <c r="AE49" s="3">
        <v>2</v>
      </c>
      <c r="AF49" s="3">
        <v>23</v>
      </c>
      <c r="AG49" s="3">
        <v>23</v>
      </c>
      <c r="AH49" s="3">
        <v>10</v>
      </c>
      <c r="AI49" s="3">
        <v>10</v>
      </c>
      <c r="AJ49" s="3">
        <v>4</v>
      </c>
      <c r="AK49" s="3">
        <v>4</v>
      </c>
      <c r="AL49" s="3">
        <v>12</v>
      </c>
      <c r="AM49" s="3">
        <v>12</v>
      </c>
      <c r="AN49" s="3">
        <v>0</v>
      </c>
      <c r="AO49" s="3">
        <v>0</v>
      </c>
      <c r="AP49" s="3">
        <v>2</v>
      </c>
      <c r="AQ49" s="3">
        <v>2</v>
      </c>
      <c r="AR49" s="2" t="s">
        <v>66</v>
      </c>
      <c r="AS49" s="2" t="s">
        <v>64</v>
      </c>
      <c r="AT49" s="5" t="str">
        <f>HYPERLINK("http://catalog.hathitrust.org/Record/003016154","HathiTrust Record")</f>
        <v>HathiTrust Record</v>
      </c>
      <c r="AU49" s="5" t="str">
        <f>HYPERLINK("https://creighton-primo.hosted.exlibrisgroup.com/primo-explore/search?tab=default_tab&amp;search_scope=EVERYTHING&amp;vid=01CRU&amp;lang=en_US&amp;offset=0&amp;query=any,contains,991001802629702656","Catalog Record")</f>
        <v>Catalog Record</v>
      </c>
      <c r="AV49" s="5" t="str">
        <f>HYPERLINK("http://www.worldcat.org/oclc/27066826","WorldCat Record")</f>
        <v>WorldCat Record</v>
      </c>
      <c r="AW49" s="2" t="s">
        <v>763</v>
      </c>
      <c r="AX49" s="2" t="s">
        <v>764</v>
      </c>
      <c r="AY49" s="2" t="s">
        <v>765</v>
      </c>
      <c r="AZ49" s="2" t="s">
        <v>765</v>
      </c>
      <c r="BA49" s="2" t="s">
        <v>766</v>
      </c>
      <c r="BB49" s="2" t="s">
        <v>82</v>
      </c>
      <c r="BD49" s="2" t="s">
        <v>767</v>
      </c>
      <c r="BE49" s="2" t="s">
        <v>768</v>
      </c>
      <c r="BF49" s="2" t="s">
        <v>769</v>
      </c>
    </row>
    <row r="50" spans="1:58" ht="43.5" customHeight="1">
      <c r="A50" s="1"/>
      <c r="B50" s="1" t="s">
        <v>58</v>
      </c>
      <c r="C50" s="1" t="s">
        <v>59</v>
      </c>
      <c r="D50" s="1" t="s">
        <v>770</v>
      </c>
      <c r="E50" s="1" t="s">
        <v>771</v>
      </c>
      <c r="F50" s="1" t="s">
        <v>772</v>
      </c>
      <c r="H50" s="2" t="s">
        <v>66</v>
      </c>
      <c r="I50" s="2" t="s">
        <v>65</v>
      </c>
      <c r="J50" s="2" t="s">
        <v>64</v>
      </c>
      <c r="K50" s="2" t="s">
        <v>66</v>
      </c>
      <c r="L50" s="2" t="s">
        <v>67</v>
      </c>
      <c r="N50" s="1" t="s">
        <v>773</v>
      </c>
      <c r="O50" s="2" t="s">
        <v>152</v>
      </c>
      <c r="Q50" s="2" t="s">
        <v>71</v>
      </c>
      <c r="R50" s="2" t="s">
        <v>137</v>
      </c>
      <c r="T50" s="2" t="s">
        <v>74</v>
      </c>
      <c r="U50" s="3">
        <v>16</v>
      </c>
      <c r="V50" s="3">
        <v>67</v>
      </c>
      <c r="W50" s="4" t="s">
        <v>774</v>
      </c>
      <c r="X50" s="4" t="s">
        <v>775</v>
      </c>
      <c r="Y50" s="4" t="s">
        <v>154</v>
      </c>
      <c r="Z50" s="4" t="s">
        <v>776</v>
      </c>
      <c r="AA50" s="3">
        <v>1183</v>
      </c>
      <c r="AB50" s="3">
        <v>1052</v>
      </c>
      <c r="AC50" s="3">
        <v>1066</v>
      </c>
      <c r="AD50" s="3">
        <v>9</v>
      </c>
      <c r="AE50" s="3">
        <v>9</v>
      </c>
      <c r="AF50" s="3">
        <v>41</v>
      </c>
      <c r="AG50" s="3">
        <v>42</v>
      </c>
      <c r="AH50" s="3">
        <v>13</v>
      </c>
      <c r="AI50" s="3">
        <v>14</v>
      </c>
      <c r="AJ50" s="3">
        <v>6</v>
      </c>
      <c r="AK50" s="3">
        <v>6</v>
      </c>
      <c r="AL50" s="3">
        <v>17</v>
      </c>
      <c r="AM50" s="3">
        <v>17</v>
      </c>
      <c r="AN50" s="3">
        <v>5</v>
      </c>
      <c r="AO50" s="3">
        <v>5</v>
      </c>
      <c r="AP50" s="3">
        <v>8</v>
      </c>
      <c r="AQ50" s="3">
        <v>8</v>
      </c>
      <c r="AR50" s="2" t="s">
        <v>66</v>
      </c>
      <c r="AS50" s="2" t="s">
        <v>64</v>
      </c>
      <c r="AT50" s="5" t="str">
        <f>HYPERLINK("http://catalog.hathitrust.org/Record/000044758","HathiTrust Record")</f>
        <v>HathiTrust Record</v>
      </c>
      <c r="AU50" s="5" t="str">
        <f>HYPERLINK("https://creighton-primo.hosted.exlibrisgroup.com/primo-explore/search?tab=default_tab&amp;search_scope=EVERYTHING&amp;vid=01CRU&amp;lang=en_US&amp;offset=0&amp;query=any,contains,991001789009702656","Catalog Record")</f>
        <v>Catalog Record</v>
      </c>
      <c r="AV50" s="5" t="str">
        <f>HYPERLINK("http://www.worldcat.org/oclc/1527377","WorldCat Record")</f>
        <v>WorldCat Record</v>
      </c>
      <c r="AW50" s="2" t="s">
        <v>777</v>
      </c>
      <c r="AX50" s="2" t="s">
        <v>778</v>
      </c>
      <c r="AY50" s="2" t="s">
        <v>779</v>
      </c>
      <c r="AZ50" s="2" t="s">
        <v>779</v>
      </c>
      <c r="BA50" s="2" t="s">
        <v>780</v>
      </c>
      <c r="BB50" s="2" t="s">
        <v>82</v>
      </c>
      <c r="BD50" s="2" t="s">
        <v>781</v>
      </c>
      <c r="BE50" s="2" t="s">
        <v>782</v>
      </c>
      <c r="BF50" s="2" t="s">
        <v>783</v>
      </c>
    </row>
    <row r="51" spans="1:58" ht="43.5" customHeight="1">
      <c r="A51" s="1"/>
      <c r="B51" s="1" t="s">
        <v>58</v>
      </c>
      <c r="C51" s="1" t="s">
        <v>59</v>
      </c>
      <c r="D51" s="1" t="s">
        <v>784</v>
      </c>
      <c r="E51" s="1" t="s">
        <v>785</v>
      </c>
      <c r="F51" s="1" t="s">
        <v>786</v>
      </c>
      <c r="H51" s="2" t="s">
        <v>66</v>
      </c>
      <c r="I51" s="2" t="s">
        <v>65</v>
      </c>
      <c r="J51" s="2" t="s">
        <v>64</v>
      </c>
      <c r="K51" s="2" t="s">
        <v>66</v>
      </c>
      <c r="L51" s="2" t="s">
        <v>67</v>
      </c>
      <c r="N51" s="1" t="s">
        <v>787</v>
      </c>
      <c r="O51" s="2" t="s">
        <v>288</v>
      </c>
      <c r="Q51" s="2" t="s">
        <v>71</v>
      </c>
      <c r="R51" s="2" t="s">
        <v>788</v>
      </c>
      <c r="S51" s="1" t="s">
        <v>789</v>
      </c>
      <c r="T51" s="2" t="s">
        <v>74</v>
      </c>
      <c r="U51" s="3">
        <v>8</v>
      </c>
      <c r="V51" s="3">
        <v>41</v>
      </c>
      <c r="W51" s="4" t="s">
        <v>790</v>
      </c>
      <c r="X51" s="4" t="s">
        <v>791</v>
      </c>
      <c r="Y51" s="4" t="s">
        <v>352</v>
      </c>
      <c r="Z51" s="4" t="s">
        <v>792</v>
      </c>
      <c r="AA51" s="3">
        <v>379</v>
      </c>
      <c r="AB51" s="3">
        <v>244</v>
      </c>
      <c r="AC51" s="3">
        <v>249</v>
      </c>
      <c r="AD51" s="3">
        <v>5</v>
      </c>
      <c r="AE51" s="3">
        <v>5</v>
      </c>
      <c r="AF51" s="3">
        <v>11</v>
      </c>
      <c r="AG51" s="3">
        <v>11</v>
      </c>
      <c r="AH51" s="3">
        <v>3</v>
      </c>
      <c r="AI51" s="3">
        <v>3</v>
      </c>
      <c r="AJ51" s="3">
        <v>1</v>
      </c>
      <c r="AK51" s="3">
        <v>1</v>
      </c>
      <c r="AL51" s="3">
        <v>4</v>
      </c>
      <c r="AM51" s="3">
        <v>4</v>
      </c>
      <c r="AN51" s="3">
        <v>3</v>
      </c>
      <c r="AO51" s="3">
        <v>3</v>
      </c>
      <c r="AP51" s="3">
        <v>1</v>
      </c>
      <c r="AQ51" s="3">
        <v>1</v>
      </c>
      <c r="AR51" s="2" t="s">
        <v>66</v>
      </c>
      <c r="AS51" s="2" t="s">
        <v>66</v>
      </c>
      <c r="AU51" s="5" t="str">
        <f>HYPERLINK("https://creighton-primo.hosted.exlibrisgroup.com/primo-explore/search?tab=default_tab&amp;search_scope=EVERYTHING&amp;vid=01CRU&amp;lang=en_US&amp;offset=0&amp;query=any,contains,991001789229702656","Catalog Record")</f>
        <v>Catalog Record</v>
      </c>
      <c r="AV51" s="5" t="str">
        <f>HYPERLINK("http://www.worldcat.org/oclc/6329029","WorldCat Record")</f>
        <v>WorldCat Record</v>
      </c>
      <c r="AW51" s="2" t="s">
        <v>793</v>
      </c>
      <c r="AX51" s="2" t="s">
        <v>794</v>
      </c>
      <c r="AY51" s="2" t="s">
        <v>795</v>
      </c>
      <c r="AZ51" s="2" t="s">
        <v>795</v>
      </c>
      <c r="BA51" s="2" t="s">
        <v>796</v>
      </c>
      <c r="BB51" s="2" t="s">
        <v>82</v>
      </c>
      <c r="BD51" s="2" t="s">
        <v>797</v>
      </c>
      <c r="BE51" s="2" t="s">
        <v>798</v>
      </c>
      <c r="BF51" s="2" t="s">
        <v>799</v>
      </c>
    </row>
    <row r="52" spans="1:58" ht="43.5" customHeight="1">
      <c r="A52" s="1"/>
      <c r="B52" s="1" t="s">
        <v>58</v>
      </c>
      <c r="C52" s="1" t="s">
        <v>59</v>
      </c>
      <c r="D52" s="1" t="s">
        <v>800</v>
      </c>
      <c r="E52" s="1" t="s">
        <v>801</v>
      </c>
      <c r="F52" s="1" t="s">
        <v>802</v>
      </c>
      <c r="H52" s="2" t="s">
        <v>66</v>
      </c>
      <c r="I52" s="2" t="s">
        <v>65</v>
      </c>
      <c r="J52" s="2" t="s">
        <v>64</v>
      </c>
      <c r="K52" s="2" t="s">
        <v>66</v>
      </c>
      <c r="L52" s="2" t="s">
        <v>67</v>
      </c>
      <c r="N52" s="1" t="s">
        <v>803</v>
      </c>
      <c r="O52" s="2" t="s">
        <v>288</v>
      </c>
      <c r="Q52" s="2" t="s">
        <v>71</v>
      </c>
      <c r="R52" s="2" t="s">
        <v>244</v>
      </c>
      <c r="T52" s="2" t="s">
        <v>74</v>
      </c>
      <c r="U52" s="3">
        <v>30</v>
      </c>
      <c r="V52" s="3">
        <v>37</v>
      </c>
      <c r="W52" s="4" t="s">
        <v>804</v>
      </c>
      <c r="X52" s="4" t="s">
        <v>804</v>
      </c>
      <c r="Y52" s="4" t="s">
        <v>805</v>
      </c>
      <c r="Z52" s="4" t="s">
        <v>806</v>
      </c>
      <c r="AA52" s="3">
        <v>357</v>
      </c>
      <c r="AB52" s="3">
        <v>270</v>
      </c>
      <c r="AC52" s="3">
        <v>280</v>
      </c>
      <c r="AD52" s="3">
        <v>2</v>
      </c>
      <c r="AE52" s="3">
        <v>2</v>
      </c>
      <c r="AF52" s="3">
        <v>11</v>
      </c>
      <c r="AG52" s="3">
        <v>11</v>
      </c>
      <c r="AH52" s="3">
        <v>3</v>
      </c>
      <c r="AI52" s="3">
        <v>3</v>
      </c>
      <c r="AJ52" s="3">
        <v>4</v>
      </c>
      <c r="AK52" s="3">
        <v>4</v>
      </c>
      <c r="AL52" s="3">
        <v>7</v>
      </c>
      <c r="AM52" s="3">
        <v>7</v>
      </c>
      <c r="AN52" s="3">
        <v>0</v>
      </c>
      <c r="AO52" s="3">
        <v>0</v>
      </c>
      <c r="AP52" s="3">
        <v>0</v>
      </c>
      <c r="AQ52" s="3">
        <v>0</v>
      </c>
      <c r="AR52" s="2" t="s">
        <v>66</v>
      </c>
      <c r="AS52" s="2" t="s">
        <v>64</v>
      </c>
      <c r="AT52" s="5" t="str">
        <f>HYPERLINK("http://catalog.hathitrust.org/Record/000309917","HathiTrust Record")</f>
        <v>HathiTrust Record</v>
      </c>
      <c r="AU52" s="5" t="str">
        <f>HYPERLINK("https://creighton-primo.hosted.exlibrisgroup.com/primo-explore/search?tab=default_tab&amp;search_scope=EVERYTHING&amp;vid=01CRU&amp;lang=en_US&amp;offset=0&amp;query=any,contains,991001753429702656","Catalog Record")</f>
        <v>Catalog Record</v>
      </c>
      <c r="AV52" s="5" t="str">
        <f>HYPERLINK("http://www.worldcat.org/oclc/4493661","WorldCat Record")</f>
        <v>WorldCat Record</v>
      </c>
      <c r="AW52" s="2" t="s">
        <v>807</v>
      </c>
      <c r="AX52" s="2" t="s">
        <v>808</v>
      </c>
      <c r="AY52" s="2" t="s">
        <v>809</v>
      </c>
      <c r="AZ52" s="2" t="s">
        <v>809</v>
      </c>
      <c r="BA52" s="2" t="s">
        <v>810</v>
      </c>
      <c r="BB52" s="2" t="s">
        <v>82</v>
      </c>
      <c r="BD52" s="2" t="s">
        <v>811</v>
      </c>
      <c r="BE52" s="2" t="s">
        <v>812</v>
      </c>
      <c r="BF52" s="2" t="s">
        <v>813</v>
      </c>
    </row>
    <row r="53" spans="1:58" ht="43.5" customHeight="1">
      <c r="A53" s="1"/>
      <c r="B53" s="1" t="s">
        <v>58</v>
      </c>
      <c r="C53" s="1" t="s">
        <v>59</v>
      </c>
      <c r="D53" s="1" t="s">
        <v>814</v>
      </c>
      <c r="E53" s="1" t="s">
        <v>815</v>
      </c>
      <c r="F53" s="1" t="s">
        <v>816</v>
      </c>
      <c r="H53" s="2" t="s">
        <v>66</v>
      </c>
      <c r="I53" s="2" t="s">
        <v>65</v>
      </c>
      <c r="J53" s="2" t="s">
        <v>64</v>
      </c>
      <c r="K53" s="2" t="s">
        <v>66</v>
      </c>
      <c r="L53" s="2" t="s">
        <v>67</v>
      </c>
      <c r="N53" s="1" t="s">
        <v>817</v>
      </c>
      <c r="O53" s="2" t="s">
        <v>623</v>
      </c>
      <c r="Q53" s="2" t="s">
        <v>71</v>
      </c>
      <c r="R53" s="2" t="s">
        <v>666</v>
      </c>
      <c r="S53" s="1" t="s">
        <v>818</v>
      </c>
      <c r="T53" s="2" t="s">
        <v>74</v>
      </c>
      <c r="U53" s="3">
        <v>41</v>
      </c>
      <c r="V53" s="3">
        <v>63</v>
      </c>
      <c r="W53" s="4" t="s">
        <v>819</v>
      </c>
      <c r="X53" s="4" t="s">
        <v>819</v>
      </c>
      <c r="Y53" s="4" t="s">
        <v>368</v>
      </c>
      <c r="Z53" s="4" t="s">
        <v>806</v>
      </c>
      <c r="AA53" s="3">
        <v>42</v>
      </c>
      <c r="AB53" s="3">
        <v>34</v>
      </c>
      <c r="AC53" s="3">
        <v>168</v>
      </c>
      <c r="AD53" s="3">
        <v>2</v>
      </c>
      <c r="AE53" s="3">
        <v>3</v>
      </c>
      <c r="AF53" s="3">
        <v>1</v>
      </c>
      <c r="AG53" s="3">
        <v>10</v>
      </c>
      <c r="AH53" s="3">
        <v>0</v>
      </c>
      <c r="AI53" s="3">
        <v>3</v>
      </c>
      <c r="AJ53" s="3">
        <v>0</v>
      </c>
      <c r="AK53" s="3">
        <v>2</v>
      </c>
      <c r="AL53" s="3">
        <v>1</v>
      </c>
      <c r="AM53" s="3">
        <v>6</v>
      </c>
      <c r="AN53" s="3">
        <v>0</v>
      </c>
      <c r="AO53" s="3">
        <v>1</v>
      </c>
      <c r="AP53" s="3">
        <v>0</v>
      </c>
      <c r="AQ53" s="3">
        <v>0</v>
      </c>
      <c r="AR53" s="2" t="s">
        <v>66</v>
      </c>
      <c r="AS53" s="2" t="s">
        <v>66</v>
      </c>
      <c r="AU53" s="5" t="str">
        <f>HYPERLINK("https://creighton-primo.hosted.exlibrisgroup.com/primo-explore/search?tab=default_tab&amp;search_scope=EVERYTHING&amp;vid=01CRU&amp;lang=en_US&amp;offset=0&amp;query=any,contains,991001760489702656","Catalog Record")</f>
        <v>Catalog Record</v>
      </c>
      <c r="AV53" s="5" t="str">
        <f>HYPERLINK("http://www.worldcat.org/oclc/1365644","WorldCat Record")</f>
        <v>WorldCat Record</v>
      </c>
      <c r="AW53" s="2" t="s">
        <v>820</v>
      </c>
      <c r="AX53" s="2" t="s">
        <v>821</v>
      </c>
      <c r="AY53" s="2" t="s">
        <v>822</v>
      </c>
      <c r="AZ53" s="2" t="s">
        <v>822</v>
      </c>
      <c r="BA53" s="2" t="s">
        <v>823</v>
      </c>
      <c r="BB53" s="2" t="s">
        <v>82</v>
      </c>
      <c r="BE53" s="2" t="s">
        <v>824</v>
      </c>
      <c r="BF53" s="2" t="s">
        <v>825</v>
      </c>
    </row>
    <row r="54" spans="1:58" ht="43.5" customHeight="1">
      <c r="A54" s="1"/>
      <c r="B54" s="1" t="s">
        <v>58</v>
      </c>
      <c r="C54" s="1" t="s">
        <v>59</v>
      </c>
      <c r="D54" s="1" t="s">
        <v>826</v>
      </c>
      <c r="E54" s="1" t="s">
        <v>827</v>
      </c>
      <c r="F54" s="1" t="s">
        <v>828</v>
      </c>
      <c r="H54" s="2" t="s">
        <v>66</v>
      </c>
      <c r="I54" s="2" t="s">
        <v>65</v>
      </c>
      <c r="J54" s="2" t="s">
        <v>64</v>
      </c>
      <c r="K54" s="2" t="s">
        <v>66</v>
      </c>
      <c r="L54" s="2" t="s">
        <v>67</v>
      </c>
      <c r="M54" s="1" t="s">
        <v>829</v>
      </c>
      <c r="N54" s="1" t="s">
        <v>830</v>
      </c>
      <c r="O54" s="2" t="s">
        <v>118</v>
      </c>
      <c r="P54" s="1" t="s">
        <v>303</v>
      </c>
      <c r="Q54" s="2" t="s">
        <v>71</v>
      </c>
      <c r="R54" s="2" t="s">
        <v>137</v>
      </c>
      <c r="T54" s="2" t="s">
        <v>74</v>
      </c>
      <c r="U54" s="3">
        <v>33</v>
      </c>
      <c r="V54" s="3">
        <v>68</v>
      </c>
      <c r="W54" s="4" t="s">
        <v>549</v>
      </c>
      <c r="X54" s="4" t="s">
        <v>831</v>
      </c>
      <c r="Y54" s="4" t="s">
        <v>832</v>
      </c>
      <c r="Z54" s="4" t="s">
        <v>833</v>
      </c>
      <c r="AA54" s="3">
        <v>2699</v>
      </c>
      <c r="AB54" s="3">
        <v>2550</v>
      </c>
      <c r="AC54" s="3">
        <v>2702</v>
      </c>
      <c r="AD54" s="3">
        <v>28</v>
      </c>
      <c r="AE54" s="3">
        <v>28</v>
      </c>
      <c r="AF54" s="3">
        <v>36</v>
      </c>
      <c r="AG54" s="3">
        <v>38</v>
      </c>
      <c r="AH54" s="3">
        <v>17</v>
      </c>
      <c r="AI54" s="3">
        <v>18</v>
      </c>
      <c r="AJ54" s="3">
        <v>5</v>
      </c>
      <c r="AK54" s="3">
        <v>5</v>
      </c>
      <c r="AL54" s="3">
        <v>16</v>
      </c>
      <c r="AM54" s="3">
        <v>17</v>
      </c>
      <c r="AN54" s="3">
        <v>5</v>
      </c>
      <c r="AO54" s="3">
        <v>5</v>
      </c>
      <c r="AP54" s="3">
        <v>0</v>
      </c>
      <c r="AQ54" s="3">
        <v>0</v>
      </c>
      <c r="AR54" s="2" t="s">
        <v>66</v>
      </c>
      <c r="AS54" s="2" t="s">
        <v>64</v>
      </c>
      <c r="AT54" s="5" t="str">
        <f>HYPERLINK("http://catalog.hathitrust.org/Record/002640652","HathiTrust Record")</f>
        <v>HathiTrust Record</v>
      </c>
      <c r="AU54" s="5" t="str">
        <f>HYPERLINK("https://creighton-primo.hosted.exlibrisgroup.com/primo-explore/search?tab=default_tab&amp;search_scope=EVERYTHING&amp;vid=01CRU&amp;lang=en_US&amp;offset=0&amp;query=any,contains,991001799729702656","Catalog Record")</f>
        <v>Catalog Record</v>
      </c>
      <c r="AV54" s="5" t="str">
        <f>HYPERLINK("http://www.worldcat.org/oclc/26590817","WorldCat Record")</f>
        <v>WorldCat Record</v>
      </c>
      <c r="AW54" s="2" t="s">
        <v>834</v>
      </c>
      <c r="AX54" s="2" t="s">
        <v>835</v>
      </c>
      <c r="AY54" s="2" t="s">
        <v>836</v>
      </c>
      <c r="AZ54" s="2" t="s">
        <v>836</v>
      </c>
      <c r="BA54" s="2" t="s">
        <v>837</v>
      </c>
      <c r="BB54" s="2" t="s">
        <v>82</v>
      </c>
      <c r="BD54" s="2" t="s">
        <v>838</v>
      </c>
      <c r="BE54" s="2" t="s">
        <v>839</v>
      </c>
      <c r="BF54" s="2" t="s">
        <v>840</v>
      </c>
    </row>
    <row r="55" spans="1:58" ht="43.5" customHeight="1">
      <c r="A55" s="1"/>
      <c r="B55" s="1" t="s">
        <v>58</v>
      </c>
      <c r="C55" s="1" t="s">
        <v>59</v>
      </c>
      <c r="D55" s="1" t="s">
        <v>841</v>
      </c>
      <c r="E55" s="1" t="s">
        <v>842</v>
      </c>
      <c r="F55" s="1" t="s">
        <v>843</v>
      </c>
      <c r="H55" s="2" t="s">
        <v>66</v>
      </c>
      <c r="I55" s="2" t="s">
        <v>65</v>
      </c>
      <c r="J55" s="2" t="s">
        <v>64</v>
      </c>
      <c r="K55" s="2" t="s">
        <v>66</v>
      </c>
      <c r="L55" s="2" t="s">
        <v>67</v>
      </c>
      <c r="N55" s="1" t="s">
        <v>844</v>
      </c>
      <c r="O55" s="2" t="s">
        <v>413</v>
      </c>
      <c r="P55" s="1" t="s">
        <v>303</v>
      </c>
      <c r="Q55" s="2" t="s">
        <v>71</v>
      </c>
      <c r="R55" s="2" t="s">
        <v>319</v>
      </c>
      <c r="T55" s="2" t="s">
        <v>74</v>
      </c>
      <c r="U55" s="3">
        <v>0</v>
      </c>
      <c r="V55" s="3">
        <v>3</v>
      </c>
      <c r="X55" s="4" t="s">
        <v>845</v>
      </c>
      <c r="Y55" s="4" t="s">
        <v>846</v>
      </c>
      <c r="Z55" s="4" t="s">
        <v>846</v>
      </c>
      <c r="AA55" s="3">
        <v>481</v>
      </c>
      <c r="AB55" s="3">
        <v>387</v>
      </c>
      <c r="AC55" s="3">
        <v>461</v>
      </c>
      <c r="AD55" s="3">
        <v>2</v>
      </c>
      <c r="AE55" s="3">
        <v>3</v>
      </c>
      <c r="AF55" s="3">
        <v>20</v>
      </c>
      <c r="AG55" s="3">
        <v>23</v>
      </c>
      <c r="AH55" s="3">
        <v>7</v>
      </c>
      <c r="AI55" s="3">
        <v>8</v>
      </c>
      <c r="AJ55" s="3">
        <v>5</v>
      </c>
      <c r="AK55" s="3">
        <v>5</v>
      </c>
      <c r="AL55" s="3">
        <v>13</v>
      </c>
      <c r="AM55" s="3">
        <v>14</v>
      </c>
      <c r="AN55" s="3">
        <v>1</v>
      </c>
      <c r="AO55" s="3">
        <v>2</v>
      </c>
      <c r="AP55" s="3">
        <v>0</v>
      </c>
      <c r="AQ55" s="3">
        <v>0</v>
      </c>
      <c r="AR55" s="2" t="s">
        <v>66</v>
      </c>
      <c r="AS55" s="2" t="s">
        <v>66</v>
      </c>
      <c r="AU55" s="5" t="str">
        <f>HYPERLINK("https://creighton-primo.hosted.exlibrisgroup.com/primo-explore/search?tab=default_tab&amp;search_scope=EVERYTHING&amp;vid=01CRU&amp;lang=en_US&amp;offset=0&amp;query=any,contains,991001812889702656","Catalog Record")</f>
        <v>Catalog Record</v>
      </c>
      <c r="AV55" s="5" t="str">
        <f>HYPERLINK("http://www.worldcat.org/oclc/35325353","WorldCat Record")</f>
        <v>WorldCat Record</v>
      </c>
      <c r="AW55" s="2" t="s">
        <v>847</v>
      </c>
      <c r="AX55" s="2" t="s">
        <v>848</v>
      </c>
      <c r="AY55" s="2" t="s">
        <v>849</v>
      </c>
      <c r="AZ55" s="2" t="s">
        <v>849</v>
      </c>
      <c r="BA55" s="2" t="s">
        <v>850</v>
      </c>
      <c r="BB55" s="2" t="s">
        <v>82</v>
      </c>
      <c r="BD55" s="2" t="s">
        <v>851</v>
      </c>
      <c r="BE55" s="2" t="s">
        <v>852</v>
      </c>
      <c r="BF55" s="2" t="s">
        <v>853</v>
      </c>
    </row>
    <row r="56" spans="1:58" ht="43.5" customHeight="1">
      <c r="A56" s="1"/>
      <c r="B56" s="1" t="s">
        <v>58</v>
      </c>
      <c r="C56" s="1" t="s">
        <v>59</v>
      </c>
      <c r="D56" s="1" t="s">
        <v>854</v>
      </c>
      <c r="E56" s="1" t="s">
        <v>855</v>
      </c>
      <c r="F56" s="1" t="s">
        <v>856</v>
      </c>
      <c r="H56" s="2" t="s">
        <v>66</v>
      </c>
      <c r="I56" s="2" t="s">
        <v>65</v>
      </c>
      <c r="J56" s="2" t="s">
        <v>64</v>
      </c>
      <c r="K56" s="2" t="s">
        <v>66</v>
      </c>
      <c r="L56" s="2" t="s">
        <v>67</v>
      </c>
      <c r="N56" s="1" t="s">
        <v>857</v>
      </c>
      <c r="O56" s="2" t="s">
        <v>350</v>
      </c>
      <c r="Q56" s="2" t="s">
        <v>71</v>
      </c>
      <c r="R56" s="2" t="s">
        <v>488</v>
      </c>
      <c r="T56" s="2" t="s">
        <v>74</v>
      </c>
      <c r="U56" s="3">
        <v>10</v>
      </c>
      <c r="V56" s="3">
        <v>19</v>
      </c>
      <c r="W56" s="4" t="s">
        <v>858</v>
      </c>
      <c r="X56" s="4" t="s">
        <v>858</v>
      </c>
      <c r="Y56" s="4" t="s">
        <v>550</v>
      </c>
      <c r="Z56" s="4" t="s">
        <v>859</v>
      </c>
      <c r="AA56" s="3">
        <v>256</v>
      </c>
      <c r="AB56" s="3">
        <v>235</v>
      </c>
      <c r="AC56" s="3">
        <v>237</v>
      </c>
      <c r="AD56" s="3">
        <v>4</v>
      </c>
      <c r="AE56" s="3">
        <v>4</v>
      </c>
      <c r="AF56" s="3">
        <v>17</v>
      </c>
      <c r="AG56" s="3">
        <v>17</v>
      </c>
      <c r="AH56" s="3">
        <v>2</v>
      </c>
      <c r="AI56" s="3">
        <v>2</v>
      </c>
      <c r="AJ56" s="3">
        <v>5</v>
      </c>
      <c r="AK56" s="3">
        <v>5</v>
      </c>
      <c r="AL56" s="3">
        <v>7</v>
      </c>
      <c r="AM56" s="3">
        <v>7</v>
      </c>
      <c r="AN56" s="3">
        <v>1</v>
      </c>
      <c r="AO56" s="3">
        <v>1</v>
      </c>
      <c r="AP56" s="3">
        <v>6</v>
      </c>
      <c r="AQ56" s="3">
        <v>6</v>
      </c>
      <c r="AR56" s="2" t="s">
        <v>66</v>
      </c>
      <c r="AS56" s="2" t="s">
        <v>64</v>
      </c>
      <c r="AT56" s="5" t="str">
        <f>HYPERLINK("http://catalog.hathitrust.org/Record/000193169","HathiTrust Record")</f>
        <v>HathiTrust Record</v>
      </c>
      <c r="AU56" s="5" t="str">
        <f>HYPERLINK("https://creighton-primo.hosted.exlibrisgroup.com/primo-explore/search?tab=default_tab&amp;search_scope=EVERYTHING&amp;vid=01CRU&amp;lang=en_US&amp;offset=0&amp;query=any,contains,991001760169702656","Catalog Record")</f>
        <v>Catalog Record</v>
      </c>
      <c r="AV56" s="5" t="str">
        <f>HYPERLINK("http://www.worldcat.org/oclc/2331224","WorldCat Record")</f>
        <v>WorldCat Record</v>
      </c>
      <c r="AW56" s="2" t="s">
        <v>860</v>
      </c>
      <c r="AX56" s="2" t="s">
        <v>861</v>
      </c>
      <c r="AY56" s="2" t="s">
        <v>862</v>
      </c>
      <c r="AZ56" s="2" t="s">
        <v>862</v>
      </c>
      <c r="BA56" s="2" t="s">
        <v>863</v>
      </c>
      <c r="BB56" s="2" t="s">
        <v>82</v>
      </c>
      <c r="BD56" s="2" t="s">
        <v>864</v>
      </c>
      <c r="BE56" s="2" t="s">
        <v>865</v>
      </c>
      <c r="BF56" s="2" t="s">
        <v>866</v>
      </c>
    </row>
    <row r="57" spans="1:58" ht="43.5" customHeight="1">
      <c r="A57" s="1"/>
      <c r="B57" s="1" t="s">
        <v>58</v>
      </c>
      <c r="C57" s="1" t="s">
        <v>59</v>
      </c>
      <c r="D57" s="1" t="s">
        <v>867</v>
      </c>
      <c r="E57" s="1" t="s">
        <v>868</v>
      </c>
      <c r="F57" s="1" t="s">
        <v>869</v>
      </c>
      <c r="H57" s="2" t="s">
        <v>66</v>
      </c>
      <c r="I57" s="2" t="s">
        <v>65</v>
      </c>
      <c r="J57" s="2" t="s">
        <v>64</v>
      </c>
      <c r="K57" s="2" t="s">
        <v>66</v>
      </c>
      <c r="L57" s="2" t="s">
        <v>67</v>
      </c>
      <c r="N57" s="1" t="s">
        <v>870</v>
      </c>
      <c r="O57" s="2" t="s">
        <v>274</v>
      </c>
      <c r="Q57" s="2" t="s">
        <v>71</v>
      </c>
      <c r="R57" s="2" t="s">
        <v>319</v>
      </c>
      <c r="S57" s="1" t="s">
        <v>871</v>
      </c>
      <c r="T57" s="2" t="s">
        <v>74</v>
      </c>
      <c r="U57" s="3">
        <v>9</v>
      </c>
      <c r="V57" s="3">
        <v>16</v>
      </c>
      <c r="W57" s="4" t="s">
        <v>872</v>
      </c>
      <c r="X57" s="4" t="s">
        <v>872</v>
      </c>
      <c r="Y57" s="4" t="s">
        <v>873</v>
      </c>
      <c r="Z57" s="4" t="s">
        <v>874</v>
      </c>
      <c r="AA57" s="3">
        <v>260</v>
      </c>
      <c r="AB57" s="3">
        <v>211</v>
      </c>
      <c r="AC57" s="3">
        <v>217</v>
      </c>
      <c r="AD57" s="3">
        <v>4</v>
      </c>
      <c r="AE57" s="3">
        <v>4</v>
      </c>
      <c r="AF57" s="3">
        <v>7</v>
      </c>
      <c r="AG57" s="3">
        <v>7</v>
      </c>
      <c r="AH57" s="3">
        <v>2</v>
      </c>
      <c r="AI57" s="3">
        <v>2</v>
      </c>
      <c r="AJ57" s="3">
        <v>1</v>
      </c>
      <c r="AK57" s="3">
        <v>1</v>
      </c>
      <c r="AL57" s="3">
        <v>2</v>
      </c>
      <c r="AM57" s="3">
        <v>2</v>
      </c>
      <c r="AN57" s="3">
        <v>2</v>
      </c>
      <c r="AO57" s="3">
        <v>2</v>
      </c>
      <c r="AP57" s="3">
        <v>0</v>
      </c>
      <c r="AQ57" s="3">
        <v>0</v>
      </c>
      <c r="AR57" s="2" t="s">
        <v>66</v>
      </c>
      <c r="AS57" s="2" t="s">
        <v>66</v>
      </c>
      <c r="AU57" s="5" t="str">
        <f>HYPERLINK("https://creighton-primo.hosted.exlibrisgroup.com/primo-explore/search?tab=default_tab&amp;search_scope=EVERYTHING&amp;vid=01CRU&amp;lang=en_US&amp;offset=0&amp;query=any,contains,991001778409702656","Catalog Record")</f>
        <v>Catalog Record</v>
      </c>
      <c r="AV57" s="5" t="str">
        <f>HYPERLINK("http://www.worldcat.org/oclc/8033277","WorldCat Record")</f>
        <v>WorldCat Record</v>
      </c>
      <c r="AW57" s="2" t="s">
        <v>875</v>
      </c>
      <c r="AX57" s="2" t="s">
        <v>876</v>
      </c>
      <c r="AY57" s="2" t="s">
        <v>877</v>
      </c>
      <c r="AZ57" s="2" t="s">
        <v>877</v>
      </c>
      <c r="BA57" s="2" t="s">
        <v>878</v>
      </c>
      <c r="BB57" s="2" t="s">
        <v>82</v>
      </c>
      <c r="BD57" s="2" t="s">
        <v>879</v>
      </c>
      <c r="BE57" s="2" t="s">
        <v>880</v>
      </c>
      <c r="BF57" s="2" t="s">
        <v>881</v>
      </c>
    </row>
    <row r="58" spans="1:58" ht="43.5" customHeight="1">
      <c r="A58" s="1"/>
      <c r="B58" s="1" t="s">
        <v>58</v>
      </c>
      <c r="C58" s="1" t="s">
        <v>59</v>
      </c>
      <c r="D58" s="1" t="s">
        <v>882</v>
      </c>
      <c r="E58" s="1" t="s">
        <v>883</v>
      </c>
      <c r="F58" s="1" t="s">
        <v>884</v>
      </c>
      <c r="H58" s="2" t="s">
        <v>66</v>
      </c>
      <c r="I58" s="2" t="s">
        <v>65</v>
      </c>
      <c r="J58" s="2" t="s">
        <v>64</v>
      </c>
      <c r="K58" s="2" t="s">
        <v>66</v>
      </c>
      <c r="L58" s="2" t="s">
        <v>67</v>
      </c>
      <c r="M58" s="1" t="s">
        <v>885</v>
      </c>
      <c r="N58" s="1" t="s">
        <v>886</v>
      </c>
      <c r="O58" s="2" t="s">
        <v>665</v>
      </c>
      <c r="Q58" s="2" t="s">
        <v>71</v>
      </c>
      <c r="R58" s="2" t="s">
        <v>137</v>
      </c>
      <c r="T58" s="2" t="s">
        <v>74</v>
      </c>
      <c r="U58" s="3">
        <v>5</v>
      </c>
      <c r="V58" s="3">
        <v>11</v>
      </c>
      <c r="W58" s="4" t="s">
        <v>887</v>
      </c>
      <c r="X58" s="4" t="s">
        <v>888</v>
      </c>
      <c r="Y58" s="4" t="s">
        <v>889</v>
      </c>
      <c r="Z58" s="4" t="s">
        <v>890</v>
      </c>
      <c r="AA58" s="3">
        <v>947</v>
      </c>
      <c r="AB58" s="3">
        <v>870</v>
      </c>
      <c r="AC58" s="3">
        <v>887</v>
      </c>
      <c r="AD58" s="3">
        <v>7</v>
      </c>
      <c r="AE58" s="3">
        <v>7</v>
      </c>
      <c r="AF58" s="3">
        <v>25</v>
      </c>
      <c r="AG58" s="3">
        <v>25</v>
      </c>
      <c r="AH58" s="3">
        <v>11</v>
      </c>
      <c r="AI58" s="3">
        <v>11</v>
      </c>
      <c r="AJ58" s="3">
        <v>5</v>
      </c>
      <c r="AK58" s="3">
        <v>5</v>
      </c>
      <c r="AL58" s="3">
        <v>12</v>
      </c>
      <c r="AM58" s="3">
        <v>12</v>
      </c>
      <c r="AN58" s="3">
        <v>4</v>
      </c>
      <c r="AO58" s="3">
        <v>4</v>
      </c>
      <c r="AP58" s="3">
        <v>0</v>
      </c>
      <c r="AQ58" s="3">
        <v>0</v>
      </c>
      <c r="AR58" s="2" t="s">
        <v>66</v>
      </c>
      <c r="AS58" s="2" t="s">
        <v>64</v>
      </c>
      <c r="AT58" s="5" t="str">
        <f>HYPERLINK("http://catalog.hathitrust.org/Record/000037902","HathiTrust Record")</f>
        <v>HathiTrust Record</v>
      </c>
      <c r="AU58" s="5" t="str">
        <f>HYPERLINK("https://creighton-primo.hosted.exlibrisgroup.com/primo-explore/search?tab=default_tab&amp;search_scope=EVERYTHING&amp;vid=01CRU&amp;lang=en_US&amp;offset=0&amp;query=any,contains,991001777049702656","Catalog Record")</f>
        <v>Catalog Record</v>
      </c>
      <c r="AV58" s="5" t="str">
        <f>HYPERLINK("http://www.worldcat.org/oclc/4857949","WorldCat Record")</f>
        <v>WorldCat Record</v>
      </c>
      <c r="AW58" s="2" t="s">
        <v>891</v>
      </c>
      <c r="AX58" s="2" t="s">
        <v>892</v>
      </c>
      <c r="AY58" s="2" t="s">
        <v>893</v>
      </c>
      <c r="AZ58" s="2" t="s">
        <v>893</v>
      </c>
      <c r="BA58" s="2" t="s">
        <v>894</v>
      </c>
      <c r="BB58" s="2" t="s">
        <v>82</v>
      </c>
      <c r="BD58" s="2" t="s">
        <v>895</v>
      </c>
      <c r="BE58" s="2" t="s">
        <v>896</v>
      </c>
      <c r="BF58" s="2" t="s">
        <v>897</v>
      </c>
    </row>
    <row r="59" spans="1:58" ht="43.5" customHeight="1">
      <c r="A59" s="1"/>
      <c r="B59" s="1" t="s">
        <v>58</v>
      </c>
      <c r="C59" s="1" t="s">
        <v>59</v>
      </c>
      <c r="D59" s="1" t="s">
        <v>898</v>
      </c>
      <c r="E59" s="1" t="s">
        <v>899</v>
      </c>
      <c r="F59" s="1" t="s">
        <v>900</v>
      </c>
      <c r="H59" s="2" t="s">
        <v>66</v>
      </c>
      <c r="I59" s="2" t="s">
        <v>65</v>
      </c>
      <c r="J59" s="2" t="s">
        <v>64</v>
      </c>
      <c r="K59" s="2" t="s">
        <v>66</v>
      </c>
      <c r="L59" s="2" t="s">
        <v>67</v>
      </c>
      <c r="N59" s="1" t="s">
        <v>901</v>
      </c>
      <c r="O59" s="2" t="s">
        <v>288</v>
      </c>
      <c r="Q59" s="2" t="s">
        <v>71</v>
      </c>
      <c r="R59" s="2" t="s">
        <v>758</v>
      </c>
      <c r="T59" s="2" t="s">
        <v>74</v>
      </c>
      <c r="U59" s="3">
        <v>2</v>
      </c>
      <c r="V59" s="3">
        <v>8</v>
      </c>
      <c r="W59" s="4" t="s">
        <v>902</v>
      </c>
      <c r="X59" s="4" t="s">
        <v>888</v>
      </c>
      <c r="Y59" s="4" t="s">
        <v>889</v>
      </c>
      <c r="Z59" s="4" t="s">
        <v>890</v>
      </c>
      <c r="AA59" s="3">
        <v>888</v>
      </c>
      <c r="AB59" s="3">
        <v>817</v>
      </c>
      <c r="AC59" s="3">
        <v>832</v>
      </c>
      <c r="AD59" s="3">
        <v>8</v>
      </c>
      <c r="AE59" s="3">
        <v>8</v>
      </c>
      <c r="AF59" s="3">
        <v>28</v>
      </c>
      <c r="AG59" s="3">
        <v>28</v>
      </c>
      <c r="AH59" s="3">
        <v>13</v>
      </c>
      <c r="AI59" s="3">
        <v>13</v>
      </c>
      <c r="AJ59" s="3">
        <v>3</v>
      </c>
      <c r="AK59" s="3">
        <v>3</v>
      </c>
      <c r="AL59" s="3">
        <v>14</v>
      </c>
      <c r="AM59" s="3">
        <v>14</v>
      </c>
      <c r="AN59" s="3">
        <v>5</v>
      </c>
      <c r="AO59" s="3">
        <v>5</v>
      </c>
      <c r="AP59" s="3">
        <v>0</v>
      </c>
      <c r="AQ59" s="3">
        <v>0</v>
      </c>
      <c r="AR59" s="2" t="s">
        <v>66</v>
      </c>
      <c r="AS59" s="2" t="s">
        <v>64</v>
      </c>
      <c r="AT59" s="5" t="str">
        <f>HYPERLINK("http://catalog.hathitrust.org/Record/000018748","HathiTrust Record")</f>
        <v>HathiTrust Record</v>
      </c>
      <c r="AU59" s="5" t="str">
        <f>HYPERLINK("https://creighton-primo.hosted.exlibrisgroup.com/primo-explore/search?tab=default_tab&amp;search_scope=EVERYTHING&amp;vid=01CRU&amp;lang=en_US&amp;offset=0&amp;query=any,contains,991001777019702656","Catalog Record")</f>
        <v>Catalog Record</v>
      </c>
      <c r="AV59" s="5" t="str">
        <f>HYPERLINK("http://www.worldcat.org/oclc/5333869","WorldCat Record")</f>
        <v>WorldCat Record</v>
      </c>
      <c r="AW59" s="2" t="s">
        <v>903</v>
      </c>
      <c r="AX59" s="2" t="s">
        <v>904</v>
      </c>
      <c r="AY59" s="2" t="s">
        <v>905</v>
      </c>
      <c r="AZ59" s="2" t="s">
        <v>905</v>
      </c>
      <c r="BA59" s="2" t="s">
        <v>906</v>
      </c>
      <c r="BB59" s="2" t="s">
        <v>82</v>
      </c>
      <c r="BD59" s="2" t="s">
        <v>907</v>
      </c>
      <c r="BE59" s="2" t="s">
        <v>908</v>
      </c>
      <c r="BF59" s="2" t="s">
        <v>909</v>
      </c>
    </row>
    <row r="60" spans="1:58" ht="43.5" customHeight="1">
      <c r="A60" s="1"/>
      <c r="B60" s="1" t="s">
        <v>58</v>
      </c>
      <c r="C60" s="1" t="s">
        <v>59</v>
      </c>
      <c r="D60" s="1" t="s">
        <v>910</v>
      </c>
      <c r="E60" s="1" t="s">
        <v>911</v>
      </c>
      <c r="F60" s="1" t="s">
        <v>912</v>
      </c>
      <c r="H60" s="2" t="s">
        <v>66</v>
      </c>
      <c r="I60" s="2" t="s">
        <v>65</v>
      </c>
      <c r="J60" s="2" t="s">
        <v>64</v>
      </c>
      <c r="K60" s="2" t="s">
        <v>66</v>
      </c>
      <c r="L60" s="2" t="s">
        <v>67</v>
      </c>
      <c r="N60" s="1" t="s">
        <v>913</v>
      </c>
      <c r="O60" s="2" t="s">
        <v>274</v>
      </c>
      <c r="Q60" s="2" t="s">
        <v>71</v>
      </c>
      <c r="R60" s="2" t="s">
        <v>914</v>
      </c>
      <c r="T60" s="2" t="s">
        <v>74</v>
      </c>
      <c r="U60" s="3">
        <v>7</v>
      </c>
      <c r="V60" s="3">
        <v>16</v>
      </c>
      <c r="W60" s="4" t="s">
        <v>915</v>
      </c>
      <c r="X60" s="4" t="s">
        <v>888</v>
      </c>
      <c r="Y60" s="4" t="s">
        <v>916</v>
      </c>
      <c r="Z60" s="4" t="s">
        <v>917</v>
      </c>
      <c r="AA60" s="3">
        <v>101</v>
      </c>
      <c r="AB60" s="3">
        <v>101</v>
      </c>
      <c r="AC60" s="3">
        <v>106</v>
      </c>
      <c r="AD60" s="3">
        <v>2</v>
      </c>
      <c r="AE60" s="3">
        <v>2</v>
      </c>
      <c r="AF60" s="3">
        <v>2</v>
      </c>
      <c r="AG60" s="3">
        <v>2</v>
      </c>
      <c r="AH60" s="3">
        <v>0</v>
      </c>
      <c r="AI60" s="3">
        <v>0</v>
      </c>
      <c r="AJ60" s="3">
        <v>1</v>
      </c>
      <c r="AK60" s="3">
        <v>1</v>
      </c>
      <c r="AL60" s="3">
        <v>1</v>
      </c>
      <c r="AM60" s="3">
        <v>1</v>
      </c>
      <c r="AN60" s="3">
        <v>0</v>
      </c>
      <c r="AO60" s="3">
        <v>0</v>
      </c>
      <c r="AP60" s="3">
        <v>0</v>
      </c>
      <c r="AQ60" s="3">
        <v>0</v>
      </c>
      <c r="AR60" s="2" t="s">
        <v>66</v>
      </c>
      <c r="AS60" s="2" t="s">
        <v>66</v>
      </c>
      <c r="AU60" s="5" t="str">
        <f>HYPERLINK("https://creighton-primo.hosted.exlibrisgroup.com/primo-explore/search?tab=default_tab&amp;search_scope=EVERYTHING&amp;vid=01CRU&amp;lang=en_US&amp;offset=0&amp;query=any,contains,991001776949702656","Catalog Record")</f>
        <v>Catalog Record</v>
      </c>
      <c r="AV60" s="5" t="str">
        <f>HYPERLINK("http://www.worldcat.org/oclc/9664332","WorldCat Record")</f>
        <v>WorldCat Record</v>
      </c>
      <c r="AW60" s="2" t="s">
        <v>918</v>
      </c>
      <c r="AX60" s="2" t="s">
        <v>919</v>
      </c>
      <c r="AY60" s="2" t="s">
        <v>920</v>
      </c>
      <c r="AZ60" s="2" t="s">
        <v>920</v>
      </c>
      <c r="BA60" s="2" t="s">
        <v>921</v>
      </c>
      <c r="BB60" s="2" t="s">
        <v>82</v>
      </c>
      <c r="BD60" s="2" t="s">
        <v>922</v>
      </c>
      <c r="BE60" s="2" t="s">
        <v>923</v>
      </c>
      <c r="BF60" s="2" t="s">
        <v>924</v>
      </c>
    </row>
    <row r="61" spans="1:58" ht="43.5" customHeight="1">
      <c r="A61" s="1"/>
      <c r="B61" s="1" t="s">
        <v>58</v>
      </c>
      <c r="C61" s="1" t="s">
        <v>59</v>
      </c>
      <c r="D61" s="1" t="s">
        <v>925</v>
      </c>
      <c r="E61" s="1" t="s">
        <v>926</v>
      </c>
      <c r="F61" s="1" t="s">
        <v>927</v>
      </c>
      <c r="H61" s="2" t="s">
        <v>66</v>
      </c>
      <c r="I61" s="2" t="s">
        <v>65</v>
      </c>
      <c r="J61" s="2" t="s">
        <v>66</v>
      </c>
      <c r="K61" s="2" t="s">
        <v>66</v>
      </c>
      <c r="L61" s="2" t="s">
        <v>67</v>
      </c>
      <c r="M61" s="1" t="s">
        <v>928</v>
      </c>
      <c r="N61" s="1" t="s">
        <v>929</v>
      </c>
      <c r="O61" s="2" t="s">
        <v>184</v>
      </c>
      <c r="Q61" s="2" t="s">
        <v>71</v>
      </c>
      <c r="R61" s="2" t="s">
        <v>119</v>
      </c>
      <c r="T61" s="2" t="s">
        <v>74</v>
      </c>
      <c r="U61" s="3">
        <v>4</v>
      </c>
      <c r="V61" s="3">
        <v>4</v>
      </c>
      <c r="W61" s="4" t="s">
        <v>930</v>
      </c>
      <c r="X61" s="4" t="s">
        <v>930</v>
      </c>
      <c r="Y61" s="4" t="s">
        <v>931</v>
      </c>
      <c r="Z61" s="4" t="s">
        <v>931</v>
      </c>
      <c r="AA61" s="3">
        <v>120</v>
      </c>
      <c r="AB61" s="3">
        <v>18</v>
      </c>
      <c r="AC61" s="3">
        <v>52</v>
      </c>
      <c r="AD61" s="3">
        <v>1</v>
      </c>
      <c r="AE61" s="3">
        <v>1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2" t="s">
        <v>66</v>
      </c>
      <c r="AS61" s="2" t="s">
        <v>64</v>
      </c>
      <c r="AT61" s="5" t="str">
        <f>HYPERLINK("http://catalog.hathitrust.org/Record/004361398","HathiTrust Record")</f>
        <v>HathiTrust Record</v>
      </c>
      <c r="AU61" s="5" t="str">
        <f>HYPERLINK("https://creighton-primo.hosted.exlibrisgroup.com/primo-explore/search?tab=default_tab&amp;search_scope=EVERYTHING&amp;vid=01CRU&amp;lang=en_US&amp;offset=0&amp;query=any,contains,991000388299702656","Catalog Record")</f>
        <v>Catalog Record</v>
      </c>
      <c r="AV61" s="5" t="str">
        <f>HYPERLINK("http://www.worldcat.org/oclc/48979878","WorldCat Record")</f>
        <v>WorldCat Record</v>
      </c>
      <c r="AW61" s="2" t="s">
        <v>932</v>
      </c>
      <c r="AX61" s="2" t="s">
        <v>933</v>
      </c>
      <c r="AY61" s="2" t="s">
        <v>934</v>
      </c>
      <c r="AZ61" s="2" t="s">
        <v>934</v>
      </c>
      <c r="BA61" s="2" t="s">
        <v>935</v>
      </c>
      <c r="BB61" s="2" t="s">
        <v>82</v>
      </c>
      <c r="BD61" s="2" t="s">
        <v>936</v>
      </c>
      <c r="BE61" s="2" t="s">
        <v>937</v>
      </c>
      <c r="BF61" s="2" t="s">
        <v>938</v>
      </c>
    </row>
    <row r="62" spans="1:58" ht="43.5" customHeight="1">
      <c r="A62" s="1"/>
      <c r="B62" s="1" t="s">
        <v>58</v>
      </c>
      <c r="C62" s="1" t="s">
        <v>59</v>
      </c>
      <c r="D62" s="1" t="s">
        <v>939</v>
      </c>
      <c r="E62" s="1" t="s">
        <v>940</v>
      </c>
      <c r="F62" s="1" t="s">
        <v>941</v>
      </c>
      <c r="H62" s="2" t="s">
        <v>66</v>
      </c>
      <c r="I62" s="2" t="s">
        <v>65</v>
      </c>
      <c r="J62" s="2" t="s">
        <v>64</v>
      </c>
      <c r="K62" s="2" t="s">
        <v>66</v>
      </c>
      <c r="L62" s="2" t="s">
        <v>67</v>
      </c>
      <c r="M62" s="1" t="s">
        <v>942</v>
      </c>
      <c r="N62" s="1" t="s">
        <v>943</v>
      </c>
      <c r="O62" s="2" t="s">
        <v>201</v>
      </c>
      <c r="Q62" s="2" t="s">
        <v>71</v>
      </c>
      <c r="R62" s="2" t="s">
        <v>289</v>
      </c>
      <c r="S62" s="1" t="s">
        <v>944</v>
      </c>
      <c r="T62" s="2" t="s">
        <v>74</v>
      </c>
      <c r="U62" s="3">
        <v>7</v>
      </c>
      <c r="V62" s="3">
        <v>13</v>
      </c>
      <c r="W62" s="4" t="s">
        <v>945</v>
      </c>
      <c r="X62" s="4" t="s">
        <v>945</v>
      </c>
      <c r="Y62" s="4" t="s">
        <v>946</v>
      </c>
      <c r="Z62" s="4" t="s">
        <v>947</v>
      </c>
      <c r="AA62" s="3">
        <v>954</v>
      </c>
      <c r="AB62" s="3">
        <v>820</v>
      </c>
      <c r="AC62" s="3">
        <v>835</v>
      </c>
      <c r="AD62" s="3">
        <v>9</v>
      </c>
      <c r="AE62" s="3">
        <v>9</v>
      </c>
      <c r="AF62" s="3">
        <v>31</v>
      </c>
      <c r="AG62" s="3">
        <v>33</v>
      </c>
      <c r="AH62" s="3">
        <v>11</v>
      </c>
      <c r="AI62" s="3">
        <v>12</v>
      </c>
      <c r="AJ62" s="3">
        <v>5</v>
      </c>
      <c r="AK62" s="3">
        <v>6</v>
      </c>
      <c r="AL62" s="3">
        <v>15</v>
      </c>
      <c r="AM62" s="3">
        <v>15</v>
      </c>
      <c r="AN62" s="3">
        <v>7</v>
      </c>
      <c r="AO62" s="3">
        <v>7</v>
      </c>
      <c r="AP62" s="3">
        <v>0</v>
      </c>
      <c r="AQ62" s="3">
        <v>0</v>
      </c>
      <c r="AR62" s="2" t="s">
        <v>66</v>
      </c>
      <c r="AS62" s="2" t="s">
        <v>64</v>
      </c>
      <c r="AT62" s="5" t="str">
        <f>HYPERLINK("http://catalog.hathitrust.org/Record/000735322","HathiTrust Record")</f>
        <v>HathiTrust Record</v>
      </c>
      <c r="AU62" s="5" t="str">
        <f>HYPERLINK("https://creighton-primo.hosted.exlibrisgroup.com/primo-explore/search?tab=default_tab&amp;search_scope=EVERYTHING&amp;vid=01CRU&amp;lang=en_US&amp;offset=0&amp;query=any,contains,991001799499702656","Catalog Record")</f>
        <v>Catalog Record</v>
      </c>
      <c r="AV62" s="5" t="str">
        <f>HYPERLINK("http://www.worldcat.org/oclc/2493509","WorldCat Record")</f>
        <v>WorldCat Record</v>
      </c>
      <c r="AW62" s="2" t="s">
        <v>948</v>
      </c>
      <c r="AX62" s="2" t="s">
        <v>949</v>
      </c>
      <c r="AY62" s="2" t="s">
        <v>950</v>
      </c>
      <c r="AZ62" s="2" t="s">
        <v>950</v>
      </c>
      <c r="BA62" s="2" t="s">
        <v>951</v>
      </c>
      <c r="BB62" s="2" t="s">
        <v>82</v>
      </c>
      <c r="BD62" s="2" t="s">
        <v>952</v>
      </c>
      <c r="BE62" s="2" t="s">
        <v>953</v>
      </c>
      <c r="BF62" s="2" t="s">
        <v>954</v>
      </c>
    </row>
    <row r="63" spans="1:58" ht="43.5" customHeight="1">
      <c r="A63" s="1"/>
      <c r="B63" s="1" t="s">
        <v>58</v>
      </c>
      <c r="C63" s="1" t="s">
        <v>59</v>
      </c>
      <c r="D63" s="1" t="s">
        <v>955</v>
      </c>
      <c r="E63" s="1" t="s">
        <v>956</v>
      </c>
      <c r="F63" s="1" t="s">
        <v>957</v>
      </c>
      <c r="H63" s="2" t="s">
        <v>66</v>
      </c>
      <c r="I63" s="2" t="s">
        <v>65</v>
      </c>
      <c r="J63" s="2" t="s">
        <v>64</v>
      </c>
      <c r="K63" s="2" t="s">
        <v>66</v>
      </c>
      <c r="L63" s="2" t="s">
        <v>67</v>
      </c>
      <c r="M63" s="1" t="s">
        <v>958</v>
      </c>
      <c r="N63" s="1" t="s">
        <v>959</v>
      </c>
      <c r="O63" s="2" t="s">
        <v>960</v>
      </c>
      <c r="P63" s="1" t="s">
        <v>961</v>
      </c>
      <c r="Q63" s="2" t="s">
        <v>71</v>
      </c>
      <c r="R63" s="2" t="s">
        <v>244</v>
      </c>
      <c r="T63" s="2" t="s">
        <v>74</v>
      </c>
      <c r="U63" s="3">
        <v>2</v>
      </c>
      <c r="V63" s="3">
        <v>5</v>
      </c>
      <c r="X63" s="4" t="s">
        <v>962</v>
      </c>
      <c r="Y63" s="4" t="s">
        <v>352</v>
      </c>
      <c r="Z63" s="4" t="s">
        <v>963</v>
      </c>
      <c r="AA63" s="3">
        <v>14</v>
      </c>
      <c r="AB63" s="3">
        <v>12</v>
      </c>
      <c r="AC63" s="3">
        <v>65</v>
      </c>
      <c r="AD63" s="3">
        <v>2</v>
      </c>
      <c r="AE63" s="3">
        <v>3</v>
      </c>
      <c r="AF63" s="3">
        <v>3</v>
      </c>
      <c r="AG63" s="3">
        <v>11</v>
      </c>
      <c r="AH63" s="3">
        <v>0</v>
      </c>
      <c r="AI63" s="3">
        <v>1</v>
      </c>
      <c r="AJ63" s="3">
        <v>1</v>
      </c>
      <c r="AK63" s="3">
        <v>3</v>
      </c>
      <c r="AL63" s="3">
        <v>2</v>
      </c>
      <c r="AM63" s="3">
        <v>7</v>
      </c>
      <c r="AN63" s="3">
        <v>0</v>
      </c>
      <c r="AO63" s="3">
        <v>0</v>
      </c>
      <c r="AP63" s="3">
        <v>0</v>
      </c>
      <c r="AQ63" s="3">
        <v>1</v>
      </c>
      <c r="AR63" s="2" t="s">
        <v>66</v>
      </c>
      <c r="AS63" s="2" t="s">
        <v>66</v>
      </c>
      <c r="AU63" s="5" t="str">
        <f>HYPERLINK("https://creighton-primo.hosted.exlibrisgroup.com/primo-explore/search?tab=default_tab&amp;search_scope=EVERYTHING&amp;vid=01CRU&amp;lang=en_US&amp;offset=0&amp;query=any,contains,991001792239702656","Catalog Record")</f>
        <v>Catalog Record</v>
      </c>
      <c r="AV63" s="5" t="str">
        <f>HYPERLINK("http://www.worldcat.org/oclc/4355579","WorldCat Record")</f>
        <v>WorldCat Record</v>
      </c>
      <c r="AW63" s="2" t="s">
        <v>964</v>
      </c>
      <c r="AX63" s="2" t="s">
        <v>965</v>
      </c>
      <c r="AY63" s="2" t="s">
        <v>966</v>
      </c>
      <c r="AZ63" s="2" t="s">
        <v>966</v>
      </c>
      <c r="BA63" s="2" t="s">
        <v>967</v>
      </c>
      <c r="BB63" s="2" t="s">
        <v>82</v>
      </c>
      <c r="BE63" s="2" t="s">
        <v>968</v>
      </c>
      <c r="BF63" s="2" t="s">
        <v>969</v>
      </c>
    </row>
    <row r="64" spans="1:58" ht="43.5" customHeight="1">
      <c r="A64" s="1"/>
      <c r="B64" s="1" t="s">
        <v>58</v>
      </c>
      <c r="C64" s="1" t="s">
        <v>59</v>
      </c>
      <c r="D64" s="1" t="s">
        <v>970</v>
      </c>
      <c r="E64" s="1" t="s">
        <v>971</v>
      </c>
      <c r="F64" s="1" t="s">
        <v>972</v>
      </c>
      <c r="G64" s="2" t="s">
        <v>973</v>
      </c>
      <c r="H64" s="2" t="s">
        <v>66</v>
      </c>
      <c r="I64" s="2" t="s">
        <v>65</v>
      </c>
      <c r="J64" s="2" t="s">
        <v>66</v>
      </c>
      <c r="K64" s="2" t="s">
        <v>66</v>
      </c>
      <c r="L64" s="2" t="s">
        <v>67</v>
      </c>
      <c r="N64" s="1" t="s">
        <v>974</v>
      </c>
      <c r="O64" s="2" t="s">
        <v>532</v>
      </c>
      <c r="Q64" s="2" t="s">
        <v>71</v>
      </c>
      <c r="R64" s="2" t="s">
        <v>72</v>
      </c>
      <c r="S64" s="1" t="s">
        <v>975</v>
      </c>
      <c r="T64" s="2" t="s">
        <v>74</v>
      </c>
      <c r="U64" s="3">
        <v>3</v>
      </c>
      <c r="V64" s="3">
        <v>9</v>
      </c>
      <c r="W64" s="4" t="s">
        <v>651</v>
      </c>
      <c r="X64" s="4" t="s">
        <v>651</v>
      </c>
      <c r="Y64" s="4" t="s">
        <v>261</v>
      </c>
      <c r="Z64" s="4" t="s">
        <v>976</v>
      </c>
      <c r="AA64" s="3">
        <v>292</v>
      </c>
      <c r="AB64" s="3">
        <v>229</v>
      </c>
      <c r="AC64" s="3">
        <v>239</v>
      </c>
      <c r="AD64" s="3">
        <v>2</v>
      </c>
      <c r="AE64" s="3">
        <v>2</v>
      </c>
      <c r="AF64" s="3">
        <v>17</v>
      </c>
      <c r="AG64" s="3">
        <v>18</v>
      </c>
      <c r="AH64" s="3">
        <v>5</v>
      </c>
      <c r="AI64" s="3">
        <v>6</v>
      </c>
      <c r="AJ64" s="3">
        <v>5</v>
      </c>
      <c r="AK64" s="3">
        <v>5</v>
      </c>
      <c r="AL64" s="3">
        <v>12</v>
      </c>
      <c r="AM64" s="3">
        <v>13</v>
      </c>
      <c r="AN64" s="3">
        <v>0</v>
      </c>
      <c r="AO64" s="3">
        <v>0</v>
      </c>
      <c r="AP64" s="3">
        <v>1</v>
      </c>
      <c r="AQ64" s="3">
        <v>1</v>
      </c>
      <c r="AR64" s="2" t="s">
        <v>66</v>
      </c>
      <c r="AS64" s="2" t="s">
        <v>66</v>
      </c>
      <c r="AU64" s="5" t="str">
        <f>HYPERLINK("https://creighton-primo.hosted.exlibrisgroup.com/primo-explore/search?tab=default_tab&amp;search_scope=EVERYTHING&amp;vid=01CRU&amp;lang=en_US&amp;offset=0&amp;query=any,contains,991001806029702656","Catalog Record")</f>
        <v>Catalog Record</v>
      </c>
      <c r="AV64" s="5" t="str">
        <f>HYPERLINK("http://www.worldcat.org/oclc/9896299","WorldCat Record")</f>
        <v>WorldCat Record</v>
      </c>
      <c r="AW64" s="2" t="s">
        <v>977</v>
      </c>
      <c r="AX64" s="2" t="s">
        <v>978</v>
      </c>
      <c r="AY64" s="2" t="s">
        <v>979</v>
      </c>
      <c r="AZ64" s="2" t="s">
        <v>979</v>
      </c>
      <c r="BA64" s="2" t="s">
        <v>980</v>
      </c>
      <c r="BB64" s="2" t="s">
        <v>82</v>
      </c>
      <c r="BD64" s="2" t="s">
        <v>981</v>
      </c>
      <c r="BE64" s="2" t="s">
        <v>982</v>
      </c>
      <c r="BF64" s="2" t="s">
        <v>983</v>
      </c>
    </row>
    <row r="65" spans="1:58" ht="43.5" customHeight="1">
      <c r="A65" s="1"/>
      <c r="B65" s="1" t="s">
        <v>58</v>
      </c>
      <c r="C65" s="1" t="s">
        <v>59</v>
      </c>
      <c r="D65" s="1" t="s">
        <v>984</v>
      </c>
      <c r="E65" s="1" t="s">
        <v>985</v>
      </c>
      <c r="F65" s="1" t="s">
        <v>986</v>
      </c>
      <c r="H65" s="2" t="s">
        <v>66</v>
      </c>
      <c r="I65" s="2" t="s">
        <v>65</v>
      </c>
      <c r="J65" s="2" t="s">
        <v>64</v>
      </c>
      <c r="K65" s="2" t="s">
        <v>66</v>
      </c>
      <c r="L65" s="2" t="s">
        <v>67</v>
      </c>
      <c r="M65" s="1" t="s">
        <v>987</v>
      </c>
      <c r="N65" s="1" t="s">
        <v>988</v>
      </c>
      <c r="O65" s="2" t="s">
        <v>152</v>
      </c>
      <c r="Q65" s="2" t="s">
        <v>71</v>
      </c>
      <c r="R65" s="2" t="s">
        <v>137</v>
      </c>
      <c r="T65" s="2" t="s">
        <v>74</v>
      </c>
      <c r="U65" s="3">
        <v>5</v>
      </c>
      <c r="V65" s="3">
        <v>10</v>
      </c>
      <c r="X65" s="4" t="s">
        <v>989</v>
      </c>
      <c r="Y65" s="4" t="s">
        <v>990</v>
      </c>
      <c r="Z65" s="4" t="s">
        <v>991</v>
      </c>
      <c r="AA65" s="3">
        <v>384</v>
      </c>
      <c r="AB65" s="3">
        <v>293</v>
      </c>
      <c r="AC65" s="3">
        <v>368</v>
      </c>
      <c r="AD65" s="3">
        <v>4</v>
      </c>
      <c r="AE65" s="3">
        <v>6</v>
      </c>
      <c r="AF65" s="3">
        <v>15</v>
      </c>
      <c r="AG65" s="3">
        <v>19</v>
      </c>
      <c r="AH65" s="3">
        <v>5</v>
      </c>
      <c r="AI65" s="3">
        <v>6</v>
      </c>
      <c r="AJ65" s="3">
        <v>3</v>
      </c>
      <c r="AK65" s="3">
        <v>3</v>
      </c>
      <c r="AL65" s="3">
        <v>10</v>
      </c>
      <c r="AM65" s="3">
        <v>12</v>
      </c>
      <c r="AN65" s="3">
        <v>2</v>
      </c>
      <c r="AO65" s="3">
        <v>4</v>
      </c>
      <c r="AP65" s="3">
        <v>0</v>
      </c>
      <c r="AQ65" s="3">
        <v>0</v>
      </c>
      <c r="AR65" s="2" t="s">
        <v>66</v>
      </c>
      <c r="AS65" s="2" t="s">
        <v>64</v>
      </c>
      <c r="AT65" s="5" t="str">
        <f>HYPERLINK("http://catalog.hathitrust.org/Record/009917756","HathiTrust Record")</f>
        <v>HathiTrust Record</v>
      </c>
      <c r="AU65" s="5" t="str">
        <f>HYPERLINK("https://creighton-primo.hosted.exlibrisgroup.com/primo-explore/search?tab=default_tab&amp;search_scope=EVERYTHING&amp;vid=01CRU&amp;lang=en_US&amp;offset=0&amp;query=any,contains,991001753559702656","Catalog Record")</f>
        <v>Catalog Record</v>
      </c>
      <c r="AV65" s="5" t="str">
        <f>HYPERLINK("http://www.worldcat.org/oclc/1858263","WorldCat Record")</f>
        <v>WorldCat Record</v>
      </c>
      <c r="AW65" s="2" t="s">
        <v>992</v>
      </c>
      <c r="AX65" s="2" t="s">
        <v>993</v>
      </c>
      <c r="AY65" s="2" t="s">
        <v>994</v>
      </c>
      <c r="AZ65" s="2" t="s">
        <v>994</v>
      </c>
      <c r="BA65" s="2" t="s">
        <v>995</v>
      </c>
      <c r="BB65" s="2" t="s">
        <v>82</v>
      </c>
      <c r="BD65" s="2" t="s">
        <v>996</v>
      </c>
      <c r="BE65" s="2" t="s">
        <v>997</v>
      </c>
      <c r="BF65" s="2" t="s">
        <v>998</v>
      </c>
    </row>
    <row r="66" spans="1:58" ht="43.5" customHeight="1">
      <c r="A66" s="1"/>
      <c r="B66" s="1" t="s">
        <v>58</v>
      </c>
      <c r="C66" s="1" t="s">
        <v>59</v>
      </c>
      <c r="D66" s="1" t="s">
        <v>999</v>
      </c>
      <c r="E66" s="1" t="s">
        <v>1000</v>
      </c>
      <c r="F66" s="1" t="s">
        <v>1001</v>
      </c>
      <c r="H66" s="2" t="s">
        <v>66</v>
      </c>
      <c r="I66" s="2" t="s">
        <v>65</v>
      </c>
      <c r="J66" s="2" t="s">
        <v>64</v>
      </c>
      <c r="K66" s="2" t="s">
        <v>66</v>
      </c>
      <c r="L66" s="2" t="s">
        <v>67</v>
      </c>
      <c r="M66" s="1" t="s">
        <v>1002</v>
      </c>
      <c r="N66" s="1" t="s">
        <v>1003</v>
      </c>
      <c r="O66" s="2" t="s">
        <v>727</v>
      </c>
      <c r="Q66" s="2" t="s">
        <v>71</v>
      </c>
      <c r="R66" s="2" t="s">
        <v>137</v>
      </c>
      <c r="T66" s="2" t="s">
        <v>74</v>
      </c>
      <c r="U66" s="3">
        <v>8</v>
      </c>
      <c r="V66" s="3">
        <v>10</v>
      </c>
      <c r="W66" s="4" t="s">
        <v>1004</v>
      </c>
      <c r="X66" s="4" t="s">
        <v>1004</v>
      </c>
      <c r="Y66" s="4" t="s">
        <v>1005</v>
      </c>
      <c r="Z66" s="4" t="s">
        <v>1006</v>
      </c>
      <c r="AA66" s="3">
        <v>725</v>
      </c>
      <c r="AB66" s="3">
        <v>643</v>
      </c>
      <c r="AC66" s="3">
        <v>645</v>
      </c>
      <c r="AD66" s="3">
        <v>4</v>
      </c>
      <c r="AE66" s="3">
        <v>4</v>
      </c>
      <c r="AF66" s="3">
        <v>26</v>
      </c>
      <c r="AG66" s="3">
        <v>26</v>
      </c>
      <c r="AH66" s="3">
        <v>13</v>
      </c>
      <c r="AI66" s="3">
        <v>13</v>
      </c>
      <c r="AJ66" s="3">
        <v>5</v>
      </c>
      <c r="AK66" s="3">
        <v>5</v>
      </c>
      <c r="AL66" s="3">
        <v>14</v>
      </c>
      <c r="AM66" s="3">
        <v>14</v>
      </c>
      <c r="AN66" s="3">
        <v>2</v>
      </c>
      <c r="AO66" s="3">
        <v>2</v>
      </c>
      <c r="AP66" s="3">
        <v>1</v>
      </c>
      <c r="AQ66" s="3">
        <v>1</v>
      </c>
      <c r="AR66" s="2" t="s">
        <v>66</v>
      </c>
      <c r="AS66" s="2" t="s">
        <v>64</v>
      </c>
      <c r="AT66" s="5" t="str">
        <f>HYPERLINK("http://catalog.hathitrust.org/Record/002544695","HathiTrust Record")</f>
        <v>HathiTrust Record</v>
      </c>
      <c r="AU66" s="5" t="str">
        <f>HYPERLINK("https://creighton-primo.hosted.exlibrisgroup.com/primo-explore/search?tab=default_tab&amp;search_scope=EVERYTHING&amp;vid=01CRU&amp;lang=en_US&amp;offset=0&amp;query=any,contains,991001800769702656","Catalog Record")</f>
        <v>Catalog Record</v>
      </c>
      <c r="AV66" s="5" t="str">
        <f>HYPERLINK("http://www.worldcat.org/oclc/18588017","WorldCat Record")</f>
        <v>WorldCat Record</v>
      </c>
      <c r="AW66" s="2" t="s">
        <v>1007</v>
      </c>
      <c r="AX66" s="2" t="s">
        <v>1008</v>
      </c>
      <c r="AY66" s="2" t="s">
        <v>1009</v>
      </c>
      <c r="AZ66" s="2" t="s">
        <v>1009</v>
      </c>
      <c r="BA66" s="2" t="s">
        <v>1010</v>
      </c>
      <c r="BB66" s="2" t="s">
        <v>82</v>
      </c>
      <c r="BD66" s="2" t="s">
        <v>1011</v>
      </c>
      <c r="BE66" s="2" t="s">
        <v>1012</v>
      </c>
      <c r="BF66" s="2" t="s">
        <v>1013</v>
      </c>
    </row>
    <row r="67" spans="1:58" ht="43.5" customHeight="1">
      <c r="A67" s="1"/>
      <c r="B67" s="1" t="s">
        <v>58</v>
      </c>
      <c r="C67" s="1" t="s">
        <v>59</v>
      </c>
      <c r="D67" s="1" t="s">
        <v>1014</v>
      </c>
      <c r="E67" s="1" t="s">
        <v>1015</v>
      </c>
      <c r="F67" s="1" t="s">
        <v>1016</v>
      </c>
      <c r="H67" s="2" t="s">
        <v>66</v>
      </c>
      <c r="I67" s="2" t="s">
        <v>65</v>
      </c>
      <c r="J67" s="2" t="s">
        <v>64</v>
      </c>
      <c r="K67" s="2" t="s">
        <v>66</v>
      </c>
      <c r="L67" s="2" t="s">
        <v>67</v>
      </c>
      <c r="M67" s="1" t="s">
        <v>1017</v>
      </c>
      <c r="N67" s="1" t="s">
        <v>1018</v>
      </c>
      <c r="O67" s="2" t="s">
        <v>168</v>
      </c>
      <c r="Q67" s="2" t="s">
        <v>71</v>
      </c>
      <c r="R67" s="2" t="s">
        <v>137</v>
      </c>
      <c r="T67" s="2" t="s">
        <v>74</v>
      </c>
      <c r="U67" s="3">
        <v>5</v>
      </c>
      <c r="V67" s="3">
        <v>16</v>
      </c>
      <c r="W67" s="4" t="s">
        <v>1019</v>
      </c>
      <c r="X67" s="4" t="s">
        <v>1020</v>
      </c>
      <c r="Y67" s="4" t="s">
        <v>550</v>
      </c>
      <c r="Z67" s="4" t="s">
        <v>1021</v>
      </c>
      <c r="AA67" s="3">
        <v>218</v>
      </c>
      <c r="AB67" s="3">
        <v>189</v>
      </c>
      <c r="AC67" s="3">
        <v>193</v>
      </c>
      <c r="AD67" s="3">
        <v>3</v>
      </c>
      <c r="AE67" s="3">
        <v>3</v>
      </c>
      <c r="AF67" s="3">
        <v>3</v>
      </c>
      <c r="AG67" s="3">
        <v>3</v>
      </c>
      <c r="AH67" s="3">
        <v>1</v>
      </c>
      <c r="AI67" s="3">
        <v>1</v>
      </c>
      <c r="AJ67" s="3">
        <v>0</v>
      </c>
      <c r="AK67" s="3">
        <v>0</v>
      </c>
      <c r="AL67" s="3">
        <v>1</v>
      </c>
      <c r="AM67" s="3">
        <v>1</v>
      </c>
      <c r="AN67" s="3">
        <v>1</v>
      </c>
      <c r="AO67" s="3">
        <v>1</v>
      </c>
      <c r="AP67" s="3">
        <v>0</v>
      </c>
      <c r="AQ67" s="3">
        <v>0</v>
      </c>
      <c r="AR67" s="2" t="s">
        <v>66</v>
      </c>
      <c r="AS67" s="2" t="s">
        <v>64</v>
      </c>
      <c r="AT67" s="5" t="str">
        <f>HYPERLINK("http://catalog.hathitrust.org/Record/001577204","HathiTrust Record")</f>
        <v>HathiTrust Record</v>
      </c>
      <c r="AU67" s="5" t="str">
        <f>HYPERLINK("https://creighton-primo.hosted.exlibrisgroup.com/primo-explore/search?tab=default_tab&amp;search_scope=EVERYTHING&amp;vid=01CRU&amp;lang=en_US&amp;offset=0&amp;query=any,contains,991001788489702656","Catalog Record")</f>
        <v>Catalog Record</v>
      </c>
      <c r="AV67" s="5" t="str">
        <f>HYPERLINK("http://www.worldcat.org/oclc/702981","WorldCat Record")</f>
        <v>WorldCat Record</v>
      </c>
      <c r="AW67" s="2" t="s">
        <v>1022</v>
      </c>
      <c r="AX67" s="2" t="s">
        <v>1023</v>
      </c>
      <c r="AY67" s="2" t="s">
        <v>1024</v>
      </c>
      <c r="AZ67" s="2" t="s">
        <v>1024</v>
      </c>
      <c r="BA67" s="2" t="s">
        <v>1025</v>
      </c>
      <c r="BB67" s="2" t="s">
        <v>82</v>
      </c>
      <c r="BD67" s="2" t="s">
        <v>1026</v>
      </c>
      <c r="BE67" s="2" t="s">
        <v>1027</v>
      </c>
      <c r="BF67" s="2" t="s">
        <v>1028</v>
      </c>
    </row>
    <row r="68" spans="1:58" ht="43.5" customHeight="1">
      <c r="A68" s="1"/>
      <c r="B68" s="1" t="s">
        <v>58</v>
      </c>
      <c r="C68" s="1" t="s">
        <v>59</v>
      </c>
      <c r="D68" s="1" t="s">
        <v>1029</v>
      </c>
      <c r="E68" s="1" t="s">
        <v>1030</v>
      </c>
      <c r="F68" s="1" t="s">
        <v>1031</v>
      </c>
      <c r="H68" s="2" t="s">
        <v>66</v>
      </c>
      <c r="I68" s="2" t="s">
        <v>65</v>
      </c>
      <c r="J68" s="2" t="s">
        <v>64</v>
      </c>
      <c r="K68" s="2" t="s">
        <v>66</v>
      </c>
      <c r="L68" s="2" t="s">
        <v>67</v>
      </c>
      <c r="M68" s="1" t="s">
        <v>1032</v>
      </c>
      <c r="N68" s="1" t="s">
        <v>1033</v>
      </c>
      <c r="O68" s="2" t="s">
        <v>1034</v>
      </c>
      <c r="Q68" s="2" t="s">
        <v>71</v>
      </c>
      <c r="R68" s="2" t="s">
        <v>758</v>
      </c>
      <c r="T68" s="2" t="s">
        <v>74</v>
      </c>
      <c r="U68" s="3">
        <v>4</v>
      </c>
      <c r="V68" s="3">
        <v>6</v>
      </c>
      <c r="W68" s="4" t="s">
        <v>1035</v>
      </c>
      <c r="X68" s="4" t="s">
        <v>1036</v>
      </c>
      <c r="Y68" s="4" t="s">
        <v>1037</v>
      </c>
      <c r="Z68" s="4" t="s">
        <v>1038</v>
      </c>
      <c r="AA68" s="3">
        <v>518</v>
      </c>
      <c r="AB68" s="3">
        <v>493</v>
      </c>
      <c r="AC68" s="3">
        <v>498</v>
      </c>
      <c r="AD68" s="3">
        <v>7</v>
      </c>
      <c r="AE68" s="3">
        <v>7</v>
      </c>
      <c r="AF68" s="3">
        <v>24</v>
      </c>
      <c r="AG68" s="3">
        <v>24</v>
      </c>
      <c r="AH68" s="3">
        <v>9</v>
      </c>
      <c r="AI68" s="3">
        <v>9</v>
      </c>
      <c r="AJ68" s="3">
        <v>4</v>
      </c>
      <c r="AK68" s="3">
        <v>4</v>
      </c>
      <c r="AL68" s="3">
        <v>11</v>
      </c>
      <c r="AM68" s="3">
        <v>11</v>
      </c>
      <c r="AN68" s="3">
        <v>5</v>
      </c>
      <c r="AO68" s="3">
        <v>5</v>
      </c>
      <c r="AP68" s="3">
        <v>0</v>
      </c>
      <c r="AQ68" s="3">
        <v>0</v>
      </c>
      <c r="AR68" s="2" t="s">
        <v>66</v>
      </c>
      <c r="AS68" s="2" t="s">
        <v>64</v>
      </c>
      <c r="AT68" s="5" t="str">
        <f>HYPERLINK("http://catalog.hathitrust.org/Record/000401265","HathiTrust Record")</f>
        <v>HathiTrust Record</v>
      </c>
      <c r="AU68" s="5" t="str">
        <f>HYPERLINK("https://creighton-primo.hosted.exlibrisgroup.com/primo-explore/search?tab=default_tab&amp;search_scope=EVERYTHING&amp;vid=01CRU&amp;lang=en_US&amp;offset=0&amp;query=any,contains,991001788379702656","Catalog Record")</f>
        <v>Catalog Record</v>
      </c>
      <c r="AV68" s="5" t="str">
        <f>HYPERLINK("http://www.worldcat.org/oclc/17353744","WorldCat Record")</f>
        <v>WorldCat Record</v>
      </c>
      <c r="AW68" s="2" t="s">
        <v>1039</v>
      </c>
      <c r="AX68" s="2" t="s">
        <v>1040</v>
      </c>
      <c r="AY68" s="2" t="s">
        <v>1041</v>
      </c>
      <c r="AZ68" s="2" t="s">
        <v>1041</v>
      </c>
      <c r="BA68" s="2" t="s">
        <v>1042</v>
      </c>
      <c r="BB68" s="2" t="s">
        <v>82</v>
      </c>
      <c r="BE68" s="2" t="s">
        <v>1043</v>
      </c>
      <c r="BF68" s="2" t="s">
        <v>1044</v>
      </c>
    </row>
    <row r="69" spans="1:58" ht="43.5" customHeight="1">
      <c r="A69" s="1"/>
      <c r="B69" s="1" t="s">
        <v>58</v>
      </c>
      <c r="C69" s="1" t="s">
        <v>59</v>
      </c>
      <c r="D69" s="1" t="s">
        <v>1045</v>
      </c>
      <c r="E69" s="1" t="s">
        <v>1046</v>
      </c>
      <c r="F69" s="1" t="s">
        <v>1047</v>
      </c>
      <c r="H69" s="2" t="s">
        <v>66</v>
      </c>
      <c r="I69" s="2" t="s">
        <v>65</v>
      </c>
      <c r="J69" s="2" t="s">
        <v>64</v>
      </c>
      <c r="K69" s="2" t="s">
        <v>66</v>
      </c>
      <c r="L69" s="2" t="s">
        <v>67</v>
      </c>
      <c r="M69" s="1" t="s">
        <v>1048</v>
      </c>
      <c r="N69" s="1" t="s">
        <v>1049</v>
      </c>
      <c r="O69" s="2" t="s">
        <v>350</v>
      </c>
      <c r="Q69" s="2" t="s">
        <v>71</v>
      </c>
      <c r="R69" s="2" t="s">
        <v>1050</v>
      </c>
      <c r="T69" s="2" t="s">
        <v>74</v>
      </c>
      <c r="U69" s="3">
        <v>1</v>
      </c>
      <c r="V69" s="3">
        <v>3</v>
      </c>
      <c r="X69" s="4" t="s">
        <v>1051</v>
      </c>
      <c r="Y69" s="4" t="s">
        <v>1037</v>
      </c>
      <c r="Z69" s="4" t="s">
        <v>1052</v>
      </c>
      <c r="AA69" s="3">
        <v>225</v>
      </c>
      <c r="AB69" s="3">
        <v>194</v>
      </c>
      <c r="AC69" s="3">
        <v>196</v>
      </c>
      <c r="AD69" s="3">
        <v>3</v>
      </c>
      <c r="AE69" s="3">
        <v>3</v>
      </c>
      <c r="AF69" s="3">
        <v>14</v>
      </c>
      <c r="AG69" s="3">
        <v>14</v>
      </c>
      <c r="AH69" s="3">
        <v>3</v>
      </c>
      <c r="AI69" s="3">
        <v>3</v>
      </c>
      <c r="AJ69" s="3">
        <v>4</v>
      </c>
      <c r="AK69" s="3">
        <v>4</v>
      </c>
      <c r="AL69" s="3">
        <v>10</v>
      </c>
      <c r="AM69" s="3">
        <v>10</v>
      </c>
      <c r="AN69" s="3">
        <v>1</v>
      </c>
      <c r="AO69" s="3">
        <v>1</v>
      </c>
      <c r="AP69" s="3">
        <v>1</v>
      </c>
      <c r="AQ69" s="3">
        <v>1</v>
      </c>
      <c r="AR69" s="2" t="s">
        <v>66</v>
      </c>
      <c r="AS69" s="2" t="s">
        <v>64</v>
      </c>
      <c r="AT69" s="5" t="str">
        <f>HYPERLINK("http://catalog.hathitrust.org/Record/000695793","HathiTrust Record")</f>
        <v>HathiTrust Record</v>
      </c>
      <c r="AU69" s="5" t="str">
        <f>HYPERLINK("https://creighton-primo.hosted.exlibrisgroup.com/primo-explore/search?tab=default_tab&amp;search_scope=EVERYTHING&amp;vid=01CRU&amp;lang=en_US&amp;offset=0&amp;query=any,contains,991001788419702656","Catalog Record")</f>
        <v>Catalog Record</v>
      </c>
      <c r="AV69" s="5" t="str">
        <f>HYPERLINK("http://www.worldcat.org/oclc/1993212","WorldCat Record")</f>
        <v>WorldCat Record</v>
      </c>
      <c r="AW69" s="2" t="s">
        <v>1053</v>
      </c>
      <c r="AX69" s="2" t="s">
        <v>1054</v>
      </c>
      <c r="AY69" s="2" t="s">
        <v>1055</v>
      </c>
      <c r="AZ69" s="2" t="s">
        <v>1055</v>
      </c>
      <c r="BA69" s="2" t="s">
        <v>1056</v>
      </c>
      <c r="BB69" s="2" t="s">
        <v>82</v>
      </c>
      <c r="BD69" s="2" t="s">
        <v>1057</v>
      </c>
      <c r="BE69" s="2" t="s">
        <v>1058</v>
      </c>
      <c r="BF69" s="2" t="s">
        <v>1059</v>
      </c>
    </row>
    <row r="70" spans="1:58" ht="43.5" customHeight="1">
      <c r="A70" s="1"/>
      <c r="B70" s="1" t="s">
        <v>58</v>
      </c>
      <c r="C70" s="1" t="s">
        <v>59</v>
      </c>
      <c r="D70" s="1" t="s">
        <v>1060</v>
      </c>
      <c r="E70" s="1" t="s">
        <v>1061</v>
      </c>
      <c r="F70" s="1" t="s">
        <v>1062</v>
      </c>
      <c r="H70" s="2" t="s">
        <v>66</v>
      </c>
      <c r="I70" s="2" t="s">
        <v>65</v>
      </c>
      <c r="J70" s="2" t="s">
        <v>66</v>
      </c>
      <c r="K70" s="2" t="s">
        <v>66</v>
      </c>
      <c r="L70" s="2" t="s">
        <v>67</v>
      </c>
      <c r="N70" s="1" t="s">
        <v>1063</v>
      </c>
      <c r="O70" s="2" t="s">
        <v>350</v>
      </c>
      <c r="Q70" s="2" t="s">
        <v>71</v>
      </c>
      <c r="R70" s="2" t="s">
        <v>137</v>
      </c>
      <c r="T70" s="2" t="s">
        <v>74</v>
      </c>
      <c r="U70" s="3">
        <v>1</v>
      </c>
      <c r="V70" s="3">
        <v>1</v>
      </c>
      <c r="W70" s="4" t="s">
        <v>1064</v>
      </c>
      <c r="X70" s="4" t="s">
        <v>1064</v>
      </c>
      <c r="Y70" s="4" t="s">
        <v>232</v>
      </c>
      <c r="Z70" s="4" t="s">
        <v>232</v>
      </c>
      <c r="AA70" s="3">
        <v>148</v>
      </c>
      <c r="AB70" s="3">
        <v>114</v>
      </c>
      <c r="AC70" s="3">
        <v>116</v>
      </c>
      <c r="AD70" s="3">
        <v>1</v>
      </c>
      <c r="AE70" s="3">
        <v>1</v>
      </c>
      <c r="AF70" s="3">
        <v>3</v>
      </c>
      <c r="AG70" s="3">
        <v>3</v>
      </c>
      <c r="AH70" s="3">
        <v>1</v>
      </c>
      <c r="AI70" s="3">
        <v>1</v>
      </c>
      <c r="AJ70" s="3">
        <v>0</v>
      </c>
      <c r="AK70" s="3">
        <v>0</v>
      </c>
      <c r="AL70" s="3">
        <v>2</v>
      </c>
      <c r="AM70" s="3">
        <v>2</v>
      </c>
      <c r="AN70" s="3">
        <v>0</v>
      </c>
      <c r="AO70" s="3">
        <v>0</v>
      </c>
      <c r="AP70" s="3">
        <v>0</v>
      </c>
      <c r="AQ70" s="3">
        <v>0</v>
      </c>
      <c r="AR70" s="2" t="s">
        <v>66</v>
      </c>
      <c r="AS70" s="2" t="s">
        <v>64</v>
      </c>
      <c r="AT70" s="5" t="str">
        <f>HYPERLINK("http://catalog.hathitrust.org/Record/000129657","HathiTrust Record")</f>
        <v>HathiTrust Record</v>
      </c>
      <c r="AU70" s="5" t="str">
        <f>HYPERLINK("https://creighton-primo.hosted.exlibrisgroup.com/primo-explore/search?tab=default_tab&amp;search_scope=EVERYTHING&amp;vid=01CRU&amp;lang=en_US&amp;offset=0&amp;query=any,contains,991001168899702656","Catalog Record")</f>
        <v>Catalog Record</v>
      </c>
      <c r="AV70" s="5" t="str">
        <f>HYPERLINK("http://www.worldcat.org/oclc/2644246","WorldCat Record")</f>
        <v>WorldCat Record</v>
      </c>
      <c r="AW70" s="2" t="s">
        <v>1065</v>
      </c>
      <c r="AX70" s="2" t="s">
        <v>1066</v>
      </c>
      <c r="AY70" s="2" t="s">
        <v>1067</v>
      </c>
      <c r="AZ70" s="2" t="s">
        <v>1067</v>
      </c>
      <c r="BA70" s="2" t="s">
        <v>1068</v>
      </c>
      <c r="BB70" s="2" t="s">
        <v>82</v>
      </c>
      <c r="BD70" s="2" t="s">
        <v>1069</v>
      </c>
      <c r="BE70" s="2" t="s">
        <v>1070</v>
      </c>
      <c r="BF70" s="2" t="s">
        <v>1071</v>
      </c>
    </row>
    <row r="71" spans="1:58" ht="43.5" customHeight="1">
      <c r="A71" s="1"/>
      <c r="B71" s="1" t="s">
        <v>58</v>
      </c>
      <c r="C71" s="1" t="s">
        <v>59</v>
      </c>
      <c r="D71" s="1" t="s">
        <v>1072</v>
      </c>
      <c r="E71" s="1" t="s">
        <v>1073</v>
      </c>
      <c r="F71" s="1" t="s">
        <v>1074</v>
      </c>
      <c r="H71" s="2" t="s">
        <v>66</v>
      </c>
      <c r="I71" s="2" t="s">
        <v>65</v>
      </c>
      <c r="J71" s="2" t="s">
        <v>64</v>
      </c>
      <c r="K71" s="2" t="s">
        <v>66</v>
      </c>
      <c r="L71" s="2" t="s">
        <v>65</v>
      </c>
      <c r="M71" s="1" t="s">
        <v>1075</v>
      </c>
      <c r="N71" s="1" t="s">
        <v>287</v>
      </c>
      <c r="O71" s="2" t="s">
        <v>288</v>
      </c>
      <c r="Q71" s="2" t="s">
        <v>71</v>
      </c>
      <c r="R71" s="2" t="s">
        <v>289</v>
      </c>
      <c r="T71" s="2" t="s">
        <v>74</v>
      </c>
      <c r="U71" s="3">
        <v>1</v>
      </c>
      <c r="V71" s="3">
        <v>4</v>
      </c>
      <c r="W71" s="4" t="s">
        <v>1076</v>
      </c>
      <c r="X71" s="4" t="s">
        <v>1076</v>
      </c>
      <c r="Y71" s="4" t="s">
        <v>204</v>
      </c>
      <c r="Z71" s="4" t="s">
        <v>1077</v>
      </c>
      <c r="AA71" s="3">
        <v>175</v>
      </c>
      <c r="AB71" s="3">
        <v>155</v>
      </c>
      <c r="AC71" s="3">
        <v>809</v>
      </c>
      <c r="AD71" s="3">
        <v>3</v>
      </c>
      <c r="AE71" s="3">
        <v>13</v>
      </c>
      <c r="AF71" s="3">
        <v>5</v>
      </c>
      <c r="AG71" s="3">
        <v>37</v>
      </c>
      <c r="AH71" s="3">
        <v>1</v>
      </c>
      <c r="AI71" s="3">
        <v>12</v>
      </c>
      <c r="AJ71" s="3">
        <v>1</v>
      </c>
      <c r="AK71" s="3">
        <v>7</v>
      </c>
      <c r="AL71" s="3">
        <v>2</v>
      </c>
      <c r="AM71" s="3">
        <v>12</v>
      </c>
      <c r="AN71" s="3">
        <v>1</v>
      </c>
      <c r="AO71" s="3">
        <v>11</v>
      </c>
      <c r="AP71" s="3">
        <v>0</v>
      </c>
      <c r="AQ71" s="3">
        <v>1</v>
      </c>
      <c r="AR71" s="2" t="s">
        <v>66</v>
      </c>
      <c r="AS71" s="2" t="s">
        <v>66</v>
      </c>
      <c r="AU71" s="5" t="str">
        <f>HYPERLINK("https://creighton-primo.hosted.exlibrisgroup.com/primo-explore/search?tab=default_tab&amp;search_scope=EVERYTHING&amp;vid=01CRU&amp;lang=en_US&amp;offset=0&amp;query=any,contains,991001788809702656","Catalog Record")</f>
        <v>Catalog Record</v>
      </c>
      <c r="AV71" s="5" t="str">
        <f>HYPERLINK("http://www.worldcat.org/oclc/5263686","WorldCat Record")</f>
        <v>WorldCat Record</v>
      </c>
      <c r="AW71" s="2" t="s">
        <v>1078</v>
      </c>
      <c r="AX71" s="2" t="s">
        <v>1079</v>
      </c>
      <c r="AY71" s="2" t="s">
        <v>1080</v>
      </c>
      <c r="AZ71" s="2" t="s">
        <v>1080</v>
      </c>
      <c r="BA71" s="2" t="s">
        <v>1081</v>
      </c>
      <c r="BB71" s="2" t="s">
        <v>82</v>
      </c>
      <c r="BD71" s="2" t="s">
        <v>1082</v>
      </c>
      <c r="BE71" s="2" t="s">
        <v>1083</v>
      </c>
      <c r="BF71" s="2" t="s">
        <v>1084</v>
      </c>
    </row>
    <row r="72" spans="1:58" ht="43.5" customHeight="1">
      <c r="A72" s="1"/>
      <c r="B72" s="1" t="s">
        <v>58</v>
      </c>
      <c r="C72" s="1" t="s">
        <v>59</v>
      </c>
      <c r="D72" s="1" t="s">
        <v>1085</v>
      </c>
      <c r="E72" s="1" t="s">
        <v>1086</v>
      </c>
      <c r="F72" s="1" t="s">
        <v>1087</v>
      </c>
      <c r="H72" s="2" t="s">
        <v>66</v>
      </c>
      <c r="I72" s="2" t="s">
        <v>65</v>
      </c>
      <c r="J72" s="2" t="s">
        <v>64</v>
      </c>
      <c r="K72" s="2" t="s">
        <v>66</v>
      </c>
      <c r="L72" s="2" t="s">
        <v>67</v>
      </c>
      <c r="M72" s="1" t="s">
        <v>1088</v>
      </c>
      <c r="N72" s="1" t="s">
        <v>1089</v>
      </c>
      <c r="O72" s="2" t="s">
        <v>665</v>
      </c>
      <c r="Q72" s="2" t="s">
        <v>71</v>
      </c>
      <c r="R72" s="2" t="s">
        <v>681</v>
      </c>
      <c r="T72" s="2" t="s">
        <v>74</v>
      </c>
      <c r="U72" s="3">
        <v>8</v>
      </c>
      <c r="V72" s="3">
        <v>12</v>
      </c>
      <c r="W72" s="4" t="s">
        <v>1090</v>
      </c>
      <c r="X72" s="4" t="s">
        <v>1090</v>
      </c>
      <c r="Y72" s="4" t="s">
        <v>1091</v>
      </c>
      <c r="Z72" s="4" t="s">
        <v>1092</v>
      </c>
      <c r="AA72" s="3">
        <v>2</v>
      </c>
      <c r="AB72" s="3">
        <v>2</v>
      </c>
      <c r="AC72" s="3">
        <v>2</v>
      </c>
      <c r="AD72" s="3">
        <v>2</v>
      </c>
      <c r="AE72" s="3">
        <v>2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2" t="s">
        <v>66</v>
      </c>
      <c r="AS72" s="2" t="s">
        <v>66</v>
      </c>
      <c r="AU72" s="5" t="str">
        <f>HYPERLINK("https://creighton-primo.hosted.exlibrisgroup.com/primo-explore/search?tab=default_tab&amp;search_scope=EVERYTHING&amp;vid=01CRU&amp;lang=en_US&amp;offset=0&amp;query=any,contains,991001788769702656","Catalog Record")</f>
        <v>Catalog Record</v>
      </c>
      <c r="AV72" s="5" t="str">
        <f>HYPERLINK("http://www.worldcat.org/oclc/10125530","WorldCat Record")</f>
        <v>WorldCat Record</v>
      </c>
      <c r="AW72" s="2" t="s">
        <v>1093</v>
      </c>
      <c r="AX72" s="2" t="s">
        <v>1094</v>
      </c>
      <c r="AY72" s="2" t="s">
        <v>1095</v>
      </c>
      <c r="AZ72" s="2" t="s">
        <v>1095</v>
      </c>
      <c r="BA72" s="2" t="s">
        <v>1096</v>
      </c>
      <c r="BB72" s="2" t="s">
        <v>82</v>
      </c>
      <c r="BE72" s="2" t="s">
        <v>1097</v>
      </c>
      <c r="BF72" s="2" t="s">
        <v>1098</v>
      </c>
    </row>
    <row r="73" spans="1:58" ht="43.5" customHeight="1">
      <c r="A73" s="1"/>
      <c r="B73" s="1" t="s">
        <v>58</v>
      </c>
      <c r="C73" s="1" t="s">
        <v>59</v>
      </c>
      <c r="D73" s="1" t="s">
        <v>1099</v>
      </c>
      <c r="E73" s="1" t="s">
        <v>1100</v>
      </c>
      <c r="F73" s="1" t="s">
        <v>1101</v>
      </c>
      <c r="H73" s="2" t="s">
        <v>66</v>
      </c>
      <c r="I73" s="2" t="s">
        <v>65</v>
      </c>
      <c r="J73" s="2" t="s">
        <v>66</v>
      </c>
      <c r="K73" s="2" t="s">
        <v>66</v>
      </c>
      <c r="L73" s="2" t="s">
        <v>67</v>
      </c>
      <c r="N73" s="1" t="s">
        <v>1102</v>
      </c>
      <c r="O73" s="2" t="s">
        <v>152</v>
      </c>
      <c r="Q73" s="2" t="s">
        <v>71</v>
      </c>
      <c r="R73" s="2" t="s">
        <v>319</v>
      </c>
      <c r="S73" s="1" t="s">
        <v>1103</v>
      </c>
      <c r="T73" s="2" t="s">
        <v>74</v>
      </c>
      <c r="U73" s="3">
        <v>6</v>
      </c>
      <c r="V73" s="3">
        <v>6</v>
      </c>
      <c r="W73" s="4" t="s">
        <v>1104</v>
      </c>
      <c r="X73" s="4" t="s">
        <v>1104</v>
      </c>
      <c r="Y73" s="4" t="s">
        <v>154</v>
      </c>
      <c r="Z73" s="4" t="s">
        <v>154</v>
      </c>
      <c r="AA73" s="3">
        <v>587</v>
      </c>
      <c r="AB73" s="3">
        <v>531</v>
      </c>
      <c r="AC73" s="3">
        <v>538</v>
      </c>
      <c r="AD73" s="3">
        <v>4</v>
      </c>
      <c r="AE73" s="3">
        <v>4</v>
      </c>
      <c r="AF73" s="3">
        <v>29</v>
      </c>
      <c r="AG73" s="3">
        <v>29</v>
      </c>
      <c r="AH73" s="3">
        <v>4</v>
      </c>
      <c r="AI73" s="3">
        <v>4</v>
      </c>
      <c r="AJ73" s="3">
        <v>7</v>
      </c>
      <c r="AK73" s="3">
        <v>7</v>
      </c>
      <c r="AL73" s="3">
        <v>14</v>
      </c>
      <c r="AM73" s="3">
        <v>14</v>
      </c>
      <c r="AN73" s="3">
        <v>2</v>
      </c>
      <c r="AO73" s="3">
        <v>2</v>
      </c>
      <c r="AP73" s="3">
        <v>7</v>
      </c>
      <c r="AQ73" s="3">
        <v>7</v>
      </c>
      <c r="AR73" s="2" t="s">
        <v>66</v>
      </c>
      <c r="AS73" s="2" t="s">
        <v>64</v>
      </c>
      <c r="AT73" s="5" t="str">
        <f>HYPERLINK("http://catalog.hathitrust.org/Record/000045183","HathiTrust Record")</f>
        <v>HathiTrust Record</v>
      </c>
      <c r="AU73" s="5" t="str">
        <f>HYPERLINK("https://creighton-primo.hosted.exlibrisgroup.com/primo-explore/search?tab=default_tab&amp;search_scope=EVERYTHING&amp;vid=01CRU&amp;lang=en_US&amp;offset=0&amp;query=any,contains,991001173579702656","Catalog Record")</f>
        <v>Catalog Record</v>
      </c>
      <c r="AV73" s="5" t="str">
        <f>HYPERLINK("http://www.worldcat.org/oclc/1529266","WorldCat Record")</f>
        <v>WorldCat Record</v>
      </c>
      <c r="AW73" s="2" t="s">
        <v>1105</v>
      </c>
      <c r="AX73" s="2" t="s">
        <v>1106</v>
      </c>
      <c r="AY73" s="2" t="s">
        <v>1107</v>
      </c>
      <c r="AZ73" s="2" t="s">
        <v>1107</v>
      </c>
      <c r="BA73" s="2" t="s">
        <v>1108</v>
      </c>
      <c r="BB73" s="2" t="s">
        <v>82</v>
      </c>
      <c r="BD73" s="2" t="s">
        <v>1109</v>
      </c>
      <c r="BE73" s="2" t="s">
        <v>1110</v>
      </c>
      <c r="BF73" s="2" t="s">
        <v>1111</v>
      </c>
    </row>
    <row r="74" spans="1:58" ht="43.5" customHeight="1">
      <c r="A74" s="1"/>
      <c r="B74" s="1" t="s">
        <v>58</v>
      </c>
      <c r="C74" s="1" t="s">
        <v>59</v>
      </c>
      <c r="D74" s="1" t="s">
        <v>1112</v>
      </c>
      <c r="E74" s="1" t="s">
        <v>1113</v>
      </c>
      <c r="F74" s="1" t="s">
        <v>1114</v>
      </c>
      <c r="H74" s="2" t="s">
        <v>66</v>
      </c>
      <c r="I74" s="2" t="s">
        <v>65</v>
      </c>
      <c r="J74" s="2" t="s">
        <v>64</v>
      </c>
      <c r="K74" s="2" t="s">
        <v>66</v>
      </c>
      <c r="L74" s="2" t="s">
        <v>67</v>
      </c>
      <c r="M74" s="1" t="s">
        <v>577</v>
      </c>
      <c r="N74" s="1" t="s">
        <v>1115</v>
      </c>
      <c r="O74" s="2" t="s">
        <v>152</v>
      </c>
      <c r="Q74" s="2" t="s">
        <v>71</v>
      </c>
      <c r="R74" s="2" t="s">
        <v>202</v>
      </c>
      <c r="S74" s="1" t="s">
        <v>1116</v>
      </c>
      <c r="T74" s="2" t="s">
        <v>74</v>
      </c>
      <c r="U74" s="3">
        <v>4</v>
      </c>
      <c r="V74" s="3">
        <v>25</v>
      </c>
      <c r="W74" s="4" t="s">
        <v>1117</v>
      </c>
      <c r="X74" s="4" t="s">
        <v>1118</v>
      </c>
      <c r="Y74" s="4" t="s">
        <v>1119</v>
      </c>
      <c r="Z74" s="4" t="s">
        <v>1120</v>
      </c>
      <c r="AA74" s="3">
        <v>994</v>
      </c>
      <c r="AB74" s="3">
        <v>852</v>
      </c>
      <c r="AC74" s="3">
        <v>854</v>
      </c>
      <c r="AD74" s="3">
        <v>5</v>
      </c>
      <c r="AE74" s="3">
        <v>5</v>
      </c>
      <c r="AF74" s="3">
        <v>44</v>
      </c>
      <c r="AG74" s="3">
        <v>44</v>
      </c>
      <c r="AH74" s="3">
        <v>13</v>
      </c>
      <c r="AI74" s="3">
        <v>13</v>
      </c>
      <c r="AJ74" s="3">
        <v>8</v>
      </c>
      <c r="AK74" s="3">
        <v>8</v>
      </c>
      <c r="AL74" s="3">
        <v>20</v>
      </c>
      <c r="AM74" s="3">
        <v>20</v>
      </c>
      <c r="AN74" s="3">
        <v>1</v>
      </c>
      <c r="AO74" s="3">
        <v>1</v>
      </c>
      <c r="AP74" s="3">
        <v>12</v>
      </c>
      <c r="AQ74" s="3">
        <v>12</v>
      </c>
      <c r="AR74" s="2" t="s">
        <v>66</v>
      </c>
      <c r="AS74" s="2" t="s">
        <v>66</v>
      </c>
      <c r="AU74" s="5" t="str">
        <f>HYPERLINK("https://creighton-primo.hosted.exlibrisgroup.com/primo-explore/search?tab=default_tab&amp;search_scope=EVERYTHING&amp;vid=01CRU&amp;lang=en_US&amp;offset=0&amp;query=any,contains,991001790269702656","Catalog Record")</f>
        <v>Catalog Record</v>
      </c>
      <c r="AV74" s="5" t="str">
        <f>HYPERLINK("http://www.worldcat.org/oclc/1266071","WorldCat Record")</f>
        <v>WorldCat Record</v>
      </c>
      <c r="AW74" s="2" t="s">
        <v>1121</v>
      </c>
      <c r="AX74" s="2" t="s">
        <v>1122</v>
      </c>
      <c r="AY74" s="2" t="s">
        <v>1123</v>
      </c>
      <c r="AZ74" s="2" t="s">
        <v>1123</v>
      </c>
      <c r="BA74" s="2" t="s">
        <v>1124</v>
      </c>
      <c r="BB74" s="2" t="s">
        <v>82</v>
      </c>
      <c r="BD74" s="2" t="s">
        <v>1125</v>
      </c>
      <c r="BE74" s="2" t="s">
        <v>1126</v>
      </c>
      <c r="BF74" s="2" t="s">
        <v>1127</v>
      </c>
    </row>
    <row r="75" spans="1:58" ht="43.5" customHeight="1">
      <c r="A75" s="1"/>
      <c r="B75" s="1" t="s">
        <v>58</v>
      </c>
      <c r="C75" s="1" t="s">
        <v>59</v>
      </c>
      <c r="D75" s="1" t="s">
        <v>1128</v>
      </c>
      <c r="E75" s="1" t="s">
        <v>1129</v>
      </c>
      <c r="F75" s="1" t="s">
        <v>1130</v>
      </c>
      <c r="G75" s="2" t="s">
        <v>1131</v>
      </c>
      <c r="H75" s="2" t="s">
        <v>64</v>
      </c>
      <c r="I75" s="2" t="s">
        <v>65</v>
      </c>
      <c r="J75" s="2" t="s">
        <v>64</v>
      </c>
      <c r="K75" s="2" t="s">
        <v>66</v>
      </c>
      <c r="L75" s="2" t="s">
        <v>67</v>
      </c>
      <c r="M75" s="1" t="s">
        <v>1132</v>
      </c>
      <c r="N75" s="1" t="s">
        <v>1133</v>
      </c>
      <c r="O75" s="2" t="s">
        <v>1134</v>
      </c>
      <c r="P75" s="1" t="s">
        <v>624</v>
      </c>
      <c r="Q75" s="2" t="s">
        <v>71</v>
      </c>
      <c r="R75" s="2" t="s">
        <v>186</v>
      </c>
      <c r="T75" s="2" t="s">
        <v>74</v>
      </c>
      <c r="U75" s="3">
        <v>0</v>
      </c>
      <c r="V75" s="3">
        <v>2</v>
      </c>
      <c r="X75" s="4" t="s">
        <v>1135</v>
      </c>
      <c r="Y75" s="4" t="s">
        <v>204</v>
      </c>
      <c r="Z75" s="4" t="s">
        <v>1136</v>
      </c>
      <c r="AA75" s="3">
        <v>389</v>
      </c>
      <c r="AB75" s="3">
        <v>340</v>
      </c>
      <c r="AC75" s="3">
        <v>365</v>
      </c>
      <c r="AD75" s="3">
        <v>4</v>
      </c>
      <c r="AE75" s="3">
        <v>4</v>
      </c>
      <c r="AF75" s="3">
        <v>13</v>
      </c>
      <c r="AG75" s="3">
        <v>13</v>
      </c>
      <c r="AH75" s="3">
        <v>4</v>
      </c>
      <c r="AI75" s="3">
        <v>4</v>
      </c>
      <c r="AJ75" s="3">
        <v>3</v>
      </c>
      <c r="AK75" s="3">
        <v>3</v>
      </c>
      <c r="AL75" s="3">
        <v>7</v>
      </c>
      <c r="AM75" s="3">
        <v>7</v>
      </c>
      <c r="AN75" s="3">
        <v>2</v>
      </c>
      <c r="AO75" s="3">
        <v>2</v>
      </c>
      <c r="AP75" s="3">
        <v>0</v>
      </c>
      <c r="AQ75" s="3">
        <v>0</v>
      </c>
      <c r="AR75" s="2" t="s">
        <v>66</v>
      </c>
      <c r="AS75" s="2" t="s">
        <v>64</v>
      </c>
      <c r="AT75" s="5" t="str">
        <f>HYPERLINK("http://catalog.hathitrust.org/Record/004416443","HathiTrust Record")</f>
        <v>HathiTrust Record</v>
      </c>
      <c r="AU75" s="5" t="str">
        <f>HYPERLINK("https://creighton-primo.hosted.exlibrisgroup.com/primo-explore/search?tab=default_tab&amp;search_scope=EVERYTHING&amp;vid=01CRU&amp;lang=en_US&amp;offset=0&amp;query=any,contains,991001788659702656","Catalog Record")</f>
        <v>Catalog Record</v>
      </c>
      <c r="AV75" s="5" t="str">
        <f>HYPERLINK("http://www.worldcat.org/oclc/14659796","WorldCat Record")</f>
        <v>WorldCat Record</v>
      </c>
      <c r="AW75" s="2" t="s">
        <v>1137</v>
      </c>
      <c r="AX75" s="2" t="s">
        <v>1138</v>
      </c>
      <c r="AY75" s="2" t="s">
        <v>1139</v>
      </c>
      <c r="AZ75" s="2" t="s">
        <v>1139</v>
      </c>
      <c r="BA75" s="2" t="s">
        <v>1140</v>
      </c>
      <c r="BB75" s="2" t="s">
        <v>82</v>
      </c>
      <c r="BE75" s="2" t="s">
        <v>1141</v>
      </c>
      <c r="BF75" s="2" t="s">
        <v>1142</v>
      </c>
    </row>
    <row r="76" spans="1:58" ht="43.5" customHeight="1">
      <c r="A76" s="1"/>
      <c r="B76" s="1" t="s">
        <v>58</v>
      </c>
      <c r="C76" s="1" t="s">
        <v>59</v>
      </c>
      <c r="D76" s="1" t="s">
        <v>1128</v>
      </c>
      <c r="E76" s="1" t="s">
        <v>1129</v>
      </c>
      <c r="F76" s="1" t="s">
        <v>1130</v>
      </c>
      <c r="G76" s="2" t="s">
        <v>1143</v>
      </c>
      <c r="H76" s="2" t="s">
        <v>64</v>
      </c>
      <c r="I76" s="2" t="s">
        <v>65</v>
      </c>
      <c r="J76" s="2" t="s">
        <v>64</v>
      </c>
      <c r="K76" s="2" t="s">
        <v>66</v>
      </c>
      <c r="L76" s="2" t="s">
        <v>67</v>
      </c>
      <c r="M76" s="1" t="s">
        <v>1132</v>
      </c>
      <c r="N76" s="1" t="s">
        <v>1133</v>
      </c>
      <c r="O76" s="2" t="s">
        <v>1134</v>
      </c>
      <c r="P76" s="1" t="s">
        <v>624</v>
      </c>
      <c r="Q76" s="2" t="s">
        <v>71</v>
      </c>
      <c r="R76" s="2" t="s">
        <v>186</v>
      </c>
      <c r="T76" s="2" t="s">
        <v>74</v>
      </c>
      <c r="U76" s="3">
        <v>0</v>
      </c>
      <c r="V76" s="3">
        <v>2</v>
      </c>
      <c r="X76" s="4" t="s">
        <v>1135</v>
      </c>
      <c r="Y76" s="4" t="s">
        <v>204</v>
      </c>
      <c r="Z76" s="4" t="s">
        <v>1136</v>
      </c>
      <c r="AA76" s="3">
        <v>389</v>
      </c>
      <c r="AB76" s="3">
        <v>340</v>
      </c>
      <c r="AC76" s="3">
        <v>365</v>
      </c>
      <c r="AD76" s="3">
        <v>4</v>
      </c>
      <c r="AE76" s="3">
        <v>4</v>
      </c>
      <c r="AF76" s="3">
        <v>13</v>
      </c>
      <c r="AG76" s="3">
        <v>13</v>
      </c>
      <c r="AH76" s="3">
        <v>4</v>
      </c>
      <c r="AI76" s="3">
        <v>4</v>
      </c>
      <c r="AJ76" s="3">
        <v>3</v>
      </c>
      <c r="AK76" s="3">
        <v>3</v>
      </c>
      <c r="AL76" s="3">
        <v>7</v>
      </c>
      <c r="AM76" s="3">
        <v>7</v>
      </c>
      <c r="AN76" s="3">
        <v>2</v>
      </c>
      <c r="AO76" s="3">
        <v>2</v>
      </c>
      <c r="AP76" s="3">
        <v>0</v>
      </c>
      <c r="AQ76" s="3">
        <v>0</v>
      </c>
      <c r="AR76" s="2" t="s">
        <v>66</v>
      </c>
      <c r="AS76" s="2" t="s">
        <v>64</v>
      </c>
      <c r="AT76" s="5" t="str">
        <f>HYPERLINK("http://catalog.hathitrust.org/Record/004416443","HathiTrust Record")</f>
        <v>HathiTrust Record</v>
      </c>
      <c r="AU76" s="5" t="str">
        <f>HYPERLINK("https://creighton-primo.hosted.exlibrisgroup.com/primo-explore/search?tab=default_tab&amp;search_scope=EVERYTHING&amp;vid=01CRU&amp;lang=en_US&amp;offset=0&amp;query=any,contains,991001788659702656","Catalog Record")</f>
        <v>Catalog Record</v>
      </c>
      <c r="AV76" s="5" t="str">
        <f>HYPERLINK("http://www.worldcat.org/oclc/14659796","WorldCat Record")</f>
        <v>WorldCat Record</v>
      </c>
      <c r="AW76" s="2" t="s">
        <v>1137</v>
      </c>
      <c r="AX76" s="2" t="s">
        <v>1138</v>
      </c>
      <c r="AY76" s="2" t="s">
        <v>1139</v>
      </c>
      <c r="AZ76" s="2" t="s">
        <v>1139</v>
      </c>
      <c r="BA76" s="2" t="s">
        <v>1140</v>
      </c>
      <c r="BB76" s="2" t="s">
        <v>82</v>
      </c>
      <c r="BE76" s="2" t="s">
        <v>1144</v>
      </c>
      <c r="BF76" s="2" t="s">
        <v>1145</v>
      </c>
    </row>
    <row r="77" spans="1:58" ht="43.5" customHeight="1">
      <c r="A77" s="1"/>
      <c r="B77" s="1" t="s">
        <v>58</v>
      </c>
      <c r="C77" s="1" t="s">
        <v>59</v>
      </c>
      <c r="D77" s="1" t="s">
        <v>1146</v>
      </c>
      <c r="E77" s="1" t="s">
        <v>1147</v>
      </c>
      <c r="F77" s="1" t="s">
        <v>1148</v>
      </c>
      <c r="H77" s="2" t="s">
        <v>66</v>
      </c>
      <c r="I77" s="2" t="s">
        <v>65</v>
      </c>
      <c r="J77" s="2" t="s">
        <v>66</v>
      </c>
      <c r="K77" s="2" t="s">
        <v>66</v>
      </c>
      <c r="L77" s="2" t="s">
        <v>67</v>
      </c>
      <c r="N77" s="1" t="s">
        <v>1149</v>
      </c>
      <c r="O77" s="2" t="s">
        <v>1150</v>
      </c>
      <c r="Q77" s="2" t="s">
        <v>71</v>
      </c>
      <c r="R77" s="2" t="s">
        <v>119</v>
      </c>
      <c r="S77" s="1" t="s">
        <v>1151</v>
      </c>
      <c r="T77" s="2" t="s">
        <v>74</v>
      </c>
      <c r="U77" s="3">
        <v>3</v>
      </c>
      <c r="V77" s="3">
        <v>3</v>
      </c>
      <c r="W77" s="4" t="s">
        <v>1152</v>
      </c>
      <c r="X77" s="4" t="s">
        <v>1152</v>
      </c>
      <c r="Y77" s="4" t="s">
        <v>1152</v>
      </c>
      <c r="Z77" s="4" t="s">
        <v>1152</v>
      </c>
      <c r="AA77" s="3">
        <v>200</v>
      </c>
      <c r="AB77" s="3">
        <v>125</v>
      </c>
      <c r="AC77" s="3">
        <v>125</v>
      </c>
      <c r="AD77" s="3">
        <v>1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2" t="s">
        <v>66</v>
      </c>
      <c r="AS77" s="2" t="s">
        <v>66</v>
      </c>
      <c r="AU77" s="5" t="str">
        <f>HYPERLINK("https://creighton-primo.hosted.exlibrisgroup.com/primo-explore/search?tab=default_tab&amp;search_scope=EVERYTHING&amp;vid=01CRU&amp;lang=en_US&amp;offset=0&amp;query=any,contains,991001220459702656","Catalog Record")</f>
        <v>Catalog Record</v>
      </c>
      <c r="AV77" s="5" t="str">
        <f>HYPERLINK("http://www.worldcat.org/oclc/21483332","WorldCat Record")</f>
        <v>WorldCat Record</v>
      </c>
      <c r="AW77" s="2" t="s">
        <v>1153</v>
      </c>
      <c r="AX77" s="2" t="s">
        <v>1154</v>
      </c>
      <c r="AY77" s="2" t="s">
        <v>1155</v>
      </c>
      <c r="AZ77" s="2" t="s">
        <v>1155</v>
      </c>
      <c r="BA77" s="2" t="s">
        <v>1156</v>
      </c>
      <c r="BB77" s="2" t="s">
        <v>82</v>
      </c>
      <c r="BD77" s="2" t="s">
        <v>1157</v>
      </c>
      <c r="BE77" s="2" t="s">
        <v>1158</v>
      </c>
      <c r="BF77" s="2" t="s">
        <v>1159</v>
      </c>
    </row>
    <row r="78" spans="1:58" ht="43.5" customHeight="1">
      <c r="A78" s="1"/>
      <c r="B78" s="1" t="s">
        <v>58</v>
      </c>
      <c r="C78" s="1" t="s">
        <v>59</v>
      </c>
      <c r="D78" s="1" t="s">
        <v>1146</v>
      </c>
      <c r="E78" s="1" t="s">
        <v>1147</v>
      </c>
      <c r="F78" s="1" t="s">
        <v>1160</v>
      </c>
      <c r="H78" s="2" t="s">
        <v>66</v>
      </c>
      <c r="I78" s="2" t="s">
        <v>65</v>
      </c>
      <c r="J78" s="2" t="s">
        <v>66</v>
      </c>
      <c r="K78" s="2" t="s">
        <v>66</v>
      </c>
      <c r="L78" s="2" t="s">
        <v>67</v>
      </c>
      <c r="N78" s="1" t="s">
        <v>1161</v>
      </c>
      <c r="O78" s="2" t="s">
        <v>1150</v>
      </c>
      <c r="Q78" s="2" t="s">
        <v>71</v>
      </c>
      <c r="R78" s="2" t="s">
        <v>1162</v>
      </c>
      <c r="S78" s="1" t="s">
        <v>1163</v>
      </c>
      <c r="T78" s="2" t="s">
        <v>74</v>
      </c>
      <c r="U78" s="3">
        <v>0</v>
      </c>
      <c r="V78" s="3">
        <v>0</v>
      </c>
      <c r="W78" s="4" t="s">
        <v>1164</v>
      </c>
      <c r="X78" s="4" t="s">
        <v>1164</v>
      </c>
      <c r="Y78" s="4" t="s">
        <v>1165</v>
      </c>
      <c r="Z78" s="4" t="s">
        <v>1165</v>
      </c>
      <c r="AA78" s="3">
        <v>42</v>
      </c>
      <c r="AB78" s="3">
        <v>34</v>
      </c>
      <c r="AC78" s="3">
        <v>34</v>
      </c>
      <c r="AD78" s="3">
        <v>2</v>
      </c>
      <c r="AE78" s="3">
        <v>2</v>
      </c>
      <c r="AF78" s="3">
        <v>1</v>
      </c>
      <c r="AG78" s="3">
        <v>1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1</v>
      </c>
      <c r="AO78" s="3">
        <v>1</v>
      </c>
      <c r="AP78" s="3">
        <v>0</v>
      </c>
      <c r="AQ78" s="3">
        <v>0</v>
      </c>
      <c r="AR78" s="2" t="s">
        <v>66</v>
      </c>
      <c r="AS78" s="2" t="s">
        <v>66</v>
      </c>
      <c r="AU78" s="5" t="str">
        <f>HYPERLINK("https://creighton-primo.hosted.exlibrisgroup.com/primo-explore/search?tab=default_tab&amp;search_scope=EVERYTHING&amp;vid=01CRU&amp;lang=en_US&amp;offset=0&amp;query=any,contains,991000216409702656","Catalog Record")</f>
        <v>Catalog Record</v>
      </c>
      <c r="AV78" s="5" t="str">
        <f>HYPERLINK("http://www.worldcat.org/oclc/19400117","WorldCat Record")</f>
        <v>WorldCat Record</v>
      </c>
      <c r="AW78" s="2" t="s">
        <v>1166</v>
      </c>
      <c r="AX78" s="2" t="s">
        <v>1167</v>
      </c>
      <c r="AY78" s="2" t="s">
        <v>1168</v>
      </c>
      <c r="AZ78" s="2" t="s">
        <v>1168</v>
      </c>
      <c r="BA78" s="2" t="s">
        <v>1169</v>
      </c>
      <c r="BB78" s="2" t="s">
        <v>82</v>
      </c>
      <c r="BE78" s="2" t="s">
        <v>1170</v>
      </c>
      <c r="BF78" s="2" t="s">
        <v>1171</v>
      </c>
    </row>
    <row r="79" spans="1:58" ht="43.5" customHeight="1">
      <c r="A79" s="1"/>
      <c r="B79" s="1" t="s">
        <v>58</v>
      </c>
      <c r="C79" s="1" t="s">
        <v>59</v>
      </c>
      <c r="E79" s="1"/>
      <c r="F79" s="1" t="s">
        <v>1172</v>
      </c>
      <c r="H79" s="2" t="s">
        <v>66</v>
      </c>
      <c r="I79" s="2" t="s">
        <v>65</v>
      </c>
      <c r="J79" s="2" t="s">
        <v>66</v>
      </c>
      <c r="K79" s="2" t="s">
        <v>66</v>
      </c>
      <c r="L79" s="2" t="s">
        <v>67</v>
      </c>
      <c r="N79" s="1" t="s">
        <v>1173</v>
      </c>
      <c r="O79" s="2" t="s">
        <v>184</v>
      </c>
      <c r="Q79" s="2" t="s">
        <v>71</v>
      </c>
      <c r="R79" s="2" t="s">
        <v>99</v>
      </c>
      <c r="S79" s="1" t="s">
        <v>1174</v>
      </c>
      <c r="T79" s="2" t="s">
        <v>74</v>
      </c>
      <c r="U79" s="3">
        <v>4</v>
      </c>
      <c r="V79" s="3">
        <v>4</v>
      </c>
      <c r="W79" s="4" t="s">
        <v>1175</v>
      </c>
      <c r="X79" s="4" t="s">
        <v>1175</v>
      </c>
      <c r="Y79" s="4" t="s">
        <v>1176</v>
      </c>
      <c r="Z79" s="4" t="s">
        <v>1176</v>
      </c>
      <c r="AA79" s="3">
        <v>32</v>
      </c>
      <c r="AB79" s="3">
        <v>24</v>
      </c>
      <c r="AC79" s="3">
        <v>24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  <c r="AJ79" s="3">
        <v>1</v>
      </c>
      <c r="AK79" s="3">
        <v>1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2" t="s">
        <v>66</v>
      </c>
      <c r="AS79" s="2" t="s">
        <v>66</v>
      </c>
      <c r="AU79" s="5" t="str">
        <f>HYPERLINK("https://creighton-primo.hosted.exlibrisgroup.com/primo-explore/search?tab=default_tab&amp;search_scope=EVERYTHING&amp;vid=01CRU&amp;lang=en_US&amp;offset=0&amp;query=any,contains,991000367139702656","Catalog Record")</f>
        <v>Catalog Record</v>
      </c>
      <c r="AV79" s="5" t="str">
        <f>HYPERLINK("http://www.worldcat.org/oclc/51100786","WorldCat Record")</f>
        <v>WorldCat Record</v>
      </c>
      <c r="AW79" s="2" t="s">
        <v>1177</v>
      </c>
      <c r="AX79" s="2" t="s">
        <v>1178</v>
      </c>
      <c r="AY79" s="2" t="s">
        <v>1179</v>
      </c>
      <c r="AZ79" s="2" t="s">
        <v>1179</v>
      </c>
      <c r="BA79" s="2" t="s">
        <v>1180</v>
      </c>
      <c r="BB79" s="2" t="s">
        <v>82</v>
      </c>
      <c r="BD79" s="2" t="s">
        <v>1181</v>
      </c>
      <c r="BE79" s="2" t="s">
        <v>1182</v>
      </c>
      <c r="BF79" s="2" t="s">
        <v>1183</v>
      </c>
    </row>
  </sheetData>
  <sheetProtection sheet="1" objects="1" scenario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0</xdr:col>
                    <xdr:colOff>276225</xdr:colOff>
                    <xdr:row>1</xdr:row>
                    <xdr:rowOff>9525</xdr:rowOff>
                  </from>
                  <to>
                    <xdr:col>3</xdr:col>
                    <xdr:colOff>57150</xdr:colOff>
                    <xdr:row>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276225</xdr:colOff>
                    <xdr:row>2</xdr:row>
                    <xdr:rowOff>9525</xdr:rowOff>
                  </from>
                  <to>
                    <xdr:col>3</xdr:col>
                    <xdr:colOff>57150</xdr:colOff>
                    <xdr:row>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0</xdr:col>
                    <xdr:colOff>276225</xdr:colOff>
                    <xdr:row>3</xdr:row>
                    <xdr:rowOff>9525</xdr:rowOff>
                  </from>
                  <to>
                    <xdr:col>3</xdr:col>
                    <xdr:colOff>57150</xdr:colOff>
                    <xdr:row>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0</xdr:col>
                    <xdr:colOff>276225</xdr:colOff>
                    <xdr:row>4</xdr:row>
                    <xdr:rowOff>9525</xdr:rowOff>
                  </from>
                  <to>
                    <xdr:col>3</xdr:col>
                    <xdr:colOff>57150</xdr:colOff>
                    <xdr:row>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0</xdr:col>
                    <xdr:colOff>276225</xdr:colOff>
                    <xdr:row>5</xdr:row>
                    <xdr:rowOff>9525</xdr:rowOff>
                  </from>
                  <to>
                    <xdr:col>3</xdr:col>
                    <xdr:colOff>57150</xdr:colOff>
                    <xdr:row>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0</xdr:col>
                    <xdr:colOff>276225</xdr:colOff>
                    <xdr:row>6</xdr:row>
                    <xdr:rowOff>9525</xdr:rowOff>
                  </from>
                  <to>
                    <xdr:col>3</xdr:col>
                    <xdr:colOff>57150</xdr:colOff>
                    <xdr:row>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0</xdr:col>
                    <xdr:colOff>276225</xdr:colOff>
                    <xdr:row>7</xdr:row>
                    <xdr:rowOff>9525</xdr:rowOff>
                  </from>
                  <to>
                    <xdr:col>3</xdr:col>
                    <xdr:colOff>57150</xdr:colOff>
                    <xdr:row>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0</xdr:col>
                    <xdr:colOff>276225</xdr:colOff>
                    <xdr:row>8</xdr:row>
                    <xdr:rowOff>9525</xdr:rowOff>
                  </from>
                  <to>
                    <xdr:col>3</xdr:col>
                    <xdr:colOff>57150</xdr:colOff>
                    <xdr:row>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0</xdr:col>
                    <xdr:colOff>276225</xdr:colOff>
                    <xdr:row>9</xdr:row>
                    <xdr:rowOff>9525</xdr:rowOff>
                  </from>
                  <to>
                    <xdr:col>3</xdr:col>
                    <xdr:colOff>57150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0</xdr:col>
                    <xdr:colOff>276225</xdr:colOff>
                    <xdr:row>10</xdr:row>
                    <xdr:rowOff>9525</xdr:rowOff>
                  </from>
                  <to>
                    <xdr:col>3</xdr:col>
                    <xdr:colOff>57150</xdr:colOff>
                    <xdr:row>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0</xdr:col>
                    <xdr:colOff>276225</xdr:colOff>
                    <xdr:row>11</xdr:row>
                    <xdr:rowOff>9525</xdr:rowOff>
                  </from>
                  <to>
                    <xdr:col>3</xdr:col>
                    <xdr:colOff>57150</xdr:colOff>
                    <xdr:row>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0</xdr:col>
                    <xdr:colOff>276225</xdr:colOff>
                    <xdr:row>12</xdr:row>
                    <xdr:rowOff>9525</xdr:rowOff>
                  </from>
                  <to>
                    <xdr:col>3</xdr:col>
                    <xdr:colOff>57150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0</xdr:col>
                    <xdr:colOff>276225</xdr:colOff>
                    <xdr:row>13</xdr:row>
                    <xdr:rowOff>9525</xdr:rowOff>
                  </from>
                  <to>
                    <xdr:col>3</xdr:col>
                    <xdr:colOff>57150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3</xdr:col>
                    <xdr:colOff>57150</xdr:colOff>
                    <xdr:row>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0</xdr:col>
                    <xdr:colOff>276225</xdr:colOff>
                    <xdr:row>15</xdr:row>
                    <xdr:rowOff>9525</xdr:rowOff>
                  </from>
                  <to>
                    <xdr:col>3</xdr:col>
                    <xdr:colOff>57150</xdr:colOff>
                    <xdr:row>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0</xdr:col>
                    <xdr:colOff>276225</xdr:colOff>
                    <xdr:row>16</xdr:row>
                    <xdr:rowOff>9525</xdr:rowOff>
                  </from>
                  <to>
                    <xdr:col>3</xdr:col>
                    <xdr:colOff>57150</xdr:colOff>
                    <xdr:row>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0</xdr:col>
                    <xdr:colOff>276225</xdr:colOff>
                    <xdr:row>17</xdr:row>
                    <xdr:rowOff>9525</xdr:rowOff>
                  </from>
                  <to>
                    <xdr:col>3</xdr:col>
                    <xdr:colOff>57150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0</xdr:col>
                    <xdr:colOff>276225</xdr:colOff>
                    <xdr:row>18</xdr:row>
                    <xdr:rowOff>9525</xdr:rowOff>
                  </from>
                  <to>
                    <xdr:col>3</xdr:col>
                    <xdr:colOff>57150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0</xdr:col>
                    <xdr:colOff>276225</xdr:colOff>
                    <xdr:row>19</xdr:row>
                    <xdr:rowOff>9525</xdr:rowOff>
                  </from>
                  <to>
                    <xdr:col>3</xdr:col>
                    <xdr:colOff>57150</xdr:colOff>
                    <xdr:row>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0</xdr:col>
                    <xdr:colOff>276225</xdr:colOff>
                    <xdr:row>20</xdr:row>
                    <xdr:rowOff>9525</xdr:rowOff>
                  </from>
                  <to>
                    <xdr:col>3</xdr:col>
                    <xdr:colOff>57150</xdr:colOff>
                    <xdr:row>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0</xdr:col>
                    <xdr:colOff>276225</xdr:colOff>
                    <xdr:row>21</xdr:row>
                    <xdr:rowOff>9525</xdr:rowOff>
                  </from>
                  <to>
                    <xdr:col>3</xdr:col>
                    <xdr:colOff>57150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0</xdr:col>
                    <xdr:colOff>276225</xdr:colOff>
                    <xdr:row>22</xdr:row>
                    <xdr:rowOff>9525</xdr:rowOff>
                  </from>
                  <to>
                    <xdr:col>3</xdr:col>
                    <xdr:colOff>57150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0</xdr:col>
                    <xdr:colOff>276225</xdr:colOff>
                    <xdr:row>23</xdr:row>
                    <xdr:rowOff>9525</xdr:rowOff>
                  </from>
                  <to>
                    <xdr:col>3</xdr:col>
                    <xdr:colOff>57150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0</xdr:col>
                    <xdr:colOff>276225</xdr:colOff>
                    <xdr:row>24</xdr:row>
                    <xdr:rowOff>9525</xdr:rowOff>
                  </from>
                  <to>
                    <xdr:col>3</xdr:col>
                    <xdr:colOff>57150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0</xdr:col>
                    <xdr:colOff>276225</xdr:colOff>
                    <xdr:row>25</xdr:row>
                    <xdr:rowOff>9525</xdr:rowOff>
                  </from>
                  <to>
                    <xdr:col>3</xdr:col>
                    <xdr:colOff>57150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0</xdr:col>
                    <xdr:colOff>276225</xdr:colOff>
                    <xdr:row>26</xdr:row>
                    <xdr:rowOff>9525</xdr:rowOff>
                  </from>
                  <to>
                    <xdr:col>3</xdr:col>
                    <xdr:colOff>57150</xdr:colOff>
                    <xdr:row>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0</xdr:col>
                    <xdr:colOff>276225</xdr:colOff>
                    <xdr:row>27</xdr:row>
                    <xdr:rowOff>9525</xdr:rowOff>
                  </from>
                  <to>
                    <xdr:col>3</xdr:col>
                    <xdr:colOff>57150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0" name="Check Box 29">
              <controlPr defaultSize="0" autoFill="0" autoLine="0" autoPict="0">
                <anchor moveWithCells="1">
                  <from>
                    <xdr:col>0</xdr:col>
                    <xdr:colOff>276225</xdr:colOff>
                    <xdr:row>28</xdr:row>
                    <xdr:rowOff>9525</xdr:rowOff>
                  </from>
                  <to>
                    <xdr:col>3</xdr:col>
                    <xdr:colOff>57150</xdr:colOff>
                    <xdr:row>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1" name="Check Box 30">
              <controlPr defaultSize="0" autoFill="0" autoLine="0" autoPict="0">
                <anchor moveWithCells="1">
                  <from>
                    <xdr:col>0</xdr:col>
                    <xdr:colOff>276225</xdr:colOff>
                    <xdr:row>29</xdr:row>
                    <xdr:rowOff>9525</xdr:rowOff>
                  </from>
                  <to>
                    <xdr:col>3</xdr:col>
                    <xdr:colOff>57150</xdr:colOff>
                    <xdr:row>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2" name="Check Box 31">
              <controlPr defaultSize="0" autoFill="0" autoLine="0" autoPict="0">
                <anchor moveWithCells="1">
                  <from>
                    <xdr:col>0</xdr:col>
                    <xdr:colOff>276225</xdr:colOff>
                    <xdr:row>30</xdr:row>
                    <xdr:rowOff>9525</xdr:rowOff>
                  </from>
                  <to>
                    <xdr:col>3</xdr:col>
                    <xdr:colOff>57150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3" name="Check Box 32">
              <controlPr defaultSize="0" autoFill="0" autoLine="0" autoPict="0">
                <anchor moveWithCells="1">
                  <from>
                    <xdr:col>0</xdr:col>
                    <xdr:colOff>276225</xdr:colOff>
                    <xdr:row>31</xdr:row>
                    <xdr:rowOff>9525</xdr:rowOff>
                  </from>
                  <to>
                    <xdr:col>3</xdr:col>
                    <xdr:colOff>57150</xdr:colOff>
                    <xdr:row>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4" name="Check Box 33">
              <controlPr defaultSize="0" autoFill="0" autoLine="0" autoPict="0">
                <anchor moveWithCells="1">
                  <from>
                    <xdr:col>0</xdr:col>
                    <xdr:colOff>276225</xdr:colOff>
                    <xdr:row>32</xdr:row>
                    <xdr:rowOff>9525</xdr:rowOff>
                  </from>
                  <to>
                    <xdr:col>3</xdr:col>
                    <xdr:colOff>57150</xdr:colOff>
                    <xdr:row>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5" name="Check Box 34">
              <controlPr defaultSize="0" autoFill="0" autoLine="0" autoPict="0">
                <anchor moveWithCells="1">
                  <from>
                    <xdr:col>0</xdr:col>
                    <xdr:colOff>276225</xdr:colOff>
                    <xdr:row>33</xdr:row>
                    <xdr:rowOff>9525</xdr:rowOff>
                  </from>
                  <to>
                    <xdr:col>3</xdr:col>
                    <xdr:colOff>57150</xdr:colOff>
                    <xdr:row>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6" name="Check Box 35">
              <controlPr defaultSize="0" autoFill="0" autoLine="0" autoPict="0">
                <anchor moveWithCells="1">
                  <from>
                    <xdr:col>0</xdr:col>
                    <xdr:colOff>276225</xdr:colOff>
                    <xdr:row>34</xdr:row>
                    <xdr:rowOff>9525</xdr:rowOff>
                  </from>
                  <to>
                    <xdr:col>3</xdr:col>
                    <xdr:colOff>57150</xdr:colOff>
                    <xdr:row>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7" name="Check Box 36">
              <controlPr defaultSize="0" autoFill="0" autoLine="0" autoPict="0">
                <anchor moveWithCells="1">
                  <from>
                    <xdr:col>0</xdr:col>
                    <xdr:colOff>276225</xdr:colOff>
                    <xdr:row>35</xdr:row>
                    <xdr:rowOff>9525</xdr:rowOff>
                  </from>
                  <to>
                    <xdr:col>3</xdr:col>
                    <xdr:colOff>57150</xdr:colOff>
                    <xdr:row>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8" name="Check Box 37">
              <controlPr defaultSize="0" autoFill="0" autoLine="0" autoPict="0">
                <anchor moveWithCells="1">
                  <from>
                    <xdr:col>0</xdr:col>
                    <xdr:colOff>276225</xdr:colOff>
                    <xdr:row>36</xdr:row>
                    <xdr:rowOff>9525</xdr:rowOff>
                  </from>
                  <to>
                    <xdr:col>3</xdr:col>
                    <xdr:colOff>57150</xdr:colOff>
                    <xdr:row>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9" name="Check Box 38">
              <controlPr defaultSize="0" autoFill="0" autoLine="0" autoPict="0">
                <anchor moveWithCells="1">
                  <from>
                    <xdr:col>0</xdr:col>
                    <xdr:colOff>276225</xdr:colOff>
                    <xdr:row>37</xdr:row>
                    <xdr:rowOff>9525</xdr:rowOff>
                  </from>
                  <to>
                    <xdr:col>3</xdr:col>
                    <xdr:colOff>57150</xdr:colOff>
                    <xdr:row>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0" name="Check Box 39">
              <controlPr defaultSize="0" autoFill="0" autoLine="0" autoPict="0">
                <anchor moveWithCells="1">
                  <from>
                    <xdr:col>0</xdr:col>
                    <xdr:colOff>276225</xdr:colOff>
                    <xdr:row>38</xdr:row>
                    <xdr:rowOff>9525</xdr:rowOff>
                  </from>
                  <to>
                    <xdr:col>3</xdr:col>
                    <xdr:colOff>57150</xdr:colOff>
                    <xdr:row>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0</xdr:col>
                    <xdr:colOff>276225</xdr:colOff>
                    <xdr:row>39</xdr:row>
                    <xdr:rowOff>9525</xdr:rowOff>
                  </from>
                  <to>
                    <xdr:col>3</xdr:col>
                    <xdr:colOff>57150</xdr:colOff>
                    <xdr:row>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2" name="Check Box 41">
              <controlPr defaultSize="0" autoFill="0" autoLine="0" autoPict="0">
                <anchor moveWithCells="1">
                  <from>
                    <xdr:col>0</xdr:col>
                    <xdr:colOff>276225</xdr:colOff>
                    <xdr:row>40</xdr:row>
                    <xdr:rowOff>9525</xdr:rowOff>
                  </from>
                  <to>
                    <xdr:col>3</xdr:col>
                    <xdr:colOff>57150</xdr:colOff>
                    <xdr:row>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3" name="Check Box 42">
              <controlPr defaultSize="0" autoFill="0" autoLine="0" autoPict="0">
                <anchor moveWithCells="1">
                  <from>
                    <xdr:col>0</xdr:col>
                    <xdr:colOff>276225</xdr:colOff>
                    <xdr:row>41</xdr:row>
                    <xdr:rowOff>9525</xdr:rowOff>
                  </from>
                  <to>
                    <xdr:col>3</xdr:col>
                    <xdr:colOff>57150</xdr:colOff>
                    <xdr:row>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4" name="Check Box 43">
              <controlPr defaultSize="0" autoFill="0" autoLine="0" autoPict="0">
                <anchor moveWithCells="1">
                  <from>
                    <xdr:col>0</xdr:col>
                    <xdr:colOff>276225</xdr:colOff>
                    <xdr:row>42</xdr:row>
                    <xdr:rowOff>9525</xdr:rowOff>
                  </from>
                  <to>
                    <xdr:col>3</xdr:col>
                    <xdr:colOff>57150</xdr:colOff>
                    <xdr:row>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5" name="Check Box 44">
              <controlPr defaultSize="0" autoFill="0" autoLine="0" autoPict="0">
                <anchor moveWithCells="1">
                  <from>
                    <xdr:col>0</xdr:col>
                    <xdr:colOff>276225</xdr:colOff>
                    <xdr:row>43</xdr:row>
                    <xdr:rowOff>9525</xdr:rowOff>
                  </from>
                  <to>
                    <xdr:col>3</xdr:col>
                    <xdr:colOff>57150</xdr:colOff>
                    <xdr:row>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6" name="Check Box 45">
              <controlPr defaultSize="0" autoFill="0" autoLine="0" autoPict="0">
                <anchor moveWithCells="1">
                  <from>
                    <xdr:col>0</xdr:col>
                    <xdr:colOff>276225</xdr:colOff>
                    <xdr:row>44</xdr:row>
                    <xdr:rowOff>9525</xdr:rowOff>
                  </from>
                  <to>
                    <xdr:col>3</xdr:col>
                    <xdr:colOff>57150</xdr:colOff>
                    <xdr:row>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7" name="Check Box 46">
              <controlPr defaultSize="0" autoFill="0" autoLine="0" autoPict="0">
                <anchor moveWithCells="1">
                  <from>
                    <xdr:col>0</xdr:col>
                    <xdr:colOff>276225</xdr:colOff>
                    <xdr:row>45</xdr:row>
                    <xdr:rowOff>9525</xdr:rowOff>
                  </from>
                  <to>
                    <xdr:col>3</xdr:col>
                    <xdr:colOff>57150</xdr:colOff>
                    <xdr:row>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8" name="Check Box 47">
              <controlPr defaultSize="0" autoFill="0" autoLine="0" autoPict="0">
                <anchor moveWithCells="1">
                  <from>
                    <xdr:col>0</xdr:col>
                    <xdr:colOff>276225</xdr:colOff>
                    <xdr:row>46</xdr:row>
                    <xdr:rowOff>9525</xdr:rowOff>
                  </from>
                  <to>
                    <xdr:col>3</xdr:col>
                    <xdr:colOff>57150</xdr:colOff>
                    <xdr:row>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9" name="Check Box 48">
              <controlPr defaultSize="0" autoFill="0" autoLine="0" autoPict="0">
                <anchor moveWithCells="1">
                  <from>
                    <xdr:col>0</xdr:col>
                    <xdr:colOff>276225</xdr:colOff>
                    <xdr:row>47</xdr:row>
                    <xdr:rowOff>9525</xdr:rowOff>
                  </from>
                  <to>
                    <xdr:col>3</xdr:col>
                    <xdr:colOff>57150</xdr:colOff>
                    <xdr:row>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0" name="Check Box 49">
              <controlPr defaultSize="0" autoFill="0" autoLine="0" autoPict="0">
                <anchor moveWithCells="1">
                  <from>
                    <xdr:col>0</xdr:col>
                    <xdr:colOff>276225</xdr:colOff>
                    <xdr:row>48</xdr:row>
                    <xdr:rowOff>9525</xdr:rowOff>
                  </from>
                  <to>
                    <xdr:col>3</xdr:col>
                    <xdr:colOff>57150</xdr:colOff>
                    <xdr:row>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1" name="Check Box 50">
              <controlPr defaultSize="0" autoFill="0" autoLine="0" autoPict="0">
                <anchor moveWithCells="1">
                  <from>
                    <xdr:col>0</xdr:col>
                    <xdr:colOff>276225</xdr:colOff>
                    <xdr:row>49</xdr:row>
                    <xdr:rowOff>9525</xdr:rowOff>
                  </from>
                  <to>
                    <xdr:col>3</xdr:col>
                    <xdr:colOff>57150</xdr:colOff>
                    <xdr:row>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2" name="Check Box 51">
              <controlPr defaultSize="0" autoFill="0" autoLine="0" autoPict="0">
                <anchor moveWithCells="1">
                  <from>
                    <xdr:col>0</xdr:col>
                    <xdr:colOff>276225</xdr:colOff>
                    <xdr:row>50</xdr:row>
                    <xdr:rowOff>9525</xdr:rowOff>
                  </from>
                  <to>
                    <xdr:col>3</xdr:col>
                    <xdr:colOff>57150</xdr:colOff>
                    <xdr:row>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3" name="Check Box 52">
              <controlPr defaultSize="0" autoFill="0" autoLine="0" autoPict="0">
                <anchor moveWithCells="1">
                  <from>
                    <xdr:col>0</xdr:col>
                    <xdr:colOff>276225</xdr:colOff>
                    <xdr:row>51</xdr:row>
                    <xdr:rowOff>9525</xdr:rowOff>
                  </from>
                  <to>
                    <xdr:col>3</xdr:col>
                    <xdr:colOff>57150</xdr:colOff>
                    <xdr:row>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4" name="Check Box 53">
              <controlPr defaultSize="0" autoFill="0" autoLine="0" autoPict="0">
                <anchor moveWithCells="1">
                  <from>
                    <xdr:col>0</xdr:col>
                    <xdr:colOff>276225</xdr:colOff>
                    <xdr:row>52</xdr:row>
                    <xdr:rowOff>9525</xdr:rowOff>
                  </from>
                  <to>
                    <xdr:col>3</xdr:col>
                    <xdr:colOff>57150</xdr:colOff>
                    <xdr:row>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5" name="Check Box 54">
              <controlPr defaultSize="0" autoFill="0" autoLine="0" autoPict="0">
                <anchor moveWithCells="1">
                  <from>
                    <xdr:col>0</xdr:col>
                    <xdr:colOff>276225</xdr:colOff>
                    <xdr:row>53</xdr:row>
                    <xdr:rowOff>9525</xdr:rowOff>
                  </from>
                  <to>
                    <xdr:col>3</xdr:col>
                    <xdr:colOff>57150</xdr:colOff>
                    <xdr:row>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6" name="Check Box 55">
              <controlPr defaultSize="0" autoFill="0" autoLine="0" autoPict="0">
                <anchor moveWithCells="1">
                  <from>
                    <xdr:col>0</xdr:col>
                    <xdr:colOff>276225</xdr:colOff>
                    <xdr:row>54</xdr:row>
                    <xdr:rowOff>9525</xdr:rowOff>
                  </from>
                  <to>
                    <xdr:col>3</xdr:col>
                    <xdr:colOff>57150</xdr:colOff>
                    <xdr:row>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7" name="Check Box 56">
              <controlPr defaultSize="0" autoFill="0" autoLine="0" autoPict="0">
                <anchor moveWithCells="1">
                  <from>
                    <xdr:col>0</xdr:col>
                    <xdr:colOff>276225</xdr:colOff>
                    <xdr:row>55</xdr:row>
                    <xdr:rowOff>9525</xdr:rowOff>
                  </from>
                  <to>
                    <xdr:col>3</xdr:col>
                    <xdr:colOff>57150</xdr:colOff>
                    <xdr:row>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8" name="Check Box 57">
              <controlPr defaultSize="0" autoFill="0" autoLine="0" autoPict="0">
                <anchor moveWithCells="1">
                  <from>
                    <xdr:col>0</xdr:col>
                    <xdr:colOff>276225</xdr:colOff>
                    <xdr:row>56</xdr:row>
                    <xdr:rowOff>9525</xdr:rowOff>
                  </from>
                  <to>
                    <xdr:col>3</xdr:col>
                    <xdr:colOff>57150</xdr:colOff>
                    <xdr:row>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9" name="Check Box 58">
              <controlPr defaultSize="0" autoFill="0" autoLine="0" autoPict="0">
                <anchor moveWithCells="1">
                  <from>
                    <xdr:col>0</xdr:col>
                    <xdr:colOff>276225</xdr:colOff>
                    <xdr:row>57</xdr:row>
                    <xdr:rowOff>9525</xdr:rowOff>
                  </from>
                  <to>
                    <xdr:col>3</xdr:col>
                    <xdr:colOff>57150</xdr:colOff>
                    <xdr:row>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0" name="Check Box 59">
              <controlPr defaultSize="0" autoFill="0" autoLine="0" autoPict="0">
                <anchor moveWithCells="1">
                  <from>
                    <xdr:col>0</xdr:col>
                    <xdr:colOff>276225</xdr:colOff>
                    <xdr:row>58</xdr:row>
                    <xdr:rowOff>9525</xdr:rowOff>
                  </from>
                  <to>
                    <xdr:col>3</xdr:col>
                    <xdr:colOff>57150</xdr:colOff>
                    <xdr:row>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1" name="Check Box 60">
              <controlPr defaultSize="0" autoFill="0" autoLine="0" autoPict="0">
                <anchor moveWithCells="1">
                  <from>
                    <xdr:col>0</xdr:col>
                    <xdr:colOff>276225</xdr:colOff>
                    <xdr:row>59</xdr:row>
                    <xdr:rowOff>9525</xdr:rowOff>
                  </from>
                  <to>
                    <xdr:col>3</xdr:col>
                    <xdr:colOff>57150</xdr:colOff>
                    <xdr:row>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2" name="Check Box 61">
              <controlPr defaultSize="0" autoFill="0" autoLine="0" autoPict="0">
                <anchor moveWithCells="1">
                  <from>
                    <xdr:col>0</xdr:col>
                    <xdr:colOff>276225</xdr:colOff>
                    <xdr:row>60</xdr:row>
                    <xdr:rowOff>9525</xdr:rowOff>
                  </from>
                  <to>
                    <xdr:col>3</xdr:col>
                    <xdr:colOff>57150</xdr:colOff>
                    <xdr:row>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3" name="Check Box 62">
              <controlPr defaultSize="0" autoFill="0" autoLine="0" autoPict="0">
                <anchor moveWithCells="1">
                  <from>
                    <xdr:col>0</xdr:col>
                    <xdr:colOff>276225</xdr:colOff>
                    <xdr:row>61</xdr:row>
                    <xdr:rowOff>9525</xdr:rowOff>
                  </from>
                  <to>
                    <xdr:col>3</xdr:col>
                    <xdr:colOff>57150</xdr:colOff>
                    <xdr:row>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4" name="Check Box 63">
              <controlPr defaultSize="0" autoFill="0" autoLine="0" autoPict="0">
                <anchor moveWithCells="1">
                  <from>
                    <xdr:col>0</xdr:col>
                    <xdr:colOff>276225</xdr:colOff>
                    <xdr:row>62</xdr:row>
                    <xdr:rowOff>9525</xdr:rowOff>
                  </from>
                  <to>
                    <xdr:col>3</xdr:col>
                    <xdr:colOff>57150</xdr:colOff>
                    <xdr:row>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5" name="Check Box 64">
              <controlPr defaultSize="0" autoFill="0" autoLine="0" autoPict="0">
                <anchor moveWithCells="1">
                  <from>
                    <xdr:col>0</xdr:col>
                    <xdr:colOff>276225</xdr:colOff>
                    <xdr:row>63</xdr:row>
                    <xdr:rowOff>9525</xdr:rowOff>
                  </from>
                  <to>
                    <xdr:col>3</xdr:col>
                    <xdr:colOff>57150</xdr:colOff>
                    <xdr:row>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6" name="Check Box 65">
              <controlPr defaultSize="0" autoFill="0" autoLine="0" autoPict="0">
                <anchor moveWithCells="1">
                  <from>
                    <xdr:col>0</xdr:col>
                    <xdr:colOff>276225</xdr:colOff>
                    <xdr:row>64</xdr:row>
                    <xdr:rowOff>9525</xdr:rowOff>
                  </from>
                  <to>
                    <xdr:col>3</xdr:col>
                    <xdr:colOff>57150</xdr:colOff>
                    <xdr:row>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7" name="Check Box 66">
              <controlPr defaultSize="0" autoFill="0" autoLine="0" autoPict="0">
                <anchor moveWithCells="1">
                  <from>
                    <xdr:col>0</xdr:col>
                    <xdr:colOff>276225</xdr:colOff>
                    <xdr:row>65</xdr:row>
                    <xdr:rowOff>9525</xdr:rowOff>
                  </from>
                  <to>
                    <xdr:col>3</xdr:col>
                    <xdr:colOff>57150</xdr:colOff>
                    <xdr:row>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8" name="Check Box 67">
              <controlPr defaultSize="0" autoFill="0" autoLine="0" autoPict="0">
                <anchor moveWithCells="1">
                  <from>
                    <xdr:col>0</xdr:col>
                    <xdr:colOff>276225</xdr:colOff>
                    <xdr:row>66</xdr:row>
                    <xdr:rowOff>9525</xdr:rowOff>
                  </from>
                  <to>
                    <xdr:col>3</xdr:col>
                    <xdr:colOff>57150</xdr:colOff>
                    <xdr:row>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9" name="Check Box 68">
              <controlPr defaultSize="0" autoFill="0" autoLine="0" autoPict="0">
                <anchor moveWithCells="1">
                  <from>
                    <xdr:col>0</xdr:col>
                    <xdr:colOff>276225</xdr:colOff>
                    <xdr:row>67</xdr:row>
                    <xdr:rowOff>9525</xdr:rowOff>
                  </from>
                  <to>
                    <xdr:col>3</xdr:col>
                    <xdr:colOff>57150</xdr:colOff>
                    <xdr:row>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0" name="Check Box 69">
              <controlPr defaultSize="0" autoFill="0" autoLine="0" autoPict="0">
                <anchor moveWithCells="1">
                  <from>
                    <xdr:col>0</xdr:col>
                    <xdr:colOff>276225</xdr:colOff>
                    <xdr:row>68</xdr:row>
                    <xdr:rowOff>9525</xdr:rowOff>
                  </from>
                  <to>
                    <xdr:col>3</xdr:col>
                    <xdr:colOff>57150</xdr:colOff>
                    <xdr:row>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1" name="Check Box 70">
              <controlPr defaultSize="0" autoFill="0" autoLine="0" autoPict="0">
                <anchor moveWithCells="1">
                  <from>
                    <xdr:col>0</xdr:col>
                    <xdr:colOff>276225</xdr:colOff>
                    <xdr:row>69</xdr:row>
                    <xdr:rowOff>9525</xdr:rowOff>
                  </from>
                  <to>
                    <xdr:col>3</xdr:col>
                    <xdr:colOff>57150</xdr:colOff>
                    <xdr:row>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2" name="Check Box 71">
              <controlPr defaultSize="0" autoFill="0" autoLine="0" autoPict="0">
                <anchor moveWithCells="1">
                  <from>
                    <xdr:col>0</xdr:col>
                    <xdr:colOff>276225</xdr:colOff>
                    <xdr:row>70</xdr:row>
                    <xdr:rowOff>9525</xdr:rowOff>
                  </from>
                  <to>
                    <xdr:col>3</xdr:col>
                    <xdr:colOff>57150</xdr:colOff>
                    <xdr:row>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3" name="Check Box 72">
              <controlPr defaultSize="0" autoFill="0" autoLine="0" autoPict="0">
                <anchor moveWithCells="1">
                  <from>
                    <xdr:col>0</xdr:col>
                    <xdr:colOff>276225</xdr:colOff>
                    <xdr:row>71</xdr:row>
                    <xdr:rowOff>9525</xdr:rowOff>
                  </from>
                  <to>
                    <xdr:col>3</xdr:col>
                    <xdr:colOff>57150</xdr:colOff>
                    <xdr:row>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4" name="Check Box 73">
              <controlPr defaultSize="0" autoFill="0" autoLine="0" autoPict="0">
                <anchor moveWithCells="1">
                  <from>
                    <xdr:col>0</xdr:col>
                    <xdr:colOff>276225</xdr:colOff>
                    <xdr:row>72</xdr:row>
                    <xdr:rowOff>9525</xdr:rowOff>
                  </from>
                  <to>
                    <xdr:col>3</xdr:col>
                    <xdr:colOff>57150</xdr:colOff>
                    <xdr:row>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5" name="Check Box 74">
              <controlPr defaultSize="0" autoFill="0" autoLine="0" autoPict="0">
                <anchor moveWithCells="1">
                  <from>
                    <xdr:col>0</xdr:col>
                    <xdr:colOff>276225</xdr:colOff>
                    <xdr:row>73</xdr:row>
                    <xdr:rowOff>9525</xdr:rowOff>
                  </from>
                  <to>
                    <xdr:col>3</xdr:col>
                    <xdr:colOff>57150</xdr:colOff>
                    <xdr:row>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6" name="Check Box 75">
              <controlPr defaultSize="0" autoFill="0" autoLine="0" autoPict="0">
                <anchor moveWithCells="1">
                  <from>
                    <xdr:col>0</xdr:col>
                    <xdr:colOff>276225</xdr:colOff>
                    <xdr:row>74</xdr:row>
                    <xdr:rowOff>9525</xdr:rowOff>
                  </from>
                  <to>
                    <xdr:col>3</xdr:col>
                    <xdr:colOff>57150</xdr:colOff>
                    <xdr:row>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7" name="Check Box 76">
              <controlPr defaultSize="0" autoFill="0" autoLine="0" autoPict="0">
                <anchor moveWithCells="1">
                  <from>
                    <xdr:col>0</xdr:col>
                    <xdr:colOff>276225</xdr:colOff>
                    <xdr:row>75</xdr:row>
                    <xdr:rowOff>9525</xdr:rowOff>
                  </from>
                  <to>
                    <xdr:col>3</xdr:col>
                    <xdr:colOff>57150</xdr:colOff>
                    <xdr:row>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8" name="Check Box 77">
              <controlPr defaultSize="0" autoFill="0" autoLine="0" autoPict="0">
                <anchor moveWithCells="1">
                  <from>
                    <xdr:col>0</xdr:col>
                    <xdr:colOff>276225</xdr:colOff>
                    <xdr:row>76</xdr:row>
                    <xdr:rowOff>9525</xdr:rowOff>
                  </from>
                  <to>
                    <xdr:col>3</xdr:col>
                    <xdr:colOff>57150</xdr:colOff>
                    <xdr:row>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9" name="Check Box 78">
              <controlPr defaultSize="0" autoFill="0" autoLine="0" autoPict="0">
                <anchor moveWithCells="1">
                  <from>
                    <xdr:col>0</xdr:col>
                    <xdr:colOff>276225</xdr:colOff>
                    <xdr:row>77</xdr:row>
                    <xdr:rowOff>9525</xdr:rowOff>
                  </from>
                  <to>
                    <xdr:col>3</xdr:col>
                    <xdr:colOff>57150</xdr:colOff>
                    <xdr:row>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0" name="Check Box 79">
              <controlPr defaultSize="0" autoFill="0" autoLine="0" autoPict="0">
                <anchor moveWithCells="1">
                  <from>
                    <xdr:col>0</xdr:col>
                    <xdr:colOff>276225</xdr:colOff>
                    <xdr:row>78</xdr:row>
                    <xdr:rowOff>9525</xdr:rowOff>
                  </from>
                  <to>
                    <xdr:col>3</xdr:col>
                    <xdr:colOff>57150</xdr:colOff>
                    <xdr:row>78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FC4E4EC0-D01D-467C-A309-A2C0C98D00F7}"/>
</file>

<file path=customXml/itemProps2.xml><?xml version="1.0" encoding="utf-8"?>
<ds:datastoreItem xmlns:ds="http://schemas.openxmlformats.org/officeDocument/2006/customXml" ds:itemID="{983F0D4E-88CD-4E1E-9DA8-CCD01161FB08}"/>
</file>

<file path=customXml/itemProps3.xml><?xml version="1.0" encoding="utf-8"?>
<ds:datastoreItem xmlns:ds="http://schemas.openxmlformats.org/officeDocument/2006/customXml" ds:itemID="{4C1F0264-D7AD-4AA5-9BBD-D6A657F163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Kiscaden, Elizabeth J</dc:creator>
  <cp:keywords/>
  <dc:description/>
  <cp:lastModifiedBy>Kiscaden, Elizabeth</cp:lastModifiedBy>
  <cp:revision/>
  <dcterms:created xsi:type="dcterms:W3CDTF">2022-03-02T15:04:50Z</dcterms:created>
  <dcterms:modified xsi:type="dcterms:W3CDTF">2022-03-03T17:33:34Z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290900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