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eightonuniv-my.sharepoint.com/personal/ejk60737_creighton_edu/Documents/Collections/Print Book Deselection/"/>
    </mc:Choice>
  </mc:AlternateContent>
  <xr:revisionPtr revIDLastSave="0" documentId="8_{E3831299-62EA-49E5-9D6E-1F714029AF9B}" xr6:coauthVersionLast="47" xr6:coauthVersionMax="47" xr10:uidLastSave="{00000000-0000-0000-0000-000000000000}"/>
  <bookViews>
    <workbookView xWindow="-120" yWindow="-120" windowWidth="29040" windowHeight="15840" xr2:uid="{9039A325-1BA2-434F-A259-174F7BCEF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70" i="1" l="1"/>
  <c r="AS70" i="1"/>
  <c r="AT69" i="1"/>
  <c r="AS69" i="1"/>
  <c r="AR69" i="1"/>
  <c r="AT68" i="1"/>
  <c r="AS68" i="1"/>
  <c r="AT67" i="1"/>
  <c r="AS67" i="1"/>
  <c r="AR67" i="1"/>
  <c r="AT66" i="1"/>
  <c r="AS66" i="1"/>
  <c r="AT65" i="1"/>
  <c r="AS65" i="1"/>
  <c r="AT64" i="1"/>
  <c r="AS64" i="1"/>
  <c r="AT63" i="1"/>
  <c r="AS63" i="1"/>
  <c r="AR63" i="1"/>
  <c r="AT62" i="1"/>
  <c r="AS62" i="1"/>
  <c r="AT61" i="1"/>
  <c r="AS61" i="1"/>
  <c r="AR61" i="1"/>
  <c r="AT60" i="1"/>
  <c r="AS60" i="1"/>
  <c r="AR60" i="1"/>
  <c r="AT59" i="1"/>
  <c r="AS59" i="1"/>
  <c r="AR59" i="1"/>
  <c r="AT58" i="1"/>
  <c r="AS58" i="1"/>
  <c r="AT57" i="1"/>
  <c r="AS57" i="1"/>
  <c r="AR57" i="1"/>
  <c r="AT56" i="1"/>
  <c r="AS56" i="1"/>
  <c r="AT55" i="1"/>
  <c r="AS55" i="1"/>
  <c r="AT54" i="1"/>
  <c r="AS54" i="1"/>
  <c r="AR54" i="1"/>
  <c r="AT53" i="1"/>
  <c r="AS53" i="1"/>
  <c r="AT52" i="1"/>
  <c r="AS52" i="1"/>
  <c r="AR52" i="1"/>
  <c r="AT51" i="1"/>
  <c r="AS51" i="1"/>
  <c r="AR51" i="1"/>
  <c r="AT50" i="1"/>
  <c r="AS50" i="1"/>
  <c r="AR50" i="1"/>
  <c r="AT49" i="1"/>
  <c r="AS49" i="1"/>
  <c r="AR49" i="1"/>
  <c r="AT48" i="1"/>
  <c r="AS48" i="1"/>
  <c r="AR48" i="1"/>
  <c r="AT47" i="1"/>
  <c r="AS47" i="1"/>
  <c r="AT46" i="1"/>
  <c r="AS46" i="1"/>
  <c r="AR46" i="1"/>
  <c r="AT45" i="1"/>
  <c r="AS45" i="1"/>
  <c r="AT44" i="1"/>
  <c r="AS44" i="1"/>
  <c r="AT43" i="1"/>
  <c r="AS43" i="1"/>
  <c r="AT42" i="1"/>
  <c r="AS42" i="1"/>
  <c r="AT41" i="1"/>
  <c r="AS41" i="1"/>
  <c r="AT40" i="1"/>
  <c r="AS40" i="1"/>
  <c r="AR40" i="1"/>
  <c r="AT39" i="1"/>
  <c r="AS39" i="1"/>
  <c r="AT38" i="1"/>
  <c r="AS38" i="1"/>
  <c r="AR38" i="1"/>
  <c r="AT37" i="1"/>
  <c r="AS37" i="1"/>
  <c r="AT36" i="1"/>
  <c r="AS36" i="1"/>
  <c r="AT35" i="1"/>
  <c r="AS35" i="1"/>
  <c r="AT34" i="1"/>
  <c r="AS34" i="1"/>
  <c r="AR34" i="1"/>
  <c r="AT33" i="1"/>
  <c r="AS33" i="1"/>
  <c r="AT32" i="1"/>
  <c r="AS32" i="1"/>
  <c r="AR32" i="1"/>
  <c r="AT31" i="1"/>
  <c r="AS31" i="1"/>
  <c r="AR31" i="1"/>
  <c r="AT30" i="1"/>
  <c r="AS30" i="1"/>
  <c r="AR30" i="1"/>
  <c r="AT29" i="1"/>
  <c r="AS29" i="1"/>
  <c r="AR29" i="1"/>
  <c r="AT28" i="1"/>
  <c r="AS28" i="1"/>
  <c r="AR28" i="1"/>
  <c r="AT27" i="1"/>
  <c r="AS27" i="1"/>
  <c r="AT26" i="1"/>
  <c r="AS26" i="1"/>
  <c r="AR26" i="1"/>
  <c r="AT25" i="1"/>
  <c r="AS25" i="1"/>
  <c r="AT24" i="1"/>
  <c r="AS24" i="1"/>
  <c r="AT23" i="1"/>
  <c r="AS23" i="1"/>
  <c r="AT22" i="1"/>
  <c r="AS22" i="1"/>
  <c r="AR22" i="1"/>
  <c r="AT21" i="1"/>
  <c r="AS21" i="1"/>
  <c r="AT20" i="1"/>
  <c r="AS20" i="1"/>
  <c r="AT19" i="1"/>
  <c r="AS19" i="1"/>
  <c r="AT18" i="1"/>
  <c r="AS18" i="1"/>
  <c r="AR18" i="1"/>
  <c r="AT17" i="1"/>
  <c r="AS17" i="1"/>
  <c r="AR17" i="1"/>
  <c r="AT16" i="1"/>
  <c r="AS16" i="1"/>
  <c r="AT15" i="1"/>
  <c r="AS15" i="1"/>
  <c r="AR15" i="1"/>
  <c r="AT14" i="1"/>
  <c r="AS14" i="1"/>
  <c r="AR14" i="1"/>
  <c r="AT13" i="1"/>
  <c r="AS13" i="1"/>
  <c r="AR13" i="1"/>
  <c r="AT12" i="1"/>
  <c r="AS12" i="1"/>
  <c r="AR12" i="1"/>
  <c r="AT11" i="1"/>
  <c r="AS11" i="1"/>
  <c r="AR11" i="1"/>
  <c r="AT10" i="1"/>
  <c r="AS10" i="1"/>
  <c r="AR10" i="1"/>
  <c r="AT9" i="1"/>
  <c r="AS9" i="1"/>
  <c r="AR9" i="1"/>
  <c r="AT8" i="1"/>
  <c r="AS8" i="1"/>
  <c r="AR8" i="1"/>
  <c r="AT7" i="1"/>
  <c r="AS7" i="1"/>
  <c r="AR7" i="1"/>
  <c r="AT6" i="1"/>
  <c r="AS6" i="1"/>
  <c r="AR6" i="1"/>
  <c r="AT5" i="1"/>
  <c r="AS5" i="1"/>
  <c r="AR5" i="1"/>
  <c r="AT4" i="1"/>
  <c r="AS4" i="1"/>
  <c r="AR4" i="1"/>
  <c r="AT3" i="1"/>
  <c r="AS3" i="1"/>
  <c r="AR3" i="1"/>
  <c r="AT2" i="1"/>
  <c r="AS2" i="1"/>
  <c r="AR2" i="1"/>
</calcChain>
</file>

<file path=xl/sharedStrings.xml><?xml version="1.0" encoding="utf-8"?>
<sst xmlns="http://schemas.openxmlformats.org/spreadsheetml/2006/main" count="2123" uniqueCount="1035">
  <si>
    <t>Display Call Number</t>
  </si>
  <si>
    <t>Display Call Number Normalized</t>
  </si>
  <si>
    <t>Title</t>
  </si>
  <si>
    <t>Enumeration</t>
  </si>
  <si>
    <t>Possible Multi-Volume Set</t>
  </si>
  <si>
    <t>Copy Number</t>
  </si>
  <si>
    <t>Possible Duplicate</t>
  </si>
  <si>
    <t>Multi-Edition Title</t>
  </si>
  <si>
    <t>Number of Related Ebooks</t>
  </si>
  <si>
    <t>Author</t>
  </si>
  <si>
    <t>Publisher</t>
  </si>
  <si>
    <t>Publication Year</t>
  </si>
  <si>
    <t>Edition</t>
  </si>
  <si>
    <t>Primary Language</t>
  </si>
  <si>
    <t>Place of Publication</t>
  </si>
  <si>
    <t>Series</t>
  </si>
  <si>
    <t>LC Subclass</t>
  </si>
  <si>
    <t>Recorded Uses - Item</t>
  </si>
  <si>
    <t>Recorded Uses - Title</t>
  </si>
  <si>
    <t>Last Charge Date - Item</t>
  </si>
  <si>
    <t>Last Charge Date - Title</t>
  </si>
  <si>
    <t>Last Add Date - Item</t>
  </si>
  <si>
    <t>Last Add Date - Title</t>
  </si>
  <si>
    <t>Global Holdings - Same Edition</t>
  </si>
  <si>
    <t>US Holdings - Same Edition</t>
  </si>
  <si>
    <t>US Holdings</t>
  </si>
  <si>
    <t>Nebraska Holdings - Same Edition</t>
  </si>
  <si>
    <t>Nebraska Holdings</t>
  </si>
  <si>
    <t>All Comparator Library Holdings - Same Edition</t>
  </si>
  <si>
    <t>All Comparator Library Holdings</t>
  </si>
  <si>
    <t>Affinity Libraries - Same Edition</t>
  </si>
  <si>
    <t>Affinity Libraries - Any Edition</t>
  </si>
  <si>
    <t>Big East - Same Edition</t>
  </si>
  <si>
    <t>Big East - Any Edition</t>
  </si>
  <si>
    <t>AJCU - Same Edition</t>
  </si>
  <si>
    <t>AJCU - Any Edition</t>
  </si>
  <si>
    <t>Nebraska Colleges &amp; Universities - Same Edition</t>
  </si>
  <si>
    <t>Nebraska Colleges &amp; Universities - Any Edition</t>
  </si>
  <si>
    <t>MALLCO - Same Edition</t>
  </si>
  <si>
    <t>MALLCO - Any Edition</t>
  </si>
  <si>
    <t>HathiTrust Public Domain</t>
  </si>
  <si>
    <t>HathiTrust In Copyright</t>
  </si>
  <si>
    <t>HathiTrust URL</t>
  </si>
  <si>
    <t>OPAC URL</t>
  </si>
  <si>
    <t>WorldCat URL</t>
  </si>
  <si>
    <t>OCLC Work ID</t>
  </si>
  <si>
    <t>WorldCat OCLC Number</t>
  </si>
  <si>
    <t>Bib Record Number</t>
  </si>
  <si>
    <t>Bib Control Number</t>
  </si>
  <si>
    <t>Item Control Number</t>
  </si>
  <si>
    <t>Item Type Code</t>
  </si>
  <si>
    <t>Item Status Code</t>
  </si>
  <si>
    <t>ISBN</t>
  </si>
  <si>
    <t>Barcode</t>
  </si>
  <si>
    <t>SCS Item ID</t>
  </si>
  <si>
    <t>U162.6 .D48 2001</t>
  </si>
  <si>
    <t>0                      U  0162600D  48          2001</t>
  </si>
  <si>
    <t>Deterrence and nuclear proliferation in the twenty-first century / edited by Stephen J. Cimbala.</t>
  </si>
  <si>
    <t>No</t>
  </si>
  <si>
    <t>1</t>
  </si>
  <si>
    <t>0</t>
  </si>
  <si>
    <t>Westport, Conn. : Praeger, 2001.</t>
  </si>
  <si>
    <t>2001</t>
  </si>
  <si>
    <t>eng</t>
  </si>
  <si>
    <t>ctu</t>
  </si>
  <si>
    <t xml:space="preserve">U  </t>
  </si>
  <si>
    <t>2010-03-31</t>
  </si>
  <si>
    <t>2001-10-23</t>
  </si>
  <si>
    <t>Yes</t>
  </si>
  <si>
    <t>766796661:eng</t>
  </si>
  <si>
    <t>43864335</t>
  </si>
  <si>
    <t>991003633179702656</t>
  </si>
  <si>
    <t>2259143180002656</t>
  </si>
  <si>
    <t>BOOK</t>
  </si>
  <si>
    <t>9780275966980</t>
  </si>
  <si>
    <t>32285004399191</t>
  </si>
  <si>
    <t>893512167</t>
  </si>
  <si>
    <t>U264 .B35 1986</t>
  </si>
  <si>
    <t>0                      U  0264000B  35          1986</t>
  </si>
  <si>
    <t>Justice downwind : America's atomic testing program in the 1950's / Howard Ball.</t>
  </si>
  <si>
    <t>Ball, Howard, 1937-</t>
  </si>
  <si>
    <t>New York : Oxford University Press, 1986.</t>
  </si>
  <si>
    <t>1986</t>
  </si>
  <si>
    <t>nyu</t>
  </si>
  <si>
    <t>1997-10-11</t>
  </si>
  <si>
    <t>1993-08-05</t>
  </si>
  <si>
    <t>4511676:eng</t>
  </si>
  <si>
    <t>11971404</t>
  </si>
  <si>
    <t>991000620519702656</t>
  </si>
  <si>
    <t>2257001490002656</t>
  </si>
  <si>
    <t>9780195036725</t>
  </si>
  <si>
    <t>32285001750578</t>
  </si>
  <si>
    <t>893339728</t>
  </si>
  <si>
    <t>U363 .H37 1984</t>
  </si>
  <si>
    <t>0                      U  0363000H  37          1984</t>
  </si>
  <si>
    <t>Nuclear winter : the human and environmental consequences of nuclear war / Mark A. Harwell, with contributions by Joseph Berry ... [et al.] ; with a foreword by Russell W. Peterson.</t>
  </si>
  <si>
    <t>Harwell, Mark A.</t>
  </si>
  <si>
    <t>New York : Springer-Verlag, c1984.</t>
  </si>
  <si>
    <t>1984</t>
  </si>
  <si>
    <t>1995-11-22</t>
  </si>
  <si>
    <t>1993-04-12</t>
  </si>
  <si>
    <t>4146922:eng</t>
  </si>
  <si>
    <t>11236213</t>
  </si>
  <si>
    <t>991000511299702656</t>
  </si>
  <si>
    <t>2258952230002656</t>
  </si>
  <si>
    <t>9780387960937</t>
  </si>
  <si>
    <t>32285001429140</t>
  </si>
  <si>
    <t>893407257</t>
  </si>
  <si>
    <t>U760 .P6</t>
  </si>
  <si>
    <t>0                      U  0760000P  6</t>
  </si>
  <si>
    <t>Military obligation in medieval England; a study in liberty and duty.</t>
  </si>
  <si>
    <t>Powicke, Michael R.</t>
  </si>
  <si>
    <t>Oxford, Clarendon Press, 1962.</t>
  </si>
  <si>
    <t>1962</t>
  </si>
  <si>
    <t>enk</t>
  </si>
  <si>
    <t>2000-10-04</t>
  </si>
  <si>
    <t>1997-08-18</t>
  </si>
  <si>
    <t>288454:eng</t>
  </si>
  <si>
    <t>569909</t>
  </si>
  <si>
    <t>991003002459702656</t>
  </si>
  <si>
    <t>2261332810002656</t>
  </si>
  <si>
    <t>32285003074217</t>
  </si>
  <si>
    <t>893251898</t>
  </si>
  <si>
    <t>UA11 .S34</t>
  </si>
  <si>
    <t>0                      UA 0011000S  34</t>
  </si>
  <si>
    <t>Confrontation and intervention in the modern world.</t>
  </si>
  <si>
    <t>Schwarz, Urs, 1905-</t>
  </si>
  <si>
    <t>Dobbs Ferry, N.Y., Oceana Publications, 1970.</t>
  </si>
  <si>
    <t>1970</t>
  </si>
  <si>
    <t xml:space="preserve">UA </t>
  </si>
  <si>
    <t>2003-02-17</t>
  </si>
  <si>
    <t>1396859:eng</t>
  </si>
  <si>
    <t>105982</t>
  </si>
  <si>
    <t>991000631349702656</t>
  </si>
  <si>
    <t>2263242980002656</t>
  </si>
  <si>
    <t>9780379003802</t>
  </si>
  <si>
    <t>32285003074449</t>
  </si>
  <si>
    <t>893871842</t>
  </si>
  <si>
    <t>UA23 .B7855 1989</t>
  </si>
  <si>
    <t>0                      UA 0023000B  7855        1989</t>
  </si>
  <si>
    <t>The masks of war : American military styles in strategy and analysis / Carl H. Builder ; foreword by Sam Nunn.</t>
  </si>
  <si>
    <t>Builder, Carl H.</t>
  </si>
  <si>
    <t>Baltimore : Johns Hopkins University Press, c1989.</t>
  </si>
  <si>
    <t>1989</t>
  </si>
  <si>
    <t>mdu</t>
  </si>
  <si>
    <t>A Rand Corporation research study</t>
  </si>
  <si>
    <t>1997-10-09</t>
  </si>
  <si>
    <t>1989-10-20</t>
  </si>
  <si>
    <t>836724560:eng</t>
  </si>
  <si>
    <t>18416825</t>
  </si>
  <si>
    <t>991001347879702656</t>
  </si>
  <si>
    <t>2259344800002656</t>
  </si>
  <si>
    <t>9780801837760</t>
  </si>
  <si>
    <t>32285000003318</t>
  </si>
  <si>
    <t>893702951</t>
  </si>
  <si>
    <t>UA23 .C45 1988</t>
  </si>
  <si>
    <t>0                      UA 0023000C  45          1988</t>
  </si>
  <si>
    <t>America invulnerable : the quest for absolute security from 1812 to Star Wars / by James Chace and Caleb Carr.</t>
  </si>
  <si>
    <t>Chace, James.</t>
  </si>
  <si>
    <t>New York : Summit Books, c1988.</t>
  </si>
  <si>
    <t>1988</t>
  </si>
  <si>
    <t>2003-12-16</t>
  </si>
  <si>
    <t>1989-11-06</t>
  </si>
  <si>
    <t>366605783:eng</t>
  </si>
  <si>
    <t>17105990</t>
  </si>
  <si>
    <t>991001178869702656</t>
  </si>
  <si>
    <t>2267208440002656</t>
  </si>
  <si>
    <t>9780671617783</t>
  </si>
  <si>
    <t>32285000011725</t>
  </si>
  <si>
    <t>893878695</t>
  </si>
  <si>
    <t>UA23 .E83</t>
  </si>
  <si>
    <t>0                      UA 0023000E  83</t>
  </si>
  <si>
    <t>Ethics and nuclear strategy? / Edited by Harold P. Ford and Francis X. Winters. --</t>
  </si>
  <si>
    <t>Maryknoll, N.Y. : Orbis Books, c1977.</t>
  </si>
  <si>
    <t>1977</t>
  </si>
  <si>
    <t>1996-04-22</t>
  </si>
  <si>
    <t>1992-04-08</t>
  </si>
  <si>
    <t>757236408:eng</t>
  </si>
  <si>
    <t>2896321</t>
  </si>
  <si>
    <t>991004277559702656</t>
  </si>
  <si>
    <t>2256362210002656</t>
  </si>
  <si>
    <t>9780883441176</t>
  </si>
  <si>
    <t>32285001055960</t>
  </si>
  <si>
    <t>893775842</t>
  </si>
  <si>
    <t>UA23 .G19 1985</t>
  </si>
  <si>
    <t>0                      UA 0023000G  19          1985</t>
  </si>
  <si>
    <t>Military incompetence : why the American military doesn't win / Richard A. Gabriel.</t>
  </si>
  <si>
    <t>Gabriel, Richard A.</t>
  </si>
  <si>
    <t>New York : Hill and Wang, 1985.</t>
  </si>
  <si>
    <t>1985</t>
  </si>
  <si>
    <t>1st ed.</t>
  </si>
  <si>
    <t>2003-02-25</t>
  </si>
  <si>
    <t>913429880:eng</t>
  </si>
  <si>
    <t>12162052</t>
  </si>
  <si>
    <t>991000649829702656</t>
  </si>
  <si>
    <t>2272348190002656</t>
  </si>
  <si>
    <t>9780809069286</t>
  </si>
  <si>
    <t>32285001732881</t>
  </si>
  <si>
    <t>893339753</t>
  </si>
  <si>
    <t>UA23 .G787 1993</t>
  </si>
  <si>
    <t>0                      UA 0023000G  787         1993</t>
  </si>
  <si>
    <t>Gray area phenomena : confronting the new world disorder / edited by Max G. Manwaring.</t>
  </si>
  <si>
    <t>Boulder : Westview Press, c1993.</t>
  </si>
  <si>
    <t>1993</t>
  </si>
  <si>
    <t>cou</t>
  </si>
  <si>
    <t>Studies in global security</t>
  </si>
  <si>
    <t>2008-11-17</t>
  </si>
  <si>
    <t>1993-12-10</t>
  </si>
  <si>
    <t>889917585:eng</t>
  </si>
  <si>
    <t>28853354</t>
  </si>
  <si>
    <t>991002237509702656</t>
  </si>
  <si>
    <t>2263101870002656</t>
  </si>
  <si>
    <t>9780813387482</t>
  </si>
  <si>
    <t>32285001815199</t>
  </si>
  <si>
    <t>893873271</t>
  </si>
  <si>
    <t>UA23 .I52 1969</t>
  </si>
  <si>
    <t>0                      UA 0023000I  52          1969</t>
  </si>
  <si>
    <t>The President and the management of national security : a report by the Institute for Defense Analyses / edited by Keith C. Clark and Laurence J. Legere.</t>
  </si>
  <si>
    <t>Institute for Defense Analyses.</t>
  </si>
  <si>
    <t>New York : Praeger, [1969]</t>
  </si>
  <si>
    <t>1969</t>
  </si>
  <si>
    <t>1996-05-02</t>
  </si>
  <si>
    <t>1990-01-23</t>
  </si>
  <si>
    <t>1141173:eng</t>
  </si>
  <si>
    <t>18671</t>
  </si>
  <si>
    <t>991000026369702656</t>
  </si>
  <si>
    <t>2272246980002656</t>
  </si>
  <si>
    <t>32285000020791</t>
  </si>
  <si>
    <t>893871336</t>
  </si>
  <si>
    <t>UA23 .J66 1989</t>
  </si>
  <si>
    <t>0                      UA 0023000J  66          1989</t>
  </si>
  <si>
    <t>American national security : policy and process / Amos A. Jordan, William J. Taylor, Jr., Lawrence J. Korb.</t>
  </si>
  <si>
    <t>Jordan, Amos A.</t>
  </si>
  <si>
    <t>3rd ed.</t>
  </si>
  <si>
    <t>836654722:eng</t>
  </si>
  <si>
    <t>18412605</t>
  </si>
  <si>
    <t>991001345069702656</t>
  </si>
  <si>
    <t>2256612570002656</t>
  </si>
  <si>
    <t>9780801837043</t>
  </si>
  <si>
    <t>32285000000900</t>
  </si>
  <si>
    <t>893414176</t>
  </si>
  <si>
    <t>UA23 .P384 1999</t>
  </si>
  <si>
    <t>0                      UA 0023000P  384         1999</t>
  </si>
  <si>
    <t>Warmaking and American democracy : the struggle over military strategy, 1700 to the present / Michael D. Pearlman.</t>
  </si>
  <si>
    <t>Pearlman, Michael D. (Michael David), 1944-</t>
  </si>
  <si>
    <t>Lawrence : University Press of Kansas, c1999.</t>
  </si>
  <si>
    <t>1999</t>
  </si>
  <si>
    <t>ksu</t>
  </si>
  <si>
    <t>Modern war studies</t>
  </si>
  <si>
    <t>2007-09-25</t>
  </si>
  <si>
    <t>2001-02-20</t>
  </si>
  <si>
    <t>116570909:eng</t>
  </si>
  <si>
    <t>40119865</t>
  </si>
  <si>
    <t>991003479399702656</t>
  </si>
  <si>
    <t>2258103740002656</t>
  </si>
  <si>
    <t>9780700609383</t>
  </si>
  <si>
    <t>32285004295688</t>
  </si>
  <si>
    <t>893598617</t>
  </si>
  <si>
    <t>UA23 .R886 1990</t>
  </si>
  <si>
    <t>0                      UA 0023000R  886         1990</t>
  </si>
  <si>
    <t>Controlling the sword : the democratic governance of national security / Bruce Russett.</t>
  </si>
  <si>
    <t>Russett, Bruce M.</t>
  </si>
  <si>
    <t>Cambridge, Mass. : Harvard University Press, 1990.</t>
  </si>
  <si>
    <t>1990</t>
  </si>
  <si>
    <t>mau</t>
  </si>
  <si>
    <t>2007-01-14</t>
  </si>
  <si>
    <t>1991-04-09</t>
  </si>
  <si>
    <t>836775392:eng</t>
  </si>
  <si>
    <t>20828066</t>
  </si>
  <si>
    <t>991001624939702656</t>
  </si>
  <si>
    <t>2257453380002656</t>
  </si>
  <si>
    <t>32285000566298</t>
  </si>
  <si>
    <t>893872638</t>
  </si>
  <si>
    <t>UA23 .S5247 2000</t>
  </si>
  <si>
    <t>0                      UA 0023000S  5247        2000</t>
  </si>
  <si>
    <t>From Lexington to Desert Storm and beyond : war and politics in the American experience / Donald M. Snow and Dennis M. Drew.</t>
  </si>
  <si>
    <t>Snow, Donald M., 1943-</t>
  </si>
  <si>
    <t>Armonk, N.Y. : M.E. Sharpe, c2000.</t>
  </si>
  <si>
    <t>2000</t>
  </si>
  <si>
    <t>2nd ed.</t>
  </si>
  <si>
    <t>2000-12-20</t>
  </si>
  <si>
    <t>2000-12-04</t>
  </si>
  <si>
    <t>3856719880:eng</t>
  </si>
  <si>
    <t>43811279</t>
  </si>
  <si>
    <t>991003342859702656</t>
  </si>
  <si>
    <t>2269124930002656</t>
  </si>
  <si>
    <t>9780765606983</t>
  </si>
  <si>
    <t>32285004269469</t>
  </si>
  <si>
    <t>893598495</t>
  </si>
  <si>
    <t>UA23 .Y29 1983</t>
  </si>
  <si>
    <t>0                      UA 0023000Y  29          1983</t>
  </si>
  <si>
    <t>Paradoxes of power : the military establishment in the eighties / Adam Yarmolinsky and Gregory D. Foster.</t>
  </si>
  <si>
    <t>Yarmolinsky, Adam.</t>
  </si>
  <si>
    <t>Bloomington : Indiana University Press, c1983.</t>
  </si>
  <si>
    <t>1983</t>
  </si>
  <si>
    <t>inu</t>
  </si>
  <si>
    <t>2003-11-04</t>
  </si>
  <si>
    <t>1993-08-06</t>
  </si>
  <si>
    <t>197387660:eng</t>
  </si>
  <si>
    <t>8846196</t>
  </si>
  <si>
    <t>991000083089702656</t>
  </si>
  <si>
    <t>2254904310002656</t>
  </si>
  <si>
    <t>9780253342911</t>
  </si>
  <si>
    <t>32285001733384</t>
  </si>
  <si>
    <t>893771361</t>
  </si>
  <si>
    <t>UA23.6 .K67</t>
  </si>
  <si>
    <t>0                      UA 0023600K  67</t>
  </si>
  <si>
    <t>The fall and rise of the Pentagon : American defense policies in the 1970's / Lawrence J. Korb.</t>
  </si>
  <si>
    <t>Korb, Lawrence J., 1939-</t>
  </si>
  <si>
    <t>Westport, Conn. : Greenwood Press, 1979.</t>
  </si>
  <si>
    <t>1979</t>
  </si>
  <si>
    <t>Contributions in political science, 0147-1066 ; no. 27</t>
  </si>
  <si>
    <t>1999-11-01</t>
  </si>
  <si>
    <t>445622:eng</t>
  </si>
  <si>
    <t>4834168</t>
  </si>
  <si>
    <t>991004729969702656</t>
  </si>
  <si>
    <t>2267759930002656</t>
  </si>
  <si>
    <t>9780313210877</t>
  </si>
  <si>
    <t>32285001733418</t>
  </si>
  <si>
    <t>893513601</t>
  </si>
  <si>
    <t>UA25 .A68</t>
  </si>
  <si>
    <t>0                      UA 0025000A  68</t>
  </si>
  <si>
    <t>The military and American society : essays &amp; readings / edited by Stephen E. Ambrose [and] James A. Barber, Jr.</t>
  </si>
  <si>
    <t>Ambrose, Stephen E. compiler.</t>
  </si>
  <si>
    <t>New York : Free Press, [1972]</t>
  </si>
  <si>
    <t>1972</t>
  </si>
  <si>
    <t>2001-11-04</t>
  </si>
  <si>
    <t>1992-11-24</t>
  </si>
  <si>
    <t>1422520:eng</t>
  </si>
  <si>
    <t>279118</t>
  </si>
  <si>
    <t>991002181439702656</t>
  </si>
  <si>
    <t>2261711460002656</t>
  </si>
  <si>
    <t>32285001408342</t>
  </si>
  <si>
    <t>893898457</t>
  </si>
  <si>
    <t>UA25 .G26</t>
  </si>
  <si>
    <t>0                      UA 0025000G  26</t>
  </si>
  <si>
    <t>Crisis in command : mismanagement in the Army / Richard A. Gabriel and Paul L. Savage. --</t>
  </si>
  <si>
    <t>New York : Hill and Wang, 1978.</t>
  </si>
  <si>
    <t>1978</t>
  </si>
  <si>
    <t>1992-11-18</t>
  </si>
  <si>
    <t>1992-10-19</t>
  </si>
  <si>
    <t>199046739:eng</t>
  </si>
  <si>
    <t>3543544</t>
  </si>
  <si>
    <t>991004461389702656</t>
  </si>
  <si>
    <t>2264871020002656</t>
  </si>
  <si>
    <t>9780809037117</t>
  </si>
  <si>
    <t>32285001351849</t>
  </si>
  <si>
    <t>893417647</t>
  </si>
  <si>
    <t>UA26.A2 S25 2000</t>
  </si>
  <si>
    <t>0                      UA 0026000A  2                  S  25          2000</t>
  </si>
  <si>
    <t>America's overseas garrisons : the leasehold empire / C.T. Sandars.</t>
  </si>
  <si>
    <t>Sandars, C. T. (Christopher T.)</t>
  </si>
  <si>
    <t>Oxford ; New York : Oxford University Press, 2000.</t>
  </si>
  <si>
    <t>2002-01-07</t>
  </si>
  <si>
    <t>797134480:eng</t>
  </si>
  <si>
    <t>42136507</t>
  </si>
  <si>
    <t>991003688959702656</t>
  </si>
  <si>
    <t>2259636880002656</t>
  </si>
  <si>
    <t>9780198296874</t>
  </si>
  <si>
    <t>32285004446109</t>
  </si>
  <si>
    <t>893617609</t>
  </si>
  <si>
    <t>UA602.3 .R36 1994</t>
  </si>
  <si>
    <t>0                      UA 0602300R  36          1994</t>
  </si>
  <si>
    <t>Rank and privilege : the military and society in Latin America / Linda Alexander Rodríguez, editor.</t>
  </si>
  <si>
    <t>Wilmington, Del. : Scholarly Resources, 1994.</t>
  </si>
  <si>
    <t>1994</t>
  </si>
  <si>
    <t>deu</t>
  </si>
  <si>
    <t>Jaguar books on Latin America ; no. 8</t>
  </si>
  <si>
    <t>1999-03-05</t>
  </si>
  <si>
    <t>1995-01-30</t>
  </si>
  <si>
    <t>795786166:eng</t>
  </si>
  <si>
    <t>30109960</t>
  </si>
  <si>
    <t>991002321079702656</t>
  </si>
  <si>
    <t>2263686100002656</t>
  </si>
  <si>
    <t>9780842024327</t>
  </si>
  <si>
    <t>32285001995694</t>
  </si>
  <si>
    <t>893316679</t>
  </si>
  <si>
    <t>UA613 .P67</t>
  </si>
  <si>
    <t>0                      UA 0613000P  67</t>
  </si>
  <si>
    <t>The army &amp; politics in Argentina / [by] Robert A. Potash.</t>
  </si>
  <si>
    <t>Potash, Robert A., 1921-</t>
  </si>
  <si>
    <t>Stanford, Calif., Stanford Univ. Press, 1969-</t>
  </si>
  <si>
    <t>cau</t>
  </si>
  <si>
    <t>1998-09-17</t>
  </si>
  <si>
    <t>3860119791:eng</t>
  </si>
  <si>
    <t>11969</t>
  </si>
  <si>
    <t>991000003199702656</t>
  </si>
  <si>
    <t>2265508240002656</t>
  </si>
  <si>
    <t>32285001733616</t>
  </si>
  <si>
    <t>893339171</t>
  </si>
  <si>
    <t>UA613 .P67 V.2</t>
  </si>
  <si>
    <t>0                      UA 0613000P  67                                                      V.2</t>
  </si>
  <si>
    <t>V.2*</t>
  </si>
  <si>
    <t>32285001733624</t>
  </si>
  <si>
    <t>893339172</t>
  </si>
  <si>
    <t>UA646 .E9235 1983</t>
  </si>
  <si>
    <t>0                      UA 0646000E  9235        1983</t>
  </si>
  <si>
    <t>The European missiles crisis : nuclear weapons and security policy / editors, Hans-Henrik Holm and Nikolaj Petersen.</t>
  </si>
  <si>
    <t>New York : St. Martin's Press, 1983.</t>
  </si>
  <si>
    <t>1999-04-13</t>
  </si>
  <si>
    <t>807697542:eng</t>
  </si>
  <si>
    <t>9556326</t>
  </si>
  <si>
    <t>991000212979702656</t>
  </si>
  <si>
    <t>2265497110002656</t>
  </si>
  <si>
    <t>9780312579814</t>
  </si>
  <si>
    <t>32285001733715</t>
  </si>
  <si>
    <t>893333309</t>
  </si>
  <si>
    <t>UA646 .H93 1991</t>
  </si>
  <si>
    <t>0                      UA 0646000H  93          1991</t>
  </si>
  <si>
    <t>European security beyond the Cold War : four scenarios for the year 2010 / Adrian G.V. Hyde-Price.</t>
  </si>
  <si>
    <t>Hyde-Price, Adrian G. V.</t>
  </si>
  <si>
    <t>London : Royal Institute of International Affairs ; Newbury Park, Calif. : Sage Publications, 1991.</t>
  </si>
  <si>
    <t>1991</t>
  </si>
  <si>
    <t>1999-03-31</t>
  </si>
  <si>
    <t>836912004:eng</t>
  </si>
  <si>
    <t>24515961</t>
  </si>
  <si>
    <t>991001940859702656</t>
  </si>
  <si>
    <t>2262873300002656</t>
  </si>
  <si>
    <t>9780803985575</t>
  </si>
  <si>
    <t>32285001008977</t>
  </si>
  <si>
    <t>893703480</t>
  </si>
  <si>
    <t>UA646 .K4 1995</t>
  </si>
  <si>
    <t>0                      UA 0646000K  4           1995</t>
  </si>
  <si>
    <t>The future of European security : an interim assessment / Catherine McArdle Kelleher.</t>
  </si>
  <si>
    <t>Kelleher, Catherine McArdle.</t>
  </si>
  <si>
    <t>Washington, D.C. : Brookings Institution, c1995.</t>
  </si>
  <si>
    <t>1995</t>
  </si>
  <si>
    <t>dcu</t>
  </si>
  <si>
    <t>Brookings occasional papers</t>
  </si>
  <si>
    <t>2006-04-21</t>
  </si>
  <si>
    <t>1995-09-27</t>
  </si>
  <si>
    <t>319013713:eng</t>
  </si>
  <si>
    <t>33034363</t>
  </si>
  <si>
    <t>991005422129702656</t>
  </si>
  <si>
    <t>2271414320002656</t>
  </si>
  <si>
    <t>9780815748892</t>
  </si>
  <si>
    <t>32285002094612</t>
  </si>
  <si>
    <t>893811095</t>
  </si>
  <si>
    <t>UA646.3 .O8</t>
  </si>
  <si>
    <t>0                      UA 0646300O  8</t>
  </si>
  <si>
    <t>NATO, the entangling alliance.</t>
  </si>
  <si>
    <t>Osgood, Robert E. (Robert Endicott), 1921-1986.</t>
  </si>
  <si>
    <t>[Chicago] : University of Chicago Press, [1962]</t>
  </si>
  <si>
    <t>ilu</t>
  </si>
  <si>
    <t>1992-06-15</t>
  </si>
  <si>
    <t>1990-09-27</t>
  </si>
  <si>
    <t>1666328:eng</t>
  </si>
  <si>
    <t>569597</t>
  </si>
  <si>
    <t>991003002149702656</t>
  </si>
  <si>
    <t>2261267230002656</t>
  </si>
  <si>
    <t>32285000321058</t>
  </si>
  <si>
    <t>893323630</t>
  </si>
  <si>
    <t>UA646.3 .S536 1984</t>
  </si>
  <si>
    <t>0                      UA 0646300S  536         1984</t>
  </si>
  <si>
    <t>Nuclear forces in Europe : enduring dilemmas, present prospects / Leon V. Sigal.</t>
  </si>
  <si>
    <t>Sigal, Leon V.</t>
  </si>
  <si>
    <t>Washington, D.C. : Brookings Institution, c1984.</t>
  </si>
  <si>
    <t>2003-03-31</t>
  </si>
  <si>
    <t>1993-08-10</t>
  </si>
  <si>
    <t>368448175:eng</t>
  </si>
  <si>
    <t>10723057</t>
  </si>
  <si>
    <t>991000413689702656</t>
  </si>
  <si>
    <t>2255798390002656</t>
  </si>
  <si>
    <t>9780815779032</t>
  </si>
  <si>
    <t>32285001734127</t>
  </si>
  <si>
    <t>893345630</t>
  </si>
  <si>
    <t>UA646.8 .W367 1982</t>
  </si>
  <si>
    <t>0                      UA 0646800W  367         1982</t>
  </si>
  <si>
    <t>The Warsaw Pact : political purpose &amp; military means / edited by Robert W. Clawson and Lawrence S. Kaplan.</t>
  </si>
  <si>
    <t>Wilmington, Del. : Scholarly Resources, 1982.</t>
  </si>
  <si>
    <t>1982</t>
  </si>
  <si>
    <t>2007-11-11</t>
  </si>
  <si>
    <t>799632479:eng</t>
  </si>
  <si>
    <t>8305595</t>
  </si>
  <si>
    <t>991005228859702656</t>
  </si>
  <si>
    <t>2269732790002656</t>
  </si>
  <si>
    <t>9780842021982</t>
  </si>
  <si>
    <t>32285001734184</t>
  </si>
  <si>
    <t>893607046</t>
  </si>
  <si>
    <t>UA672 .R66</t>
  </si>
  <si>
    <t>0                      UA 0672000R  66</t>
  </si>
  <si>
    <t>The army of Francis Joseph / by Gunther E. Rothenberg.</t>
  </si>
  <si>
    <t>Rothenberg, Gunther E., 1923-2004.</t>
  </si>
  <si>
    <t>West Lafayette, Ind. : Purdue University Press, 1976.</t>
  </si>
  <si>
    <t>1976</t>
  </si>
  <si>
    <t>1998-02-13</t>
  </si>
  <si>
    <t>584572:eng</t>
  </si>
  <si>
    <t>2296764</t>
  </si>
  <si>
    <t>991004069619702656</t>
  </si>
  <si>
    <t>2262505780002656</t>
  </si>
  <si>
    <t>9780911198416</t>
  </si>
  <si>
    <t>32285003075446</t>
  </si>
  <si>
    <t>893611885</t>
  </si>
  <si>
    <t>UA700 .P36</t>
  </si>
  <si>
    <t>0                      UA 0700000P  36</t>
  </si>
  <si>
    <t>French revolutionary warfare from Indochina to Algeria, the analysis of a political and military doctrine.</t>
  </si>
  <si>
    <t>Paret, Peter.</t>
  </si>
  <si>
    <t>New York, Published for the Center of International Studies, Princeton University, by F.A. Praeger [1964]</t>
  </si>
  <si>
    <t>1964</t>
  </si>
  <si>
    <t>Princeton studies in world politics ; 6</t>
  </si>
  <si>
    <t>2006-11-18</t>
  </si>
  <si>
    <t>433838247:eng</t>
  </si>
  <si>
    <t>1457263</t>
  </si>
  <si>
    <t>991003765199702656</t>
  </si>
  <si>
    <t>2257134440002656</t>
  </si>
  <si>
    <t>32285003075495</t>
  </si>
  <si>
    <t>893617719</t>
  </si>
  <si>
    <t>UA712 .S47 1982</t>
  </si>
  <si>
    <t>0                      UA 0712000S  47          1982</t>
  </si>
  <si>
    <t>The German Army, 1933-45 / Albert Seaton.</t>
  </si>
  <si>
    <t>Seaton, Albert, 1921-</t>
  </si>
  <si>
    <t>New York : St. Martin's Press, c1982.</t>
  </si>
  <si>
    <t>2002-03-23</t>
  </si>
  <si>
    <t>1993-03-24</t>
  </si>
  <si>
    <t>442549:eng</t>
  </si>
  <si>
    <t>7923521</t>
  </si>
  <si>
    <t>991005176449702656</t>
  </si>
  <si>
    <t>2269251210002656</t>
  </si>
  <si>
    <t>9780312325220</t>
  </si>
  <si>
    <t>32285001579613</t>
  </si>
  <si>
    <t>893236414</t>
  </si>
  <si>
    <t>UA770 .J65</t>
  </si>
  <si>
    <t>0                      UA 0770000J  65</t>
  </si>
  <si>
    <t>Arms for the Third World : Soviet military aid diplomacy / [by] Wynfred Joshua and Stephen P. Gibert.</t>
  </si>
  <si>
    <t>Joshua, Wynfred.</t>
  </si>
  <si>
    <t>Baltimore : Johns Hopkins Press, [1969]</t>
  </si>
  <si>
    <t>1999-01-19</t>
  </si>
  <si>
    <t>836639366:eng</t>
  </si>
  <si>
    <t>51763</t>
  </si>
  <si>
    <t>991000125359702656</t>
  </si>
  <si>
    <t>2258611210002656</t>
  </si>
  <si>
    <t>9780801811043</t>
  </si>
  <si>
    <t>32285000321090</t>
  </si>
  <si>
    <t>893339311</t>
  </si>
  <si>
    <t>UA770 .K44 1985</t>
  </si>
  <si>
    <t>0                      UA 0770000K  44          1985</t>
  </si>
  <si>
    <t>Soldiers of the tsar : army and society in Russia, 1462-1874 / John L.H. Keep.</t>
  </si>
  <si>
    <t>Keep, John L. H.</t>
  </si>
  <si>
    <t>Oxford : Clarendon Press ; Oxford ; New York : Oxford University Press, 1985.</t>
  </si>
  <si>
    <t>1994-05-20</t>
  </si>
  <si>
    <t>1992-03-31</t>
  </si>
  <si>
    <t>807612205:eng</t>
  </si>
  <si>
    <t>14068081</t>
  </si>
  <si>
    <t>991000901819702656</t>
  </si>
  <si>
    <t>2256868950002656</t>
  </si>
  <si>
    <t>9780198225751</t>
  </si>
  <si>
    <t>32285001031565</t>
  </si>
  <si>
    <t>893683844</t>
  </si>
  <si>
    <t>UA770 .M38 1987</t>
  </si>
  <si>
    <t>0                      UA 0770000M  38          1987</t>
  </si>
  <si>
    <t>Tsar and cossack, 1855-1914 / Robert H. McNeal.</t>
  </si>
  <si>
    <t>McNeal, Robert Hatch, 1930-</t>
  </si>
  <si>
    <t>New York : St. Martin's Press, 1987.</t>
  </si>
  <si>
    <t>1987</t>
  </si>
  <si>
    <t>2008-11-03</t>
  </si>
  <si>
    <t>1993-08-12</t>
  </si>
  <si>
    <t>4507001:eng</t>
  </si>
  <si>
    <t>11726047</t>
  </si>
  <si>
    <t>991000579039702656</t>
  </si>
  <si>
    <t>2255501520002656</t>
  </si>
  <si>
    <t>9780312821883</t>
  </si>
  <si>
    <t>32285001734663</t>
  </si>
  <si>
    <t>893231224</t>
  </si>
  <si>
    <t>UA770 .M399 1987</t>
  </si>
  <si>
    <t>0                      UA 0770000M  399         1987</t>
  </si>
  <si>
    <t>Military objectives in Soviet foreign policy / Michael MccGwire.</t>
  </si>
  <si>
    <t>MccGwire, Michael.</t>
  </si>
  <si>
    <t>Washington, D.C. : Brookings Institution, c1987.</t>
  </si>
  <si>
    <t>1999-11-11</t>
  </si>
  <si>
    <t>8220730:eng</t>
  </si>
  <si>
    <t>14359007</t>
  </si>
  <si>
    <t>991000935349702656</t>
  </si>
  <si>
    <t>2256395230002656</t>
  </si>
  <si>
    <t>9780815755517</t>
  </si>
  <si>
    <t>32285001734671</t>
  </si>
  <si>
    <t>893702575</t>
  </si>
  <si>
    <t>UA770 .S355 1988</t>
  </si>
  <si>
    <t>0                      UA 0770000S  355         1988</t>
  </si>
  <si>
    <t>Soviet military doctrine : continuity, formulation, and dissemination / Harriet Fast Scott and William F. Scott.</t>
  </si>
  <si>
    <t>Scott, Harriet Fast.</t>
  </si>
  <si>
    <t>Boulder : Westview Press, 1988.</t>
  </si>
  <si>
    <t>1997-06-21</t>
  </si>
  <si>
    <t>1990-11-08</t>
  </si>
  <si>
    <t>16665318:eng</t>
  </si>
  <si>
    <t>17873115</t>
  </si>
  <si>
    <t>991001274909702656</t>
  </si>
  <si>
    <t>2269428040002656</t>
  </si>
  <si>
    <t>9780813306711</t>
  </si>
  <si>
    <t>32285000313642</t>
  </si>
  <si>
    <t>893244005</t>
  </si>
  <si>
    <t>UA770 .S658 1984</t>
  </si>
  <si>
    <t>0                      UA 0770000S  658         1984</t>
  </si>
  <si>
    <t>Soviet decisionmaking for national security / edited by Jiri Valenta, William C. Potter.</t>
  </si>
  <si>
    <t>London ; Winchester, Mass. : Allen &amp; Unwin, 1984.</t>
  </si>
  <si>
    <t>350169449:eng</t>
  </si>
  <si>
    <t>10072268</t>
  </si>
  <si>
    <t>991000306949702656</t>
  </si>
  <si>
    <t>2264847540002656</t>
  </si>
  <si>
    <t>9780043510650</t>
  </si>
  <si>
    <t>32285001734739</t>
  </si>
  <si>
    <t>893614080</t>
  </si>
  <si>
    <t>UA789 .A7</t>
  </si>
  <si>
    <t>0                      UA 0789000A  7</t>
  </si>
  <si>
    <t>The army in Bourbon Mexico, 1760-1810 / Christon I. Archer.</t>
  </si>
  <si>
    <t>Archer, Christon I., 1940-</t>
  </si>
  <si>
    <t>Albuquerque : University of New Mexico Press, c1977.</t>
  </si>
  <si>
    <t>nmu</t>
  </si>
  <si>
    <t>2008-09-05</t>
  </si>
  <si>
    <t>3677429:eng</t>
  </si>
  <si>
    <t>2984426</t>
  </si>
  <si>
    <t>991004307379702656</t>
  </si>
  <si>
    <t>2258223680002656</t>
  </si>
  <si>
    <t>9780826304421</t>
  </si>
  <si>
    <t>32285003075677</t>
  </si>
  <si>
    <t>893624577</t>
  </si>
  <si>
    <t>UA789 .K83</t>
  </si>
  <si>
    <t>0                      UA 0789000K  83</t>
  </si>
  <si>
    <t>Military reform and society in New Granada, 1773-1808 / Allan J. Kuethe. --</t>
  </si>
  <si>
    <t>Kuethe, Allan J., 1940-</t>
  </si>
  <si>
    <t>Gainesville : University Presses of Florida, 1978.</t>
  </si>
  <si>
    <t>flu</t>
  </si>
  <si>
    <t>Latin American monographs ; 2d ser., 22</t>
  </si>
  <si>
    <t>1997-10-15</t>
  </si>
  <si>
    <t>8162071:eng</t>
  </si>
  <si>
    <t>3168861</t>
  </si>
  <si>
    <t>991004364399702656</t>
  </si>
  <si>
    <t>2260928360002656</t>
  </si>
  <si>
    <t>9780813005706</t>
  </si>
  <si>
    <t>32285001734861</t>
  </si>
  <si>
    <t>893882386</t>
  </si>
  <si>
    <t>UA830 .L4 1977</t>
  </si>
  <si>
    <t>0                      UA 0830000L  4           1977</t>
  </si>
  <si>
    <t>Japanese-trained armies in Southeast Asia : independence and volunteer forces in World War II / Joyce C. Lebra.</t>
  </si>
  <si>
    <t>Lebra, Joyce, 1925-</t>
  </si>
  <si>
    <t>New York : Columbia University Press, 1977.</t>
  </si>
  <si>
    <t>2004-10-23</t>
  </si>
  <si>
    <t>866953832:eng</t>
  </si>
  <si>
    <t>1418841</t>
  </si>
  <si>
    <t>991003746789702656</t>
  </si>
  <si>
    <t>2261119540002656</t>
  </si>
  <si>
    <t>9780231039956</t>
  </si>
  <si>
    <t>32285003075693</t>
  </si>
  <si>
    <t>893246688</t>
  </si>
  <si>
    <t>UA835 .N38 1997</t>
  </si>
  <si>
    <t>0                      UA 0835000N  38          1997</t>
  </si>
  <si>
    <t>The great wall and the empty fortress : China's search for security / by Andrew J. Nathan and Robert S. Ross.</t>
  </si>
  <si>
    <t>Nathan, Andrew J. (Andrew James)</t>
  </si>
  <si>
    <t>New York : W.W. Norton, c1997.</t>
  </si>
  <si>
    <t>1997</t>
  </si>
  <si>
    <t>2006-02-20</t>
  </si>
  <si>
    <t>1997-12-09</t>
  </si>
  <si>
    <t>836909053:eng</t>
  </si>
  <si>
    <t>36438820</t>
  </si>
  <si>
    <t>991002774849702656</t>
  </si>
  <si>
    <t>2272022600002656</t>
  </si>
  <si>
    <t>9780393040760</t>
  </si>
  <si>
    <t>32285003282091</t>
  </si>
  <si>
    <t>893341832</t>
  </si>
  <si>
    <t>UA840 .P47 1999</t>
  </si>
  <si>
    <t>0                      UA 0840000P  47          1999</t>
  </si>
  <si>
    <t>India's nuclear bomb : the impact on global proliferation / George Perkovich.</t>
  </si>
  <si>
    <t>Perkovich, George, 1958-</t>
  </si>
  <si>
    <t>Berkeley : University of California Press, c1999.</t>
  </si>
  <si>
    <t>2003-02-23</t>
  </si>
  <si>
    <t>2000-02-16</t>
  </si>
  <si>
    <t>26780375:eng</t>
  </si>
  <si>
    <t>41612482</t>
  </si>
  <si>
    <t>991003034149702656</t>
  </si>
  <si>
    <t>2263803630002656</t>
  </si>
  <si>
    <t>9780520217720</t>
  </si>
  <si>
    <t>32285003662136</t>
  </si>
  <si>
    <t>893592114</t>
  </si>
  <si>
    <t>UA842 .C6</t>
  </si>
  <si>
    <t>0                      UA 0842000C  6</t>
  </si>
  <si>
    <t>The Indian army : its contribution to the development of a nation / [by] Stephen P. Cohen.</t>
  </si>
  <si>
    <t>Cohen, Stephen P., 1936-</t>
  </si>
  <si>
    <t>Berkeley : Univ. of California Press, 1971.</t>
  </si>
  <si>
    <t>1971</t>
  </si>
  <si>
    <t>2010-01-07</t>
  </si>
  <si>
    <t>1992-07-15</t>
  </si>
  <si>
    <t>836667492:eng</t>
  </si>
  <si>
    <t>123527</t>
  </si>
  <si>
    <t>991000691489702656</t>
  </si>
  <si>
    <t>2263566690002656</t>
  </si>
  <si>
    <t>9780520016972</t>
  </si>
  <si>
    <t>32285001152130</t>
  </si>
  <si>
    <t>893407434</t>
  </si>
  <si>
    <t>UA845 .L6 1973</t>
  </si>
  <si>
    <t>0                      UA 0845000L  6           1973</t>
  </si>
  <si>
    <t>Japan's military masters; the army in Japanese life. Foreword by Joseph C. Grew.</t>
  </si>
  <si>
    <t>Lory, Hillis, 1900-</t>
  </si>
  <si>
    <t>Westport, Conn., Greenwood Press [1973, c1943]</t>
  </si>
  <si>
    <t>1973</t>
  </si>
  <si>
    <t>2009-03-09</t>
  </si>
  <si>
    <t>500618:eng</t>
  </si>
  <si>
    <t>495096</t>
  </si>
  <si>
    <t>991002864399702656</t>
  </si>
  <si>
    <t>2255647140002656</t>
  </si>
  <si>
    <t>9780837165813</t>
  </si>
  <si>
    <t>32285003075875</t>
  </si>
  <si>
    <t>893867799</t>
  </si>
  <si>
    <t>UA845 .W4</t>
  </si>
  <si>
    <t>0                      UA 0845000W  4</t>
  </si>
  <si>
    <t>Japan's postwar defense policy, 1947-1968 / [by] Martin E. Weinstein.</t>
  </si>
  <si>
    <t>Weinstein, Martin E., 1934-</t>
  </si>
  <si>
    <t>New York : Columbia University Press, 1971.</t>
  </si>
  <si>
    <t>Studies of the East Asian Institute, Columbia University</t>
  </si>
  <si>
    <t>1992-04-14</t>
  </si>
  <si>
    <t>1990-04-25</t>
  </si>
  <si>
    <t>1239078:eng</t>
  </si>
  <si>
    <t>119181</t>
  </si>
  <si>
    <t>991000672229702656</t>
  </si>
  <si>
    <t>2264143210002656</t>
  </si>
  <si>
    <t>9780231034470</t>
  </si>
  <si>
    <t>32285000119312</t>
  </si>
  <si>
    <t>893237515</t>
  </si>
  <si>
    <t>UA853.I8 H47 1991</t>
  </si>
  <si>
    <t>0                      UA 0853000I  8                  H  47          1991</t>
  </si>
  <si>
    <t>The Samson option : Israel's nuclear arsenal and American foreign policy / Seymour M. Hersh.</t>
  </si>
  <si>
    <t>Hersh, Seymour M.</t>
  </si>
  <si>
    <t>New York : Random House, c1991.</t>
  </si>
  <si>
    <t>2005-07-14</t>
  </si>
  <si>
    <t>1992-05-05</t>
  </si>
  <si>
    <t>30283316:eng</t>
  </si>
  <si>
    <t>24609770</t>
  </si>
  <si>
    <t>991001946889702656</t>
  </si>
  <si>
    <t>2256379270002656</t>
  </si>
  <si>
    <t>9780394570068</t>
  </si>
  <si>
    <t>32285001038453</t>
  </si>
  <si>
    <t>893703488</t>
  </si>
  <si>
    <t>UA853.I8 L87 1975</t>
  </si>
  <si>
    <t>0                      UA 0853000I  8                  L  87          1975</t>
  </si>
  <si>
    <t>The Israeli Army / Edward Luttwak and Dan Horowitz.</t>
  </si>
  <si>
    <t>Luttwak, Edward.</t>
  </si>
  <si>
    <t>New York : Harper &amp; Row, [1975]</t>
  </si>
  <si>
    <t>1975</t>
  </si>
  <si>
    <t>1st U.S. ed.</t>
  </si>
  <si>
    <t>2003-05-01</t>
  </si>
  <si>
    <t>402411:eng</t>
  </si>
  <si>
    <t>1229355</t>
  </si>
  <si>
    <t>991003634659702656</t>
  </si>
  <si>
    <t>2268266560002656</t>
  </si>
  <si>
    <t>9780060127237</t>
  </si>
  <si>
    <t>32285001152114</t>
  </si>
  <si>
    <t>893505794</t>
  </si>
  <si>
    <t>UA853.I8 S42 1986</t>
  </si>
  <si>
    <t>0                      UA 0853000I  8                  S  42          1986</t>
  </si>
  <si>
    <t>Security or Armageddon : Israel's nuclear strategy / edited by Louis René Beres.</t>
  </si>
  <si>
    <t>Lexington, Mass. : Lexington Books, c1986.</t>
  </si>
  <si>
    <t>1993-08-17</t>
  </si>
  <si>
    <t>802247536:eng</t>
  </si>
  <si>
    <t>12215484</t>
  </si>
  <si>
    <t>991000656129702656</t>
  </si>
  <si>
    <t>2266595170002656</t>
  </si>
  <si>
    <t>9780669111316</t>
  </si>
  <si>
    <t>32285001775013</t>
  </si>
  <si>
    <t>893714790</t>
  </si>
  <si>
    <t>UA853.P3 P3 1998</t>
  </si>
  <si>
    <t>0                      UA 0853000P  3                  P  3           1998</t>
  </si>
  <si>
    <t>Pakistan and the bomb : public opinion and nuclear options / edited by Samina Ahmed and David Cortright ; with a preface by Raimo Väyrynen.</t>
  </si>
  <si>
    <t>Notre Dame, Ind. : University of Notre Dame Press, c1998.</t>
  </si>
  <si>
    <t>1998</t>
  </si>
  <si>
    <t>Notre Dame studies on international peace</t>
  </si>
  <si>
    <t>2001-10-16</t>
  </si>
  <si>
    <t>1998-10-27</t>
  </si>
  <si>
    <t>864060772:eng</t>
  </si>
  <si>
    <t>36372346</t>
  </si>
  <si>
    <t>991002770589702656</t>
  </si>
  <si>
    <t>2263230490002656</t>
  </si>
  <si>
    <t>9780268038182</t>
  </si>
  <si>
    <t>32285003477667</t>
  </si>
  <si>
    <t>893335689</t>
  </si>
  <si>
    <t>UA853.S33 S24 1985</t>
  </si>
  <si>
    <t>0                      UA 0853000S  33                 S  24          1985</t>
  </si>
  <si>
    <t>Saudi Arabia : the ceaseless quest for security / Nadav Safran.</t>
  </si>
  <si>
    <t>Safran, Nadav.</t>
  </si>
  <si>
    <t>Cambridge, Mass. : Belknap Press of Harvard University Press, 1985.</t>
  </si>
  <si>
    <t>2004-06-23</t>
  </si>
  <si>
    <t>1990-06-01</t>
  </si>
  <si>
    <t>4380665:eng</t>
  </si>
  <si>
    <t>11812496</t>
  </si>
  <si>
    <t>991000595449702656</t>
  </si>
  <si>
    <t>2259947640002656</t>
  </si>
  <si>
    <t>9780674789852</t>
  </si>
  <si>
    <t>32285000180264</t>
  </si>
  <si>
    <t>893321175</t>
  </si>
  <si>
    <t>UA865 .F26 1997</t>
  </si>
  <si>
    <t>0                      UA 0865000F  26          1997</t>
  </si>
  <si>
    <t>All the pasha's men : Mehmed Ali, his army and the making of modern Egypt / Khaled Fahmy.</t>
  </si>
  <si>
    <t>Fahmy, Khaled.</t>
  </si>
  <si>
    <t>Cambridge ; New York, NY, USA : Cambridge University Press, 1997.</t>
  </si>
  <si>
    <t>Cambridge Middle East studies ; 8</t>
  </si>
  <si>
    <t>2007-04-28</t>
  </si>
  <si>
    <t>1998-03-31</t>
  </si>
  <si>
    <t>556278:eng</t>
  </si>
  <si>
    <t>36126588</t>
  </si>
  <si>
    <t>991002753099702656</t>
  </si>
  <si>
    <t>2260477170002656</t>
  </si>
  <si>
    <t>9780521560078</t>
  </si>
  <si>
    <t>32285003381935</t>
  </si>
  <si>
    <t>893710643</t>
  </si>
  <si>
    <t>UA926 .S85 1969</t>
  </si>
  <si>
    <t>0                      UA 0926000S  85          1969</t>
  </si>
  <si>
    <t>Survival and the bomb; methods of civil defense, edited by Eugene P. Wigner.</t>
  </si>
  <si>
    <t>Bloomington, Indiana University Press [1969]</t>
  </si>
  <si>
    <t>2007-03-07</t>
  </si>
  <si>
    <t>836624115:eng</t>
  </si>
  <si>
    <t>23146</t>
  </si>
  <si>
    <t>991000053889702656</t>
  </si>
  <si>
    <t>2265506100002656</t>
  </si>
  <si>
    <t>9780253185884</t>
  </si>
  <si>
    <t>32285003075982</t>
  </si>
  <si>
    <t>893521343</t>
  </si>
  <si>
    <t>UA927 .G76 2001</t>
  </si>
  <si>
    <t>0                      UA 0927000G  76          2001</t>
  </si>
  <si>
    <t>Neither dead nor red : civilian defense and American political development during the early Cold War / Andrew D. Grossman.</t>
  </si>
  <si>
    <t>Grossman, Andrew D.</t>
  </si>
  <si>
    <t>New York : Routledge, 2001.</t>
  </si>
  <si>
    <t>2006-12-11</t>
  </si>
  <si>
    <t>2004-10-13</t>
  </si>
  <si>
    <t>795327469:eng</t>
  </si>
  <si>
    <t>45394150</t>
  </si>
  <si>
    <t>991004346919702656</t>
  </si>
  <si>
    <t>2265409090002656</t>
  </si>
  <si>
    <t>9780415929899</t>
  </si>
  <si>
    <t>32285005004030</t>
  </si>
  <si>
    <t>893775915</t>
  </si>
  <si>
    <t>UB210 .K44 1988</t>
  </si>
  <si>
    <t>0                      UB 0210000K  44          1988</t>
  </si>
  <si>
    <t>The mask of command / John Keegan.</t>
  </si>
  <si>
    <t>Keegan, John, 1934-2012.</t>
  </si>
  <si>
    <t>New York, NY : Penguin, 1988, c1987.</t>
  </si>
  <si>
    <t xml:space="preserve">UB </t>
  </si>
  <si>
    <t>2009-01-12</t>
  </si>
  <si>
    <t>11968996:eng</t>
  </si>
  <si>
    <t>17774804</t>
  </si>
  <si>
    <t>991005289779702656</t>
  </si>
  <si>
    <t>2271574990002656</t>
  </si>
  <si>
    <t>9780140114065</t>
  </si>
  <si>
    <t>32285005477228</t>
  </si>
  <si>
    <t>893320389</t>
  </si>
  <si>
    <t>UB23 .D4 1964</t>
  </si>
  <si>
    <t>0                      UB 0023000D  4           1964</t>
  </si>
  <si>
    <t>Point of order! : a documentary of the Army-McCarthy hearings / produced by Emile de Antonio and Daniel Talbot ; David T. Bazelon, editorial consultant.</t>
  </si>
  <si>
    <t>De Antonio, Emile.</t>
  </si>
  <si>
    <t>New York : Norton, [1964]</t>
  </si>
  <si>
    <t>[1st ed.]</t>
  </si>
  <si>
    <t>1994-10-21</t>
  </si>
  <si>
    <t>203275559:eng</t>
  </si>
  <si>
    <t>1311017</t>
  </si>
  <si>
    <t>991003683609702656</t>
  </si>
  <si>
    <t>2258919290002656</t>
  </si>
  <si>
    <t>32285001775211</t>
  </si>
  <si>
    <t>893605075</t>
  </si>
  <si>
    <t>UB251.I78 R38 1990</t>
  </si>
  <si>
    <t>0                      UB 0251000I  78                 R  38          1990</t>
  </si>
  <si>
    <t>Every spy a prince : the complete history of Israel's intelligence community / Dan Raviv and Yossi Melman.</t>
  </si>
  <si>
    <t>Raviv, Daniel.</t>
  </si>
  <si>
    <t>Boston : Houghton Mifflin, 1990.</t>
  </si>
  <si>
    <t>2004-12-18</t>
  </si>
  <si>
    <t>1991-06-06</t>
  </si>
  <si>
    <t>1151410510:eng</t>
  </si>
  <si>
    <t>21335492</t>
  </si>
  <si>
    <t>991001678559702656</t>
  </si>
  <si>
    <t>2263908050002656</t>
  </si>
  <si>
    <t>9780395471029</t>
  </si>
  <si>
    <t>32285000593755</t>
  </si>
  <si>
    <t>893715619</t>
  </si>
  <si>
    <t>UB251.U5 T44 2002</t>
  </si>
  <si>
    <t>0                      UB 0251000U  5                  T  44          2002</t>
  </si>
  <si>
    <t>Chasing spies : how the FBI failed in counterintelligence but promoted the politics of McCarthyism in the Cold War years / Athan Theoharis.</t>
  </si>
  <si>
    <t>Theoharis, Athan G.</t>
  </si>
  <si>
    <t>Chicago : Ivan R. Dee, 2002.</t>
  </si>
  <si>
    <t>2002</t>
  </si>
  <si>
    <t>256688990:eng</t>
  </si>
  <si>
    <t>47892488</t>
  </si>
  <si>
    <t>991003989509702656</t>
  </si>
  <si>
    <t>2260646100002656</t>
  </si>
  <si>
    <t>9781566634205</t>
  </si>
  <si>
    <t>32285004680566</t>
  </si>
  <si>
    <t>893343331</t>
  </si>
  <si>
    <t>UB275 .D3</t>
  </si>
  <si>
    <t>0                      UB 0275000D  3</t>
  </si>
  <si>
    <t>A psychological warfare casebook / in collaboration with Morris Janowitz.</t>
  </si>
  <si>
    <t>Daugherty, William E. compiler.</t>
  </si>
  <si>
    <t>Baltimore : Published for Operations Research Office, Johns Hopkins University by Johns Hopkins Press, [1958]</t>
  </si>
  <si>
    <t>1958</t>
  </si>
  <si>
    <t>2003-04-21</t>
  </si>
  <si>
    <t>1993-03-31</t>
  </si>
  <si>
    <t>1411688:eng</t>
  </si>
  <si>
    <t>275908</t>
  </si>
  <si>
    <t>991002167879702656</t>
  </si>
  <si>
    <t>2263439740002656</t>
  </si>
  <si>
    <t>32285001595312</t>
  </si>
  <si>
    <t>893497787</t>
  </si>
  <si>
    <t>UB336 .Y6</t>
  </si>
  <si>
    <t>0                      UB 0336000Y  6</t>
  </si>
  <si>
    <t>Army mental tests, comp. and ed. by Clarence S. Yoakum and Robert M. Yerkes ...</t>
  </si>
  <si>
    <t>Yoakum, Clarence Stone, 1879-1945, editor.</t>
  </si>
  <si>
    <t>New York, H. Holt and company, 1920.</t>
  </si>
  <si>
    <t>1920</t>
  </si>
  <si>
    <t>2004-03-25</t>
  </si>
  <si>
    <t>2666303:eng</t>
  </si>
  <si>
    <t>1727018</t>
  </si>
  <si>
    <t>991003881549702656</t>
  </si>
  <si>
    <t>2270855340002656</t>
  </si>
  <si>
    <t>32285003076162</t>
  </si>
  <si>
    <t>893881664</t>
  </si>
  <si>
    <t>UB340 .A53</t>
  </si>
  <si>
    <t>0                      UB 0340000A  53</t>
  </si>
  <si>
    <t>Conscription : a select and annotated bibliography / edited by Martin Anderson ; compiled by Martin Anderson and Valerie Bloom.</t>
  </si>
  <si>
    <t>Anderson, Martin, 1936-2015.</t>
  </si>
  <si>
    <t>Stanford, Calif. : Hoover Institution Press, 1976.</t>
  </si>
  <si>
    <t>Hoover bibliographical series ; 57</t>
  </si>
  <si>
    <t>2009-11-02</t>
  </si>
  <si>
    <t>1997-12-29</t>
  </si>
  <si>
    <t>499373678:eng</t>
  </si>
  <si>
    <t>2351614</t>
  </si>
  <si>
    <t>991001522959702656</t>
  </si>
  <si>
    <t>2265126350002656</t>
  </si>
  <si>
    <t>9780817925710</t>
  </si>
  <si>
    <t>32285003293858</t>
  </si>
  <si>
    <t>893878929</t>
  </si>
  <si>
    <t>UB343 .G47</t>
  </si>
  <si>
    <t>0                      UB 0343000G  47</t>
  </si>
  <si>
    <t>The draft and public policy; issues in military manpower procurement, 1945-1970 [by] James M. Gerhardt.</t>
  </si>
  <si>
    <t>Gerhardt, James M., 1930-</t>
  </si>
  <si>
    <t>Columbus, Ohio State University Press [1971]</t>
  </si>
  <si>
    <t>ohu</t>
  </si>
  <si>
    <t>2007-10-23</t>
  </si>
  <si>
    <t>145917825:eng</t>
  </si>
  <si>
    <t>151091</t>
  </si>
  <si>
    <t>991001760069702656</t>
  </si>
  <si>
    <t>2272395760002656</t>
  </si>
  <si>
    <t>9780814201435</t>
  </si>
  <si>
    <t>32285003076253</t>
  </si>
  <si>
    <t>893684620</t>
  </si>
  <si>
    <t>UB343 .M27</t>
  </si>
  <si>
    <t>0                      UB 0343000M  27</t>
  </si>
  <si>
    <t>Selective service; conflict and compromise [by] Harry A. Marmion.</t>
  </si>
  <si>
    <t>Marmion, Harry A.</t>
  </si>
  <si>
    <t>New York, Wiley [1968]</t>
  </si>
  <si>
    <t>1968</t>
  </si>
  <si>
    <t>2007-01-31</t>
  </si>
  <si>
    <t>366809993:eng</t>
  </si>
  <si>
    <t>435233</t>
  </si>
  <si>
    <t>991002766729702656</t>
  </si>
  <si>
    <t>2269334560002656</t>
  </si>
  <si>
    <t>9780471572350</t>
  </si>
  <si>
    <t>32285003076287</t>
  </si>
  <si>
    <t>893691980</t>
  </si>
  <si>
    <t>UF767 .C264 1980</t>
  </si>
  <si>
    <t>0                      UF 0767000C  264         1980</t>
  </si>
  <si>
    <t>Nuclear nightmares : an investigation into possible wars / Nigel Calder.</t>
  </si>
  <si>
    <t>Calder, Nigel, 1931-2014.</t>
  </si>
  <si>
    <t>New York : Viking Press, 1980, c1979.</t>
  </si>
  <si>
    <t>1980</t>
  </si>
  <si>
    <t xml:space="preserve">UF </t>
  </si>
  <si>
    <t>1997-04-03</t>
  </si>
  <si>
    <t>1993-08-18</t>
  </si>
  <si>
    <t>364476424:eng</t>
  </si>
  <si>
    <t>6221775</t>
  </si>
  <si>
    <t>991004946699702656</t>
  </si>
  <si>
    <t>2266735460002656</t>
  </si>
  <si>
    <t>9780670518203</t>
  </si>
  <si>
    <t>32285001775922</t>
  </si>
  <si>
    <t>893801528</t>
  </si>
  <si>
    <t>UF767 .F773</t>
  </si>
  <si>
    <t>0                      UF 0767000F  773</t>
  </si>
  <si>
    <t>The evolution of nuclear strategy / Lawrence Freedman.</t>
  </si>
  <si>
    <t>Freedman, Lawrence.</t>
  </si>
  <si>
    <t>New York : St. Martin's Press, 1981.</t>
  </si>
  <si>
    <t>1981</t>
  </si>
  <si>
    <t>1994-12-06</t>
  </si>
  <si>
    <t>681024:eng</t>
  </si>
  <si>
    <t>7551426</t>
  </si>
  <si>
    <t>991005123819702656</t>
  </si>
  <si>
    <t>2266099850002656</t>
  </si>
  <si>
    <t>9780312272692</t>
  </si>
  <si>
    <t>32285001775955</t>
  </si>
  <si>
    <t>893789478</t>
  </si>
  <si>
    <t>UG447 .B73</t>
  </si>
  <si>
    <t>0                      UG 0447000B  73</t>
  </si>
  <si>
    <t>Chemical warfare : a study in restraints / by Frederic J. Brown.</t>
  </si>
  <si>
    <t>Brown, Frederic Joseph.</t>
  </si>
  <si>
    <t>Princeton, N.J. : Princeton University Press, 1968.</t>
  </si>
  <si>
    <t>nju</t>
  </si>
  <si>
    <t xml:space="preserve">UG </t>
  </si>
  <si>
    <t>2003-03-11</t>
  </si>
  <si>
    <t>1569533:eng</t>
  </si>
  <si>
    <t>441703</t>
  </si>
  <si>
    <t>991002786159702656</t>
  </si>
  <si>
    <t>2255908220002656</t>
  </si>
  <si>
    <t>32285000321108</t>
  </si>
  <si>
    <t>893434285</t>
  </si>
  <si>
    <t>UG447 .K664 2003</t>
  </si>
  <si>
    <t>0                      UG 0447000K  664         2003</t>
  </si>
  <si>
    <t>The United Nations and Iraq : defanging the viper / Jean E. Krasno and James S. Sutterlin.</t>
  </si>
  <si>
    <t>Krasno, Jean E., 1943-</t>
  </si>
  <si>
    <t>Westport, CT : Praeger, 2003.</t>
  </si>
  <si>
    <t>2003</t>
  </si>
  <si>
    <t>2004-10-12</t>
  </si>
  <si>
    <t>797253719:eng</t>
  </si>
  <si>
    <t>50669577</t>
  </si>
  <si>
    <t>991004375379702656</t>
  </si>
  <si>
    <t>2269726060002656</t>
  </si>
  <si>
    <t>9780275978389</t>
  </si>
  <si>
    <t>32285005003073</t>
  </si>
  <si>
    <t>893235414</t>
  </si>
  <si>
    <t>UG743 .S735 1988</t>
  </si>
  <si>
    <t>0                      UG 0743000S  735         1988</t>
  </si>
  <si>
    <t>Star Wars : the economic fallout / Council on Economic Priorities ; Rosy Nimroody, senior project director ; foreword by Paul C. Warnke.</t>
  </si>
  <si>
    <t>Cambridge, Mass. : Ballinger, 1988.</t>
  </si>
  <si>
    <t>2000-02-09</t>
  </si>
  <si>
    <t>431048322:eng</t>
  </si>
  <si>
    <t>16578587</t>
  </si>
  <si>
    <t>991001119469702656</t>
  </si>
  <si>
    <t>2271859280002656</t>
  </si>
  <si>
    <t>9780887301629</t>
  </si>
  <si>
    <t>32285000180280</t>
  </si>
  <si>
    <t>893321642</t>
  </si>
  <si>
    <t>UG763 .T38 2003</t>
  </si>
  <si>
    <t>0                      UG 0763000T  38          2003</t>
  </si>
  <si>
    <t>Secret empire : Eisenhower, the CIA, and the hidden story of America's space espionage / Philip Taubman.</t>
  </si>
  <si>
    <t>Taubman, Philip.</t>
  </si>
  <si>
    <t>New York : Simon &amp; Schuster, c2003.</t>
  </si>
  <si>
    <t>2003-09-03</t>
  </si>
  <si>
    <t>56882895:eng</t>
  </si>
  <si>
    <t>51294139</t>
  </si>
  <si>
    <t>991004103839702656</t>
  </si>
  <si>
    <t>2261316760002656</t>
  </si>
  <si>
    <t>9780684856995</t>
  </si>
  <si>
    <t>32285004781463</t>
  </si>
  <si>
    <t>893806632</t>
  </si>
  <si>
    <t>Keep in Collection?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</si>
</sst>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9D64-1726-492F-8D78-DCEF35BFBF4E}">
  <dimension ref="A1:BD70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45" customHeight="1" x14ac:dyDescent="0.25"/>
  <cols>
    <col min="1" max="1" width="13.85546875" customWidth="1"/>
    <col min="2" max="2" width="18.85546875" customWidth="1"/>
    <col min="3" max="3" width="0" hidden="1" customWidth="1"/>
    <col min="4" max="4" width="58.42578125" customWidth="1"/>
    <col min="6" max="10" width="0" hidden="1" customWidth="1"/>
    <col min="11" max="12" width="14.5703125" customWidth="1"/>
    <col min="14" max="17" width="0" hidden="1" customWidth="1"/>
    <col min="20" max="26" width="0" hidden="1" customWidth="1"/>
    <col min="28" max="28" width="0" hidden="1" customWidth="1"/>
    <col min="30" max="30" width="0" hidden="1" customWidth="1"/>
    <col min="31" max="31" width="15" customWidth="1"/>
    <col min="32" max="41" width="0" hidden="1" customWidth="1"/>
    <col min="42" max="44" width="10.28515625" customWidth="1"/>
    <col min="47" max="56" width="0" hidden="1" customWidth="1"/>
  </cols>
  <sheetData>
    <row r="1" spans="1:56" ht="45" customHeight="1" x14ac:dyDescent="0.25">
      <c r="A1" s="8" t="s">
        <v>1034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ht="45" customHeight="1" x14ac:dyDescent="0.25">
      <c r="A2" s="7" t="s">
        <v>58</v>
      </c>
      <c r="B2" s="2" t="s">
        <v>55</v>
      </c>
      <c r="C2" s="2" t="s">
        <v>56</v>
      </c>
      <c r="D2" s="2" t="s">
        <v>57</v>
      </c>
      <c r="F2" s="3" t="s">
        <v>58</v>
      </c>
      <c r="G2" s="3" t="s">
        <v>59</v>
      </c>
      <c r="H2" s="3" t="s">
        <v>58</v>
      </c>
      <c r="I2" s="3" t="s">
        <v>58</v>
      </c>
      <c r="J2" s="3" t="s">
        <v>60</v>
      </c>
      <c r="L2" s="2" t="s">
        <v>61</v>
      </c>
      <c r="M2" s="3" t="s">
        <v>62</v>
      </c>
      <c r="O2" s="3" t="s">
        <v>63</v>
      </c>
      <c r="P2" s="3" t="s">
        <v>64</v>
      </c>
      <c r="R2" s="3" t="s">
        <v>65</v>
      </c>
      <c r="S2" s="4">
        <v>13</v>
      </c>
      <c r="T2" s="4">
        <v>13</v>
      </c>
      <c r="U2" s="5" t="s">
        <v>66</v>
      </c>
      <c r="V2" s="5" t="s">
        <v>66</v>
      </c>
      <c r="W2" s="5" t="s">
        <v>67</v>
      </c>
      <c r="X2" s="5" t="s">
        <v>67</v>
      </c>
      <c r="Y2" s="4">
        <v>191</v>
      </c>
      <c r="Z2" s="4">
        <v>150</v>
      </c>
      <c r="AA2" s="4">
        <v>789</v>
      </c>
      <c r="AB2" s="4">
        <v>1</v>
      </c>
      <c r="AC2" s="4">
        <v>35</v>
      </c>
      <c r="AD2" s="4">
        <v>4</v>
      </c>
      <c r="AE2" s="4">
        <v>22</v>
      </c>
      <c r="AF2" s="4">
        <v>1</v>
      </c>
      <c r="AG2" s="4">
        <v>6</v>
      </c>
      <c r="AH2" s="4">
        <v>2</v>
      </c>
      <c r="AI2" s="4">
        <v>3</v>
      </c>
      <c r="AJ2" s="4">
        <v>2</v>
      </c>
      <c r="AK2" s="4">
        <v>4</v>
      </c>
      <c r="AL2" s="4">
        <v>0</v>
      </c>
      <c r="AM2" s="4">
        <v>12</v>
      </c>
      <c r="AN2" s="4">
        <v>0</v>
      </c>
      <c r="AO2" s="4">
        <v>0</v>
      </c>
      <c r="AP2" s="3" t="s">
        <v>58</v>
      </c>
      <c r="AQ2" s="3" t="s">
        <v>68</v>
      </c>
      <c r="AR2" s="6" t="str">
        <f>HYPERLINK("http://catalog.hathitrust.org/Record/004141953","HathiTrust Record")</f>
        <v>HathiTrust Record</v>
      </c>
      <c r="AS2" s="6" t="str">
        <f>HYPERLINK("https://creighton-primo.hosted.exlibrisgroup.com/primo-explore/search?tab=default_tab&amp;search_scope=EVERYTHING&amp;vid=01CRU&amp;lang=en_US&amp;offset=0&amp;query=any,contains,991003633179702656","Catalog Record")</f>
        <v>Catalog Record</v>
      </c>
      <c r="AT2" s="6" t="str">
        <f>HYPERLINK("http://www.worldcat.org/oclc/43864335","WorldCat Record")</f>
        <v>WorldCat Record</v>
      </c>
      <c r="AU2" s="3" t="s">
        <v>69</v>
      </c>
      <c r="AV2" s="3" t="s">
        <v>70</v>
      </c>
      <c r="AW2" s="3" t="s">
        <v>71</v>
      </c>
      <c r="AX2" s="3" t="s">
        <v>71</v>
      </c>
      <c r="AY2" s="3" t="s">
        <v>72</v>
      </c>
      <c r="AZ2" s="3" t="s">
        <v>73</v>
      </c>
      <c r="BB2" s="3" t="s">
        <v>74</v>
      </c>
      <c r="BC2" s="3" t="s">
        <v>75</v>
      </c>
      <c r="BD2" s="3" t="s">
        <v>76</v>
      </c>
    </row>
    <row r="3" spans="1:56" ht="45" customHeight="1" x14ac:dyDescent="0.25">
      <c r="A3" s="7" t="s">
        <v>58</v>
      </c>
      <c r="B3" s="2" t="s">
        <v>77</v>
      </c>
      <c r="C3" s="2" t="s">
        <v>78</v>
      </c>
      <c r="D3" s="2" t="s">
        <v>79</v>
      </c>
      <c r="F3" s="3" t="s">
        <v>58</v>
      </c>
      <c r="G3" s="3" t="s">
        <v>59</v>
      </c>
      <c r="H3" s="3" t="s">
        <v>58</v>
      </c>
      <c r="I3" s="3" t="s">
        <v>58</v>
      </c>
      <c r="J3" s="3" t="s">
        <v>60</v>
      </c>
      <c r="K3" s="2" t="s">
        <v>80</v>
      </c>
      <c r="L3" s="2" t="s">
        <v>81</v>
      </c>
      <c r="M3" s="3" t="s">
        <v>82</v>
      </c>
      <c r="O3" s="3" t="s">
        <v>63</v>
      </c>
      <c r="P3" s="3" t="s">
        <v>83</v>
      </c>
      <c r="R3" s="3" t="s">
        <v>65</v>
      </c>
      <c r="S3" s="4">
        <v>4</v>
      </c>
      <c r="T3" s="4">
        <v>4</v>
      </c>
      <c r="U3" s="5" t="s">
        <v>84</v>
      </c>
      <c r="V3" s="5" t="s">
        <v>84</v>
      </c>
      <c r="W3" s="5" t="s">
        <v>85</v>
      </c>
      <c r="X3" s="5" t="s">
        <v>85</v>
      </c>
      <c r="Y3" s="4">
        <v>1246</v>
      </c>
      <c r="Z3" s="4">
        <v>1160</v>
      </c>
      <c r="AA3" s="4">
        <v>1202</v>
      </c>
      <c r="AB3" s="4">
        <v>8</v>
      </c>
      <c r="AC3" s="4">
        <v>8</v>
      </c>
      <c r="AD3" s="4">
        <v>42</v>
      </c>
      <c r="AE3" s="4">
        <v>43</v>
      </c>
      <c r="AF3" s="4">
        <v>16</v>
      </c>
      <c r="AG3" s="4">
        <v>16</v>
      </c>
      <c r="AH3" s="4">
        <v>5</v>
      </c>
      <c r="AI3" s="4">
        <v>5</v>
      </c>
      <c r="AJ3" s="4">
        <v>13</v>
      </c>
      <c r="AK3" s="4">
        <v>13</v>
      </c>
      <c r="AL3" s="4">
        <v>4</v>
      </c>
      <c r="AM3" s="4">
        <v>4</v>
      </c>
      <c r="AN3" s="4">
        <v>12</v>
      </c>
      <c r="AO3" s="4">
        <v>13</v>
      </c>
      <c r="AP3" s="3" t="s">
        <v>58</v>
      </c>
      <c r="AQ3" s="3" t="s">
        <v>68</v>
      </c>
      <c r="AR3" s="6" t="str">
        <f>HYPERLINK("http://catalog.hathitrust.org/Record/000428247","HathiTrust Record")</f>
        <v>HathiTrust Record</v>
      </c>
      <c r="AS3" s="6" t="str">
        <f>HYPERLINK("https://creighton-primo.hosted.exlibrisgroup.com/primo-explore/search?tab=default_tab&amp;search_scope=EVERYTHING&amp;vid=01CRU&amp;lang=en_US&amp;offset=0&amp;query=any,contains,991000620519702656","Catalog Record")</f>
        <v>Catalog Record</v>
      </c>
      <c r="AT3" s="6" t="str">
        <f>HYPERLINK("http://www.worldcat.org/oclc/11971404","WorldCat Record")</f>
        <v>WorldCat Record</v>
      </c>
      <c r="AU3" s="3" t="s">
        <v>86</v>
      </c>
      <c r="AV3" s="3" t="s">
        <v>87</v>
      </c>
      <c r="AW3" s="3" t="s">
        <v>88</v>
      </c>
      <c r="AX3" s="3" t="s">
        <v>88</v>
      </c>
      <c r="AY3" s="3" t="s">
        <v>89</v>
      </c>
      <c r="AZ3" s="3" t="s">
        <v>73</v>
      </c>
      <c r="BB3" s="3" t="s">
        <v>90</v>
      </c>
      <c r="BC3" s="3" t="s">
        <v>91</v>
      </c>
      <c r="BD3" s="3" t="s">
        <v>92</v>
      </c>
    </row>
    <row r="4" spans="1:56" ht="45" customHeight="1" x14ac:dyDescent="0.25">
      <c r="A4" s="7" t="s">
        <v>58</v>
      </c>
      <c r="B4" s="2" t="s">
        <v>93</v>
      </c>
      <c r="C4" s="2" t="s">
        <v>94</v>
      </c>
      <c r="D4" s="2" t="s">
        <v>95</v>
      </c>
      <c r="F4" s="3" t="s">
        <v>58</v>
      </c>
      <c r="G4" s="3" t="s">
        <v>59</v>
      </c>
      <c r="H4" s="3" t="s">
        <v>58</v>
      </c>
      <c r="I4" s="3" t="s">
        <v>58</v>
      </c>
      <c r="J4" s="3" t="s">
        <v>60</v>
      </c>
      <c r="K4" s="2" t="s">
        <v>96</v>
      </c>
      <c r="L4" s="2" t="s">
        <v>97</v>
      </c>
      <c r="M4" s="3" t="s">
        <v>98</v>
      </c>
      <c r="O4" s="3" t="s">
        <v>63</v>
      </c>
      <c r="P4" s="3" t="s">
        <v>83</v>
      </c>
      <c r="R4" s="3" t="s">
        <v>65</v>
      </c>
      <c r="S4" s="4">
        <v>3</v>
      </c>
      <c r="T4" s="4">
        <v>3</v>
      </c>
      <c r="U4" s="5" t="s">
        <v>99</v>
      </c>
      <c r="V4" s="5" t="s">
        <v>99</v>
      </c>
      <c r="W4" s="5" t="s">
        <v>100</v>
      </c>
      <c r="X4" s="5" t="s">
        <v>100</v>
      </c>
      <c r="Y4" s="4">
        <v>986</v>
      </c>
      <c r="Z4" s="4">
        <v>806</v>
      </c>
      <c r="AA4" s="4">
        <v>826</v>
      </c>
      <c r="AB4" s="4">
        <v>8</v>
      </c>
      <c r="AC4" s="4">
        <v>8</v>
      </c>
      <c r="AD4" s="4">
        <v>36</v>
      </c>
      <c r="AE4" s="4">
        <v>37</v>
      </c>
      <c r="AF4" s="4">
        <v>16</v>
      </c>
      <c r="AG4" s="4">
        <v>17</v>
      </c>
      <c r="AH4" s="4">
        <v>6</v>
      </c>
      <c r="AI4" s="4">
        <v>6</v>
      </c>
      <c r="AJ4" s="4">
        <v>15</v>
      </c>
      <c r="AK4" s="4">
        <v>16</v>
      </c>
      <c r="AL4" s="4">
        <v>6</v>
      </c>
      <c r="AM4" s="4">
        <v>6</v>
      </c>
      <c r="AN4" s="4">
        <v>1</v>
      </c>
      <c r="AO4" s="4">
        <v>1</v>
      </c>
      <c r="AP4" s="3" t="s">
        <v>58</v>
      </c>
      <c r="AQ4" s="3" t="s">
        <v>68</v>
      </c>
      <c r="AR4" s="6" t="str">
        <f>HYPERLINK("http://catalog.hathitrust.org/Record/000454863","HathiTrust Record")</f>
        <v>HathiTrust Record</v>
      </c>
      <c r="AS4" s="6" t="str">
        <f>HYPERLINK("https://creighton-primo.hosted.exlibrisgroup.com/primo-explore/search?tab=default_tab&amp;search_scope=EVERYTHING&amp;vid=01CRU&amp;lang=en_US&amp;offset=0&amp;query=any,contains,991000511299702656","Catalog Record")</f>
        <v>Catalog Record</v>
      </c>
      <c r="AT4" s="6" t="str">
        <f>HYPERLINK("http://www.worldcat.org/oclc/11236213","WorldCat Record")</f>
        <v>WorldCat Record</v>
      </c>
      <c r="AU4" s="3" t="s">
        <v>101</v>
      </c>
      <c r="AV4" s="3" t="s">
        <v>102</v>
      </c>
      <c r="AW4" s="3" t="s">
        <v>103</v>
      </c>
      <c r="AX4" s="3" t="s">
        <v>103</v>
      </c>
      <c r="AY4" s="3" t="s">
        <v>104</v>
      </c>
      <c r="AZ4" s="3" t="s">
        <v>73</v>
      </c>
      <c r="BB4" s="3" t="s">
        <v>105</v>
      </c>
      <c r="BC4" s="3" t="s">
        <v>106</v>
      </c>
      <c r="BD4" s="3" t="s">
        <v>107</v>
      </c>
    </row>
    <row r="5" spans="1:56" ht="45" customHeight="1" x14ac:dyDescent="0.25">
      <c r="A5" s="7" t="s">
        <v>58</v>
      </c>
      <c r="B5" s="2" t="s">
        <v>108</v>
      </c>
      <c r="C5" s="2" t="s">
        <v>109</v>
      </c>
      <c r="D5" s="2" t="s">
        <v>110</v>
      </c>
      <c r="F5" s="3" t="s">
        <v>58</v>
      </c>
      <c r="G5" s="3" t="s">
        <v>59</v>
      </c>
      <c r="H5" s="3" t="s">
        <v>58</v>
      </c>
      <c r="I5" s="3" t="s">
        <v>58</v>
      </c>
      <c r="J5" s="3" t="s">
        <v>60</v>
      </c>
      <c r="K5" s="2" t="s">
        <v>111</v>
      </c>
      <c r="L5" s="2" t="s">
        <v>112</v>
      </c>
      <c r="M5" s="3" t="s">
        <v>113</v>
      </c>
      <c r="O5" s="3" t="s">
        <v>63</v>
      </c>
      <c r="P5" s="3" t="s">
        <v>114</v>
      </c>
      <c r="R5" s="3" t="s">
        <v>65</v>
      </c>
      <c r="S5" s="4">
        <v>1</v>
      </c>
      <c r="T5" s="4">
        <v>1</v>
      </c>
      <c r="U5" s="5" t="s">
        <v>115</v>
      </c>
      <c r="V5" s="5" t="s">
        <v>115</v>
      </c>
      <c r="W5" s="5" t="s">
        <v>116</v>
      </c>
      <c r="X5" s="5" t="s">
        <v>116</v>
      </c>
      <c r="Y5" s="4">
        <v>486</v>
      </c>
      <c r="Z5" s="4">
        <v>327</v>
      </c>
      <c r="AA5" s="4">
        <v>682</v>
      </c>
      <c r="AB5" s="4">
        <v>3</v>
      </c>
      <c r="AC5" s="4">
        <v>5</v>
      </c>
      <c r="AD5" s="4">
        <v>23</v>
      </c>
      <c r="AE5" s="4">
        <v>30</v>
      </c>
      <c r="AF5" s="4">
        <v>6</v>
      </c>
      <c r="AG5" s="4">
        <v>8</v>
      </c>
      <c r="AH5" s="4">
        <v>8</v>
      </c>
      <c r="AI5" s="4">
        <v>10</v>
      </c>
      <c r="AJ5" s="4">
        <v>14</v>
      </c>
      <c r="AK5" s="4">
        <v>16</v>
      </c>
      <c r="AL5" s="4">
        <v>2</v>
      </c>
      <c r="AM5" s="4">
        <v>4</v>
      </c>
      <c r="AN5" s="4">
        <v>0</v>
      </c>
      <c r="AO5" s="4">
        <v>0</v>
      </c>
      <c r="AP5" s="3" t="s">
        <v>58</v>
      </c>
      <c r="AQ5" s="3" t="s">
        <v>68</v>
      </c>
      <c r="AR5" s="6" t="str">
        <f>HYPERLINK("http://catalog.hathitrust.org/Record/001116235","HathiTrust Record")</f>
        <v>HathiTrust Record</v>
      </c>
      <c r="AS5" s="6" t="str">
        <f>HYPERLINK("https://creighton-primo.hosted.exlibrisgroup.com/primo-explore/search?tab=default_tab&amp;search_scope=EVERYTHING&amp;vid=01CRU&amp;lang=en_US&amp;offset=0&amp;query=any,contains,991003002459702656","Catalog Record")</f>
        <v>Catalog Record</v>
      </c>
      <c r="AT5" s="6" t="str">
        <f>HYPERLINK("http://www.worldcat.org/oclc/569909","WorldCat Record")</f>
        <v>WorldCat Record</v>
      </c>
      <c r="AU5" s="3" t="s">
        <v>117</v>
      </c>
      <c r="AV5" s="3" t="s">
        <v>118</v>
      </c>
      <c r="AW5" s="3" t="s">
        <v>119</v>
      </c>
      <c r="AX5" s="3" t="s">
        <v>119</v>
      </c>
      <c r="AY5" s="3" t="s">
        <v>120</v>
      </c>
      <c r="AZ5" s="3" t="s">
        <v>73</v>
      </c>
      <c r="BC5" s="3" t="s">
        <v>121</v>
      </c>
      <c r="BD5" s="3" t="s">
        <v>122</v>
      </c>
    </row>
    <row r="6" spans="1:56" ht="45" customHeight="1" x14ac:dyDescent="0.25">
      <c r="A6" s="7" t="s">
        <v>58</v>
      </c>
      <c r="B6" s="2" t="s">
        <v>123</v>
      </c>
      <c r="C6" s="2" t="s">
        <v>124</v>
      </c>
      <c r="D6" s="2" t="s">
        <v>125</v>
      </c>
      <c r="F6" s="3" t="s">
        <v>58</v>
      </c>
      <c r="G6" s="3" t="s">
        <v>59</v>
      </c>
      <c r="H6" s="3" t="s">
        <v>58</v>
      </c>
      <c r="I6" s="3" t="s">
        <v>58</v>
      </c>
      <c r="J6" s="3" t="s">
        <v>60</v>
      </c>
      <c r="K6" s="2" t="s">
        <v>126</v>
      </c>
      <c r="L6" s="2" t="s">
        <v>127</v>
      </c>
      <c r="M6" s="3" t="s">
        <v>128</v>
      </c>
      <c r="O6" s="3" t="s">
        <v>63</v>
      </c>
      <c r="P6" s="3" t="s">
        <v>83</v>
      </c>
      <c r="R6" s="3" t="s">
        <v>129</v>
      </c>
      <c r="S6" s="4">
        <v>0</v>
      </c>
      <c r="T6" s="4">
        <v>0</v>
      </c>
      <c r="U6" s="5" t="s">
        <v>130</v>
      </c>
      <c r="V6" s="5" t="s">
        <v>130</v>
      </c>
      <c r="W6" s="5" t="s">
        <v>116</v>
      </c>
      <c r="X6" s="5" t="s">
        <v>116</v>
      </c>
      <c r="Y6" s="4">
        <v>481</v>
      </c>
      <c r="Z6" s="4">
        <v>390</v>
      </c>
      <c r="AA6" s="4">
        <v>396</v>
      </c>
      <c r="AB6" s="4">
        <v>4</v>
      </c>
      <c r="AC6" s="4">
        <v>4</v>
      </c>
      <c r="AD6" s="4">
        <v>23</v>
      </c>
      <c r="AE6" s="4">
        <v>23</v>
      </c>
      <c r="AF6" s="4">
        <v>3</v>
      </c>
      <c r="AG6" s="4">
        <v>3</v>
      </c>
      <c r="AH6" s="4">
        <v>3</v>
      </c>
      <c r="AI6" s="4">
        <v>3</v>
      </c>
      <c r="AJ6" s="4">
        <v>9</v>
      </c>
      <c r="AK6" s="4">
        <v>9</v>
      </c>
      <c r="AL6" s="4">
        <v>2</v>
      </c>
      <c r="AM6" s="4">
        <v>2</v>
      </c>
      <c r="AN6" s="4">
        <v>9</v>
      </c>
      <c r="AO6" s="4">
        <v>9</v>
      </c>
      <c r="AP6" s="3" t="s">
        <v>58</v>
      </c>
      <c r="AQ6" s="3" t="s">
        <v>68</v>
      </c>
      <c r="AR6" s="6" t="str">
        <f>HYPERLINK("http://catalog.hathitrust.org/Record/001047600","HathiTrust Record")</f>
        <v>HathiTrust Record</v>
      </c>
      <c r="AS6" s="6" t="str">
        <f>HYPERLINK("https://creighton-primo.hosted.exlibrisgroup.com/primo-explore/search?tab=default_tab&amp;search_scope=EVERYTHING&amp;vid=01CRU&amp;lang=en_US&amp;offset=0&amp;query=any,contains,991000631349702656","Catalog Record")</f>
        <v>Catalog Record</v>
      </c>
      <c r="AT6" s="6" t="str">
        <f>HYPERLINK("http://www.worldcat.org/oclc/105982","WorldCat Record")</f>
        <v>WorldCat Record</v>
      </c>
      <c r="AU6" s="3" t="s">
        <v>131</v>
      </c>
      <c r="AV6" s="3" t="s">
        <v>132</v>
      </c>
      <c r="AW6" s="3" t="s">
        <v>133</v>
      </c>
      <c r="AX6" s="3" t="s">
        <v>133</v>
      </c>
      <c r="AY6" s="3" t="s">
        <v>134</v>
      </c>
      <c r="AZ6" s="3" t="s">
        <v>73</v>
      </c>
      <c r="BB6" s="3" t="s">
        <v>135</v>
      </c>
      <c r="BC6" s="3" t="s">
        <v>136</v>
      </c>
      <c r="BD6" s="3" t="s">
        <v>137</v>
      </c>
    </row>
    <row r="7" spans="1:56" ht="45" customHeight="1" x14ac:dyDescent="0.25">
      <c r="A7" s="7" t="s">
        <v>58</v>
      </c>
      <c r="B7" s="2" t="s">
        <v>138</v>
      </c>
      <c r="C7" s="2" t="s">
        <v>139</v>
      </c>
      <c r="D7" s="2" t="s">
        <v>140</v>
      </c>
      <c r="F7" s="3" t="s">
        <v>58</v>
      </c>
      <c r="G7" s="3" t="s">
        <v>59</v>
      </c>
      <c r="H7" s="3" t="s">
        <v>58</v>
      </c>
      <c r="I7" s="3" t="s">
        <v>58</v>
      </c>
      <c r="J7" s="3" t="s">
        <v>60</v>
      </c>
      <c r="K7" s="2" t="s">
        <v>141</v>
      </c>
      <c r="L7" s="2" t="s">
        <v>142</v>
      </c>
      <c r="M7" s="3" t="s">
        <v>143</v>
      </c>
      <c r="O7" s="3" t="s">
        <v>63</v>
      </c>
      <c r="P7" s="3" t="s">
        <v>144</v>
      </c>
      <c r="Q7" s="2" t="s">
        <v>145</v>
      </c>
      <c r="R7" s="3" t="s">
        <v>129</v>
      </c>
      <c r="S7" s="4">
        <v>3</v>
      </c>
      <c r="T7" s="4">
        <v>3</v>
      </c>
      <c r="U7" s="5" t="s">
        <v>146</v>
      </c>
      <c r="V7" s="5" t="s">
        <v>146</v>
      </c>
      <c r="W7" s="5" t="s">
        <v>147</v>
      </c>
      <c r="X7" s="5" t="s">
        <v>147</v>
      </c>
      <c r="Y7" s="4">
        <v>491</v>
      </c>
      <c r="Z7" s="4">
        <v>425</v>
      </c>
      <c r="AA7" s="4">
        <v>429</v>
      </c>
      <c r="AB7" s="4">
        <v>3</v>
      </c>
      <c r="AC7" s="4">
        <v>3</v>
      </c>
      <c r="AD7" s="4">
        <v>15</v>
      </c>
      <c r="AE7" s="4">
        <v>15</v>
      </c>
      <c r="AF7" s="4">
        <v>5</v>
      </c>
      <c r="AG7" s="4">
        <v>5</v>
      </c>
      <c r="AH7" s="4">
        <v>6</v>
      </c>
      <c r="AI7" s="4">
        <v>6</v>
      </c>
      <c r="AJ7" s="4">
        <v>7</v>
      </c>
      <c r="AK7" s="4">
        <v>7</v>
      </c>
      <c r="AL7" s="4">
        <v>2</v>
      </c>
      <c r="AM7" s="4">
        <v>2</v>
      </c>
      <c r="AN7" s="4">
        <v>0</v>
      </c>
      <c r="AO7" s="4">
        <v>0</v>
      </c>
      <c r="AP7" s="3" t="s">
        <v>58</v>
      </c>
      <c r="AQ7" s="3" t="s">
        <v>68</v>
      </c>
      <c r="AR7" s="6" t="str">
        <f>HYPERLINK("http://catalog.hathitrust.org/Record/001091172","HathiTrust Record")</f>
        <v>HathiTrust Record</v>
      </c>
      <c r="AS7" s="6" t="str">
        <f>HYPERLINK("https://creighton-primo.hosted.exlibrisgroup.com/primo-explore/search?tab=default_tab&amp;search_scope=EVERYTHING&amp;vid=01CRU&amp;lang=en_US&amp;offset=0&amp;query=any,contains,991001347879702656","Catalog Record")</f>
        <v>Catalog Record</v>
      </c>
      <c r="AT7" s="6" t="str">
        <f>HYPERLINK("http://www.worldcat.org/oclc/18416825","WorldCat Record")</f>
        <v>WorldCat Record</v>
      </c>
      <c r="AU7" s="3" t="s">
        <v>148</v>
      </c>
      <c r="AV7" s="3" t="s">
        <v>149</v>
      </c>
      <c r="AW7" s="3" t="s">
        <v>150</v>
      </c>
      <c r="AX7" s="3" t="s">
        <v>150</v>
      </c>
      <c r="AY7" s="3" t="s">
        <v>151</v>
      </c>
      <c r="AZ7" s="3" t="s">
        <v>73</v>
      </c>
      <c r="BB7" s="3" t="s">
        <v>152</v>
      </c>
      <c r="BC7" s="3" t="s">
        <v>153</v>
      </c>
      <c r="BD7" s="3" t="s">
        <v>154</v>
      </c>
    </row>
    <row r="8" spans="1:56" ht="45" customHeight="1" x14ac:dyDescent="0.25">
      <c r="A8" s="7" t="s">
        <v>58</v>
      </c>
      <c r="B8" s="2" t="s">
        <v>155</v>
      </c>
      <c r="C8" s="2" t="s">
        <v>156</v>
      </c>
      <c r="D8" s="2" t="s">
        <v>157</v>
      </c>
      <c r="F8" s="3" t="s">
        <v>58</v>
      </c>
      <c r="G8" s="3" t="s">
        <v>59</v>
      </c>
      <c r="H8" s="3" t="s">
        <v>58</v>
      </c>
      <c r="I8" s="3" t="s">
        <v>58</v>
      </c>
      <c r="J8" s="3" t="s">
        <v>60</v>
      </c>
      <c r="K8" s="2" t="s">
        <v>158</v>
      </c>
      <c r="L8" s="2" t="s">
        <v>159</v>
      </c>
      <c r="M8" s="3" t="s">
        <v>160</v>
      </c>
      <c r="O8" s="3" t="s">
        <v>63</v>
      </c>
      <c r="P8" s="3" t="s">
        <v>83</v>
      </c>
      <c r="R8" s="3" t="s">
        <v>129</v>
      </c>
      <c r="S8" s="4">
        <v>0</v>
      </c>
      <c r="T8" s="4">
        <v>0</v>
      </c>
      <c r="U8" s="5" t="s">
        <v>161</v>
      </c>
      <c r="V8" s="5" t="s">
        <v>161</v>
      </c>
      <c r="W8" s="5" t="s">
        <v>162</v>
      </c>
      <c r="X8" s="5" t="s">
        <v>162</v>
      </c>
      <c r="Y8" s="4">
        <v>678</v>
      </c>
      <c r="Z8" s="4">
        <v>606</v>
      </c>
      <c r="AA8" s="4">
        <v>613</v>
      </c>
      <c r="AB8" s="4">
        <v>3</v>
      </c>
      <c r="AC8" s="4">
        <v>3</v>
      </c>
      <c r="AD8" s="4">
        <v>24</v>
      </c>
      <c r="AE8" s="4">
        <v>24</v>
      </c>
      <c r="AF8" s="4">
        <v>8</v>
      </c>
      <c r="AG8" s="4">
        <v>8</v>
      </c>
      <c r="AH8" s="4">
        <v>5</v>
      </c>
      <c r="AI8" s="4">
        <v>5</v>
      </c>
      <c r="AJ8" s="4">
        <v>14</v>
      </c>
      <c r="AK8" s="4">
        <v>14</v>
      </c>
      <c r="AL8" s="4">
        <v>2</v>
      </c>
      <c r="AM8" s="4">
        <v>2</v>
      </c>
      <c r="AN8" s="4">
        <v>2</v>
      </c>
      <c r="AO8" s="4">
        <v>2</v>
      </c>
      <c r="AP8" s="3" t="s">
        <v>58</v>
      </c>
      <c r="AQ8" s="3" t="s">
        <v>68</v>
      </c>
      <c r="AR8" s="6" t="str">
        <f>HYPERLINK("http://catalog.hathitrust.org/Record/000903955","HathiTrust Record")</f>
        <v>HathiTrust Record</v>
      </c>
      <c r="AS8" s="6" t="str">
        <f>HYPERLINK("https://creighton-primo.hosted.exlibrisgroup.com/primo-explore/search?tab=default_tab&amp;search_scope=EVERYTHING&amp;vid=01CRU&amp;lang=en_US&amp;offset=0&amp;query=any,contains,991001178869702656","Catalog Record")</f>
        <v>Catalog Record</v>
      </c>
      <c r="AT8" s="6" t="str">
        <f>HYPERLINK("http://www.worldcat.org/oclc/17105990","WorldCat Record")</f>
        <v>WorldCat Record</v>
      </c>
      <c r="AU8" s="3" t="s">
        <v>163</v>
      </c>
      <c r="AV8" s="3" t="s">
        <v>164</v>
      </c>
      <c r="AW8" s="3" t="s">
        <v>165</v>
      </c>
      <c r="AX8" s="3" t="s">
        <v>165</v>
      </c>
      <c r="AY8" s="3" t="s">
        <v>166</v>
      </c>
      <c r="AZ8" s="3" t="s">
        <v>73</v>
      </c>
      <c r="BB8" s="3" t="s">
        <v>167</v>
      </c>
      <c r="BC8" s="3" t="s">
        <v>168</v>
      </c>
      <c r="BD8" s="3" t="s">
        <v>169</v>
      </c>
    </row>
    <row r="9" spans="1:56" ht="45" customHeight="1" x14ac:dyDescent="0.25">
      <c r="A9" s="7" t="s">
        <v>58</v>
      </c>
      <c r="B9" s="2" t="s">
        <v>170</v>
      </c>
      <c r="C9" s="2" t="s">
        <v>171</v>
      </c>
      <c r="D9" s="2" t="s">
        <v>172</v>
      </c>
      <c r="F9" s="3" t="s">
        <v>58</v>
      </c>
      <c r="G9" s="3" t="s">
        <v>59</v>
      </c>
      <c r="H9" s="3" t="s">
        <v>58</v>
      </c>
      <c r="I9" s="3" t="s">
        <v>58</v>
      </c>
      <c r="J9" s="3" t="s">
        <v>60</v>
      </c>
      <c r="L9" s="2" t="s">
        <v>173</v>
      </c>
      <c r="M9" s="3" t="s">
        <v>174</v>
      </c>
      <c r="O9" s="3" t="s">
        <v>63</v>
      </c>
      <c r="P9" s="3" t="s">
        <v>83</v>
      </c>
      <c r="R9" s="3" t="s">
        <v>129</v>
      </c>
      <c r="S9" s="4">
        <v>3</v>
      </c>
      <c r="T9" s="4">
        <v>3</v>
      </c>
      <c r="U9" s="5" t="s">
        <v>175</v>
      </c>
      <c r="V9" s="5" t="s">
        <v>175</v>
      </c>
      <c r="W9" s="5" t="s">
        <v>176</v>
      </c>
      <c r="X9" s="5" t="s">
        <v>176</v>
      </c>
      <c r="Y9" s="4">
        <v>581</v>
      </c>
      <c r="Z9" s="4">
        <v>519</v>
      </c>
      <c r="AA9" s="4">
        <v>526</v>
      </c>
      <c r="AB9" s="4">
        <v>5</v>
      </c>
      <c r="AC9" s="4">
        <v>5</v>
      </c>
      <c r="AD9" s="4">
        <v>30</v>
      </c>
      <c r="AE9" s="4">
        <v>30</v>
      </c>
      <c r="AF9" s="4">
        <v>12</v>
      </c>
      <c r="AG9" s="4">
        <v>12</v>
      </c>
      <c r="AH9" s="4">
        <v>3</v>
      </c>
      <c r="AI9" s="4">
        <v>3</v>
      </c>
      <c r="AJ9" s="4">
        <v>17</v>
      </c>
      <c r="AK9" s="4">
        <v>17</v>
      </c>
      <c r="AL9" s="4">
        <v>4</v>
      </c>
      <c r="AM9" s="4">
        <v>4</v>
      </c>
      <c r="AN9" s="4">
        <v>0</v>
      </c>
      <c r="AO9" s="4">
        <v>0</v>
      </c>
      <c r="AP9" s="3" t="s">
        <v>58</v>
      </c>
      <c r="AQ9" s="3" t="s">
        <v>68</v>
      </c>
      <c r="AR9" s="6" t="str">
        <f>HYPERLINK("http://catalog.hathitrust.org/Record/000735389","HathiTrust Record")</f>
        <v>HathiTrust Record</v>
      </c>
      <c r="AS9" s="6" t="str">
        <f>HYPERLINK("https://creighton-primo.hosted.exlibrisgroup.com/primo-explore/search?tab=default_tab&amp;search_scope=EVERYTHING&amp;vid=01CRU&amp;lang=en_US&amp;offset=0&amp;query=any,contains,991004277559702656","Catalog Record")</f>
        <v>Catalog Record</v>
      </c>
      <c r="AT9" s="6" t="str">
        <f>HYPERLINK("http://www.worldcat.org/oclc/2896321","WorldCat Record")</f>
        <v>WorldCat Record</v>
      </c>
      <c r="AU9" s="3" t="s">
        <v>177</v>
      </c>
      <c r="AV9" s="3" t="s">
        <v>178</v>
      </c>
      <c r="AW9" s="3" t="s">
        <v>179</v>
      </c>
      <c r="AX9" s="3" t="s">
        <v>179</v>
      </c>
      <c r="AY9" s="3" t="s">
        <v>180</v>
      </c>
      <c r="AZ9" s="3" t="s">
        <v>73</v>
      </c>
      <c r="BB9" s="3" t="s">
        <v>181</v>
      </c>
      <c r="BC9" s="3" t="s">
        <v>182</v>
      </c>
      <c r="BD9" s="3" t="s">
        <v>183</v>
      </c>
    </row>
    <row r="10" spans="1:56" ht="45" customHeight="1" x14ac:dyDescent="0.25">
      <c r="A10" s="7" t="s">
        <v>58</v>
      </c>
      <c r="B10" s="2" t="s">
        <v>184</v>
      </c>
      <c r="C10" s="2" t="s">
        <v>185</v>
      </c>
      <c r="D10" s="2" t="s">
        <v>186</v>
      </c>
      <c r="F10" s="3" t="s">
        <v>58</v>
      </c>
      <c r="G10" s="3" t="s">
        <v>59</v>
      </c>
      <c r="H10" s="3" t="s">
        <v>58</v>
      </c>
      <c r="I10" s="3" t="s">
        <v>58</v>
      </c>
      <c r="J10" s="3" t="s">
        <v>60</v>
      </c>
      <c r="K10" s="2" t="s">
        <v>187</v>
      </c>
      <c r="L10" s="2" t="s">
        <v>188</v>
      </c>
      <c r="M10" s="3" t="s">
        <v>189</v>
      </c>
      <c r="N10" s="2" t="s">
        <v>190</v>
      </c>
      <c r="O10" s="3" t="s">
        <v>63</v>
      </c>
      <c r="P10" s="3" t="s">
        <v>83</v>
      </c>
      <c r="R10" s="3" t="s">
        <v>129</v>
      </c>
      <c r="S10" s="4">
        <v>3</v>
      </c>
      <c r="T10" s="4">
        <v>3</v>
      </c>
      <c r="U10" s="5" t="s">
        <v>191</v>
      </c>
      <c r="V10" s="5" t="s">
        <v>191</v>
      </c>
      <c r="W10" s="5" t="s">
        <v>85</v>
      </c>
      <c r="X10" s="5" t="s">
        <v>85</v>
      </c>
      <c r="Y10" s="4">
        <v>767</v>
      </c>
      <c r="Z10" s="4">
        <v>697</v>
      </c>
      <c r="AA10" s="4">
        <v>737</v>
      </c>
      <c r="AB10" s="4">
        <v>2</v>
      </c>
      <c r="AC10" s="4">
        <v>2</v>
      </c>
      <c r="AD10" s="4">
        <v>20</v>
      </c>
      <c r="AE10" s="4">
        <v>23</v>
      </c>
      <c r="AF10" s="4">
        <v>9</v>
      </c>
      <c r="AG10" s="4">
        <v>10</v>
      </c>
      <c r="AH10" s="4">
        <v>6</v>
      </c>
      <c r="AI10" s="4">
        <v>6</v>
      </c>
      <c r="AJ10" s="4">
        <v>10</v>
      </c>
      <c r="AK10" s="4">
        <v>12</v>
      </c>
      <c r="AL10" s="4">
        <v>1</v>
      </c>
      <c r="AM10" s="4">
        <v>1</v>
      </c>
      <c r="AN10" s="4">
        <v>0</v>
      </c>
      <c r="AO10" s="4">
        <v>0</v>
      </c>
      <c r="AP10" s="3" t="s">
        <v>58</v>
      </c>
      <c r="AQ10" s="3" t="s">
        <v>68</v>
      </c>
      <c r="AR10" s="6" t="str">
        <f>HYPERLINK("http://catalog.hathitrust.org/Record/000349176","HathiTrust Record")</f>
        <v>HathiTrust Record</v>
      </c>
      <c r="AS10" s="6" t="str">
        <f>HYPERLINK("https://creighton-primo.hosted.exlibrisgroup.com/primo-explore/search?tab=default_tab&amp;search_scope=EVERYTHING&amp;vid=01CRU&amp;lang=en_US&amp;offset=0&amp;query=any,contains,991000649829702656","Catalog Record")</f>
        <v>Catalog Record</v>
      </c>
      <c r="AT10" s="6" t="str">
        <f>HYPERLINK("http://www.worldcat.org/oclc/12162052","WorldCat Record")</f>
        <v>WorldCat Record</v>
      </c>
      <c r="AU10" s="3" t="s">
        <v>192</v>
      </c>
      <c r="AV10" s="3" t="s">
        <v>193</v>
      </c>
      <c r="AW10" s="3" t="s">
        <v>194</v>
      </c>
      <c r="AX10" s="3" t="s">
        <v>194</v>
      </c>
      <c r="AY10" s="3" t="s">
        <v>195</v>
      </c>
      <c r="AZ10" s="3" t="s">
        <v>73</v>
      </c>
      <c r="BB10" s="3" t="s">
        <v>196</v>
      </c>
      <c r="BC10" s="3" t="s">
        <v>197</v>
      </c>
      <c r="BD10" s="3" t="s">
        <v>198</v>
      </c>
    </row>
    <row r="11" spans="1:56" ht="45" customHeight="1" x14ac:dyDescent="0.25">
      <c r="A11" s="7" t="s">
        <v>58</v>
      </c>
      <c r="B11" s="2" t="s">
        <v>199</v>
      </c>
      <c r="C11" s="2" t="s">
        <v>200</v>
      </c>
      <c r="D11" s="2" t="s">
        <v>201</v>
      </c>
      <c r="F11" s="3" t="s">
        <v>58</v>
      </c>
      <c r="G11" s="3" t="s">
        <v>59</v>
      </c>
      <c r="H11" s="3" t="s">
        <v>58</v>
      </c>
      <c r="I11" s="3" t="s">
        <v>58</v>
      </c>
      <c r="J11" s="3" t="s">
        <v>60</v>
      </c>
      <c r="L11" s="2" t="s">
        <v>202</v>
      </c>
      <c r="M11" s="3" t="s">
        <v>203</v>
      </c>
      <c r="O11" s="3" t="s">
        <v>63</v>
      </c>
      <c r="P11" s="3" t="s">
        <v>204</v>
      </c>
      <c r="Q11" s="2" t="s">
        <v>205</v>
      </c>
      <c r="R11" s="3" t="s">
        <v>129</v>
      </c>
      <c r="S11" s="4">
        <v>0</v>
      </c>
      <c r="T11" s="4">
        <v>0</v>
      </c>
      <c r="U11" s="5" t="s">
        <v>206</v>
      </c>
      <c r="V11" s="5" t="s">
        <v>206</v>
      </c>
      <c r="W11" s="5" t="s">
        <v>207</v>
      </c>
      <c r="X11" s="5" t="s">
        <v>207</v>
      </c>
      <c r="Y11" s="4">
        <v>187</v>
      </c>
      <c r="Z11" s="4">
        <v>149</v>
      </c>
      <c r="AA11" s="4">
        <v>172</v>
      </c>
      <c r="AB11" s="4">
        <v>1</v>
      </c>
      <c r="AC11" s="4">
        <v>1</v>
      </c>
      <c r="AD11" s="4">
        <v>7</v>
      </c>
      <c r="AE11" s="4">
        <v>7</v>
      </c>
      <c r="AF11" s="4">
        <v>0</v>
      </c>
      <c r="AG11" s="4">
        <v>0</v>
      </c>
      <c r="AH11" s="4">
        <v>4</v>
      </c>
      <c r="AI11" s="4">
        <v>4</v>
      </c>
      <c r="AJ11" s="4">
        <v>4</v>
      </c>
      <c r="AK11" s="4">
        <v>4</v>
      </c>
      <c r="AL11" s="4">
        <v>0</v>
      </c>
      <c r="AM11" s="4">
        <v>0</v>
      </c>
      <c r="AN11" s="4">
        <v>1</v>
      </c>
      <c r="AO11" s="4">
        <v>1</v>
      </c>
      <c r="AP11" s="3" t="s">
        <v>58</v>
      </c>
      <c r="AQ11" s="3" t="s">
        <v>68</v>
      </c>
      <c r="AR11" s="6" t="str">
        <f>HYPERLINK("http://catalog.hathitrust.org/Record/002724441","HathiTrust Record")</f>
        <v>HathiTrust Record</v>
      </c>
      <c r="AS11" s="6" t="str">
        <f>HYPERLINK("https://creighton-primo.hosted.exlibrisgroup.com/primo-explore/search?tab=default_tab&amp;search_scope=EVERYTHING&amp;vid=01CRU&amp;lang=en_US&amp;offset=0&amp;query=any,contains,991002237509702656","Catalog Record")</f>
        <v>Catalog Record</v>
      </c>
      <c r="AT11" s="6" t="str">
        <f>HYPERLINK("http://www.worldcat.org/oclc/28853354","WorldCat Record")</f>
        <v>WorldCat Record</v>
      </c>
      <c r="AU11" s="3" t="s">
        <v>208</v>
      </c>
      <c r="AV11" s="3" t="s">
        <v>209</v>
      </c>
      <c r="AW11" s="3" t="s">
        <v>210</v>
      </c>
      <c r="AX11" s="3" t="s">
        <v>210</v>
      </c>
      <c r="AY11" s="3" t="s">
        <v>211</v>
      </c>
      <c r="AZ11" s="3" t="s">
        <v>73</v>
      </c>
      <c r="BB11" s="3" t="s">
        <v>212</v>
      </c>
      <c r="BC11" s="3" t="s">
        <v>213</v>
      </c>
      <c r="BD11" s="3" t="s">
        <v>214</v>
      </c>
    </row>
    <row r="12" spans="1:56" ht="45" customHeight="1" x14ac:dyDescent="0.25">
      <c r="A12" s="7" t="s">
        <v>58</v>
      </c>
      <c r="B12" s="2" t="s">
        <v>215</v>
      </c>
      <c r="C12" s="2" t="s">
        <v>216</v>
      </c>
      <c r="D12" s="2" t="s">
        <v>217</v>
      </c>
      <c r="F12" s="3" t="s">
        <v>58</v>
      </c>
      <c r="G12" s="3" t="s">
        <v>59</v>
      </c>
      <c r="H12" s="3" t="s">
        <v>58</v>
      </c>
      <c r="I12" s="3" t="s">
        <v>58</v>
      </c>
      <c r="J12" s="3" t="s">
        <v>60</v>
      </c>
      <c r="K12" s="2" t="s">
        <v>218</v>
      </c>
      <c r="L12" s="2" t="s">
        <v>219</v>
      </c>
      <c r="M12" s="3" t="s">
        <v>220</v>
      </c>
      <c r="O12" s="3" t="s">
        <v>63</v>
      </c>
      <c r="P12" s="3" t="s">
        <v>83</v>
      </c>
      <c r="R12" s="3" t="s">
        <v>129</v>
      </c>
      <c r="S12" s="4">
        <v>3</v>
      </c>
      <c r="T12" s="4">
        <v>3</v>
      </c>
      <c r="U12" s="5" t="s">
        <v>221</v>
      </c>
      <c r="V12" s="5" t="s">
        <v>221</v>
      </c>
      <c r="W12" s="5" t="s">
        <v>222</v>
      </c>
      <c r="X12" s="5" t="s">
        <v>222</v>
      </c>
      <c r="Y12" s="4">
        <v>552</v>
      </c>
      <c r="Z12" s="4">
        <v>490</v>
      </c>
      <c r="AA12" s="4">
        <v>494</v>
      </c>
      <c r="AB12" s="4">
        <v>3</v>
      </c>
      <c r="AC12" s="4">
        <v>3</v>
      </c>
      <c r="AD12" s="4">
        <v>22</v>
      </c>
      <c r="AE12" s="4">
        <v>22</v>
      </c>
      <c r="AF12" s="4">
        <v>6</v>
      </c>
      <c r="AG12" s="4">
        <v>6</v>
      </c>
      <c r="AH12" s="4">
        <v>4</v>
      </c>
      <c r="AI12" s="4">
        <v>4</v>
      </c>
      <c r="AJ12" s="4">
        <v>9</v>
      </c>
      <c r="AK12" s="4">
        <v>9</v>
      </c>
      <c r="AL12" s="4">
        <v>2</v>
      </c>
      <c r="AM12" s="4">
        <v>2</v>
      </c>
      <c r="AN12" s="4">
        <v>3</v>
      </c>
      <c r="AO12" s="4">
        <v>3</v>
      </c>
      <c r="AP12" s="3" t="s">
        <v>58</v>
      </c>
      <c r="AQ12" s="3" t="s">
        <v>68</v>
      </c>
      <c r="AR12" s="6" t="str">
        <f>HYPERLINK("http://catalog.hathitrust.org/Record/001047730","HathiTrust Record")</f>
        <v>HathiTrust Record</v>
      </c>
      <c r="AS12" s="6" t="str">
        <f>HYPERLINK("https://creighton-primo.hosted.exlibrisgroup.com/primo-explore/search?tab=default_tab&amp;search_scope=EVERYTHING&amp;vid=01CRU&amp;lang=en_US&amp;offset=0&amp;query=any,contains,991000026369702656","Catalog Record")</f>
        <v>Catalog Record</v>
      </c>
      <c r="AT12" s="6" t="str">
        <f>HYPERLINK("http://www.worldcat.org/oclc/18671","WorldCat Record")</f>
        <v>WorldCat Record</v>
      </c>
      <c r="AU12" s="3" t="s">
        <v>223</v>
      </c>
      <c r="AV12" s="3" t="s">
        <v>224</v>
      </c>
      <c r="AW12" s="3" t="s">
        <v>225</v>
      </c>
      <c r="AX12" s="3" t="s">
        <v>225</v>
      </c>
      <c r="AY12" s="3" t="s">
        <v>226</v>
      </c>
      <c r="AZ12" s="3" t="s">
        <v>73</v>
      </c>
      <c r="BC12" s="3" t="s">
        <v>227</v>
      </c>
      <c r="BD12" s="3" t="s">
        <v>228</v>
      </c>
    </row>
    <row r="13" spans="1:56" ht="45" customHeight="1" x14ac:dyDescent="0.25">
      <c r="A13" s="7" t="s">
        <v>58</v>
      </c>
      <c r="B13" s="2" t="s">
        <v>229</v>
      </c>
      <c r="C13" s="2" t="s">
        <v>230</v>
      </c>
      <c r="D13" s="2" t="s">
        <v>231</v>
      </c>
      <c r="F13" s="3" t="s">
        <v>58</v>
      </c>
      <c r="G13" s="3" t="s">
        <v>59</v>
      </c>
      <c r="H13" s="3" t="s">
        <v>58</v>
      </c>
      <c r="I13" s="3" t="s">
        <v>68</v>
      </c>
      <c r="J13" s="3" t="s">
        <v>60</v>
      </c>
      <c r="K13" s="2" t="s">
        <v>232</v>
      </c>
      <c r="L13" s="2" t="s">
        <v>142</v>
      </c>
      <c r="M13" s="3" t="s">
        <v>143</v>
      </c>
      <c r="N13" s="2" t="s">
        <v>233</v>
      </c>
      <c r="O13" s="3" t="s">
        <v>63</v>
      </c>
      <c r="P13" s="3" t="s">
        <v>144</v>
      </c>
      <c r="R13" s="3" t="s">
        <v>129</v>
      </c>
      <c r="S13" s="4">
        <v>7</v>
      </c>
      <c r="T13" s="4">
        <v>7</v>
      </c>
      <c r="U13" s="5" t="s">
        <v>221</v>
      </c>
      <c r="V13" s="5" t="s">
        <v>221</v>
      </c>
      <c r="W13" s="5" t="s">
        <v>147</v>
      </c>
      <c r="X13" s="5" t="s">
        <v>147</v>
      </c>
      <c r="Y13" s="4">
        <v>235</v>
      </c>
      <c r="Z13" s="4">
        <v>192</v>
      </c>
      <c r="AA13" s="4">
        <v>977</v>
      </c>
      <c r="AB13" s="4">
        <v>2</v>
      </c>
      <c r="AC13" s="4">
        <v>7</v>
      </c>
      <c r="AD13" s="4">
        <v>5</v>
      </c>
      <c r="AE13" s="4">
        <v>44</v>
      </c>
      <c r="AF13" s="4">
        <v>1</v>
      </c>
      <c r="AG13" s="4">
        <v>16</v>
      </c>
      <c r="AH13" s="4">
        <v>2</v>
      </c>
      <c r="AI13" s="4">
        <v>8</v>
      </c>
      <c r="AJ13" s="4">
        <v>2</v>
      </c>
      <c r="AK13" s="4">
        <v>19</v>
      </c>
      <c r="AL13" s="4">
        <v>1</v>
      </c>
      <c r="AM13" s="4">
        <v>6</v>
      </c>
      <c r="AN13" s="4">
        <v>1</v>
      </c>
      <c r="AO13" s="4">
        <v>4</v>
      </c>
      <c r="AP13" s="3" t="s">
        <v>58</v>
      </c>
      <c r="AQ13" s="3" t="s">
        <v>68</v>
      </c>
      <c r="AR13" s="6" t="str">
        <f>HYPERLINK("http://catalog.hathitrust.org/Record/002460715","HathiTrust Record")</f>
        <v>HathiTrust Record</v>
      </c>
      <c r="AS13" s="6" t="str">
        <f>HYPERLINK("https://creighton-primo.hosted.exlibrisgroup.com/primo-explore/search?tab=default_tab&amp;search_scope=EVERYTHING&amp;vid=01CRU&amp;lang=en_US&amp;offset=0&amp;query=any,contains,991001345069702656","Catalog Record")</f>
        <v>Catalog Record</v>
      </c>
      <c r="AT13" s="6" t="str">
        <f>HYPERLINK("http://www.worldcat.org/oclc/18412605","WorldCat Record")</f>
        <v>WorldCat Record</v>
      </c>
      <c r="AU13" s="3" t="s">
        <v>234</v>
      </c>
      <c r="AV13" s="3" t="s">
        <v>235</v>
      </c>
      <c r="AW13" s="3" t="s">
        <v>236</v>
      </c>
      <c r="AX13" s="3" t="s">
        <v>236</v>
      </c>
      <c r="AY13" s="3" t="s">
        <v>237</v>
      </c>
      <c r="AZ13" s="3" t="s">
        <v>73</v>
      </c>
      <c r="BB13" s="3" t="s">
        <v>238</v>
      </c>
      <c r="BC13" s="3" t="s">
        <v>239</v>
      </c>
      <c r="BD13" s="3" t="s">
        <v>240</v>
      </c>
    </row>
    <row r="14" spans="1:56" ht="45" customHeight="1" x14ac:dyDescent="0.25">
      <c r="A14" s="7" t="s">
        <v>58</v>
      </c>
      <c r="B14" s="2" t="s">
        <v>241</v>
      </c>
      <c r="C14" s="2" t="s">
        <v>242</v>
      </c>
      <c r="D14" s="2" t="s">
        <v>243</v>
      </c>
      <c r="F14" s="3" t="s">
        <v>58</v>
      </c>
      <c r="G14" s="3" t="s">
        <v>59</v>
      </c>
      <c r="H14" s="3" t="s">
        <v>58</v>
      </c>
      <c r="I14" s="3" t="s">
        <v>58</v>
      </c>
      <c r="J14" s="3" t="s">
        <v>60</v>
      </c>
      <c r="K14" s="2" t="s">
        <v>244</v>
      </c>
      <c r="L14" s="2" t="s">
        <v>245</v>
      </c>
      <c r="M14" s="3" t="s">
        <v>246</v>
      </c>
      <c r="O14" s="3" t="s">
        <v>63</v>
      </c>
      <c r="P14" s="3" t="s">
        <v>247</v>
      </c>
      <c r="Q14" s="2" t="s">
        <v>248</v>
      </c>
      <c r="R14" s="3" t="s">
        <v>129</v>
      </c>
      <c r="S14" s="4">
        <v>4</v>
      </c>
      <c r="T14" s="4">
        <v>4</v>
      </c>
      <c r="U14" s="5" t="s">
        <v>249</v>
      </c>
      <c r="V14" s="5" t="s">
        <v>249</v>
      </c>
      <c r="W14" s="5" t="s">
        <v>250</v>
      </c>
      <c r="X14" s="5" t="s">
        <v>250</v>
      </c>
      <c r="Y14" s="4">
        <v>526</v>
      </c>
      <c r="Z14" s="4">
        <v>468</v>
      </c>
      <c r="AA14" s="4">
        <v>475</v>
      </c>
      <c r="AB14" s="4">
        <v>7</v>
      </c>
      <c r="AC14" s="4">
        <v>7</v>
      </c>
      <c r="AD14" s="4">
        <v>28</v>
      </c>
      <c r="AE14" s="4">
        <v>28</v>
      </c>
      <c r="AF14" s="4">
        <v>13</v>
      </c>
      <c r="AG14" s="4">
        <v>13</v>
      </c>
      <c r="AH14" s="4">
        <v>5</v>
      </c>
      <c r="AI14" s="4">
        <v>5</v>
      </c>
      <c r="AJ14" s="4">
        <v>14</v>
      </c>
      <c r="AK14" s="4">
        <v>14</v>
      </c>
      <c r="AL14" s="4">
        <v>6</v>
      </c>
      <c r="AM14" s="4">
        <v>6</v>
      </c>
      <c r="AN14" s="4">
        <v>0</v>
      </c>
      <c r="AO14" s="4">
        <v>0</v>
      </c>
      <c r="AP14" s="3" t="s">
        <v>58</v>
      </c>
      <c r="AQ14" s="3" t="s">
        <v>68</v>
      </c>
      <c r="AR14" s="6" t="str">
        <f>HYPERLINK("http://catalog.hathitrust.org/Record/004026742","HathiTrust Record")</f>
        <v>HathiTrust Record</v>
      </c>
      <c r="AS14" s="6" t="str">
        <f>HYPERLINK("https://creighton-primo.hosted.exlibrisgroup.com/primo-explore/search?tab=default_tab&amp;search_scope=EVERYTHING&amp;vid=01CRU&amp;lang=en_US&amp;offset=0&amp;query=any,contains,991003479399702656","Catalog Record")</f>
        <v>Catalog Record</v>
      </c>
      <c r="AT14" s="6" t="str">
        <f>HYPERLINK("http://www.worldcat.org/oclc/40119865","WorldCat Record")</f>
        <v>WorldCat Record</v>
      </c>
      <c r="AU14" s="3" t="s">
        <v>251</v>
      </c>
      <c r="AV14" s="3" t="s">
        <v>252</v>
      </c>
      <c r="AW14" s="3" t="s">
        <v>253</v>
      </c>
      <c r="AX14" s="3" t="s">
        <v>253</v>
      </c>
      <c r="AY14" s="3" t="s">
        <v>254</v>
      </c>
      <c r="AZ14" s="3" t="s">
        <v>73</v>
      </c>
      <c r="BB14" s="3" t="s">
        <v>255</v>
      </c>
      <c r="BC14" s="3" t="s">
        <v>256</v>
      </c>
      <c r="BD14" s="3" t="s">
        <v>257</v>
      </c>
    </row>
    <row r="15" spans="1:56" ht="45" customHeight="1" x14ac:dyDescent="0.25">
      <c r="A15" s="7" t="s">
        <v>58</v>
      </c>
      <c r="B15" s="2" t="s">
        <v>258</v>
      </c>
      <c r="C15" s="2" t="s">
        <v>259</v>
      </c>
      <c r="D15" s="2" t="s">
        <v>260</v>
      </c>
      <c r="F15" s="3" t="s">
        <v>58</v>
      </c>
      <c r="G15" s="3" t="s">
        <v>59</v>
      </c>
      <c r="H15" s="3" t="s">
        <v>58</v>
      </c>
      <c r="I15" s="3" t="s">
        <v>58</v>
      </c>
      <c r="J15" s="3" t="s">
        <v>60</v>
      </c>
      <c r="K15" s="2" t="s">
        <v>261</v>
      </c>
      <c r="L15" s="2" t="s">
        <v>262</v>
      </c>
      <c r="M15" s="3" t="s">
        <v>263</v>
      </c>
      <c r="O15" s="3" t="s">
        <v>63</v>
      </c>
      <c r="P15" s="3" t="s">
        <v>264</v>
      </c>
      <c r="R15" s="3" t="s">
        <v>129</v>
      </c>
      <c r="S15" s="4">
        <v>2</v>
      </c>
      <c r="T15" s="4">
        <v>2</v>
      </c>
      <c r="U15" s="5" t="s">
        <v>265</v>
      </c>
      <c r="V15" s="5" t="s">
        <v>265</v>
      </c>
      <c r="W15" s="5" t="s">
        <v>266</v>
      </c>
      <c r="X15" s="5" t="s">
        <v>266</v>
      </c>
      <c r="Y15" s="4">
        <v>535</v>
      </c>
      <c r="Z15" s="4">
        <v>420</v>
      </c>
      <c r="AA15" s="4">
        <v>431</v>
      </c>
      <c r="AB15" s="4">
        <v>3</v>
      </c>
      <c r="AC15" s="4">
        <v>3</v>
      </c>
      <c r="AD15" s="4">
        <v>26</v>
      </c>
      <c r="AE15" s="4">
        <v>26</v>
      </c>
      <c r="AF15" s="4">
        <v>9</v>
      </c>
      <c r="AG15" s="4">
        <v>9</v>
      </c>
      <c r="AH15" s="4">
        <v>5</v>
      </c>
      <c r="AI15" s="4">
        <v>5</v>
      </c>
      <c r="AJ15" s="4">
        <v>14</v>
      </c>
      <c r="AK15" s="4">
        <v>14</v>
      </c>
      <c r="AL15" s="4">
        <v>2</v>
      </c>
      <c r="AM15" s="4">
        <v>2</v>
      </c>
      <c r="AN15" s="4">
        <v>3</v>
      </c>
      <c r="AO15" s="4">
        <v>3</v>
      </c>
      <c r="AP15" s="3" t="s">
        <v>58</v>
      </c>
      <c r="AQ15" s="3" t="s">
        <v>68</v>
      </c>
      <c r="AR15" s="6" t="str">
        <f>HYPERLINK("http://catalog.hathitrust.org/Record/002205272","HathiTrust Record")</f>
        <v>HathiTrust Record</v>
      </c>
      <c r="AS15" s="6" t="str">
        <f>HYPERLINK("https://creighton-primo.hosted.exlibrisgroup.com/primo-explore/search?tab=default_tab&amp;search_scope=EVERYTHING&amp;vid=01CRU&amp;lang=en_US&amp;offset=0&amp;query=any,contains,991001624939702656","Catalog Record")</f>
        <v>Catalog Record</v>
      </c>
      <c r="AT15" s="6" t="str">
        <f>HYPERLINK("http://www.worldcat.org/oclc/20828066","WorldCat Record")</f>
        <v>WorldCat Record</v>
      </c>
      <c r="AU15" s="3" t="s">
        <v>267</v>
      </c>
      <c r="AV15" s="3" t="s">
        <v>268</v>
      </c>
      <c r="AW15" s="3" t="s">
        <v>269</v>
      </c>
      <c r="AX15" s="3" t="s">
        <v>269</v>
      </c>
      <c r="AY15" s="3" t="s">
        <v>270</v>
      </c>
      <c r="AZ15" s="3" t="s">
        <v>73</v>
      </c>
      <c r="BC15" s="3" t="s">
        <v>271</v>
      </c>
      <c r="BD15" s="3" t="s">
        <v>272</v>
      </c>
    </row>
    <row r="16" spans="1:56" ht="45" customHeight="1" x14ac:dyDescent="0.25">
      <c r="A16" s="7" t="s">
        <v>58</v>
      </c>
      <c r="B16" s="2" t="s">
        <v>273</v>
      </c>
      <c r="C16" s="2" t="s">
        <v>274</v>
      </c>
      <c r="D16" s="2" t="s">
        <v>275</v>
      </c>
      <c r="F16" s="3" t="s">
        <v>58</v>
      </c>
      <c r="G16" s="3" t="s">
        <v>59</v>
      </c>
      <c r="H16" s="3" t="s">
        <v>58</v>
      </c>
      <c r="I16" s="3" t="s">
        <v>58</v>
      </c>
      <c r="J16" s="3" t="s">
        <v>60</v>
      </c>
      <c r="K16" s="2" t="s">
        <v>276</v>
      </c>
      <c r="L16" s="2" t="s">
        <v>277</v>
      </c>
      <c r="M16" s="3" t="s">
        <v>278</v>
      </c>
      <c r="N16" s="2" t="s">
        <v>279</v>
      </c>
      <c r="O16" s="3" t="s">
        <v>63</v>
      </c>
      <c r="P16" s="3" t="s">
        <v>83</v>
      </c>
      <c r="R16" s="3" t="s">
        <v>129</v>
      </c>
      <c r="S16" s="4">
        <v>2</v>
      </c>
      <c r="T16" s="4">
        <v>2</v>
      </c>
      <c r="U16" s="5" t="s">
        <v>280</v>
      </c>
      <c r="V16" s="5" t="s">
        <v>280</v>
      </c>
      <c r="W16" s="5" t="s">
        <v>281</v>
      </c>
      <c r="X16" s="5" t="s">
        <v>281</v>
      </c>
      <c r="Y16" s="4">
        <v>232</v>
      </c>
      <c r="Z16" s="4">
        <v>209</v>
      </c>
      <c r="AA16" s="4">
        <v>795</v>
      </c>
      <c r="AB16" s="4">
        <v>2</v>
      </c>
      <c r="AC16" s="4">
        <v>27</v>
      </c>
      <c r="AD16" s="4">
        <v>12</v>
      </c>
      <c r="AE16" s="4">
        <v>30</v>
      </c>
      <c r="AF16" s="4">
        <v>5</v>
      </c>
      <c r="AG16" s="4">
        <v>10</v>
      </c>
      <c r="AH16" s="4">
        <v>4</v>
      </c>
      <c r="AI16" s="4">
        <v>5</v>
      </c>
      <c r="AJ16" s="4">
        <v>5</v>
      </c>
      <c r="AK16" s="4">
        <v>9</v>
      </c>
      <c r="AL16" s="4">
        <v>1</v>
      </c>
      <c r="AM16" s="4">
        <v>12</v>
      </c>
      <c r="AN16" s="4">
        <v>0</v>
      </c>
      <c r="AO16" s="4">
        <v>0</v>
      </c>
      <c r="AP16" s="3" t="s">
        <v>58</v>
      </c>
      <c r="AQ16" s="3" t="s">
        <v>58</v>
      </c>
      <c r="AS16" s="6" t="str">
        <f>HYPERLINK("https://creighton-primo.hosted.exlibrisgroup.com/primo-explore/search?tab=default_tab&amp;search_scope=EVERYTHING&amp;vid=01CRU&amp;lang=en_US&amp;offset=0&amp;query=any,contains,991003342859702656","Catalog Record")</f>
        <v>Catalog Record</v>
      </c>
      <c r="AT16" s="6" t="str">
        <f>HYPERLINK("http://www.worldcat.org/oclc/43811279","WorldCat Record")</f>
        <v>WorldCat Record</v>
      </c>
      <c r="AU16" s="3" t="s">
        <v>282</v>
      </c>
      <c r="AV16" s="3" t="s">
        <v>283</v>
      </c>
      <c r="AW16" s="3" t="s">
        <v>284</v>
      </c>
      <c r="AX16" s="3" t="s">
        <v>284</v>
      </c>
      <c r="AY16" s="3" t="s">
        <v>285</v>
      </c>
      <c r="AZ16" s="3" t="s">
        <v>73</v>
      </c>
      <c r="BB16" s="3" t="s">
        <v>286</v>
      </c>
      <c r="BC16" s="3" t="s">
        <v>287</v>
      </c>
      <c r="BD16" s="3" t="s">
        <v>288</v>
      </c>
    </row>
    <row r="17" spans="1:56" ht="45" customHeight="1" x14ac:dyDescent="0.25">
      <c r="A17" s="7" t="s">
        <v>58</v>
      </c>
      <c r="B17" s="2" t="s">
        <v>289</v>
      </c>
      <c r="C17" s="2" t="s">
        <v>290</v>
      </c>
      <c r="D17" s="2" t="s">
        <v>291</v>
      </c>
      <c r="F17" s="3" t="s">
        <v>58</v>
      </c>
      <c r="G17" s="3" t="s">
        <v>59</v>
      </c>
      <c r="H17" s="3" t="s">
        <v>58</v>
      </c>
      <c r="I17" s="3" t="s">
        <v>58</v>
      </c>
      <c r="J17" s="3" t="s">
        <v>60</v>
      </c>
      <c r="K17" s="2" t="s">
        <v>292</v>
      </c>
      <c r="L17" s="2" t="s">
        <v>293</v>
      </c>
      <c r="M17" s="3" t="s">
        <v>294</v>
      </c>
      <c r="O17" s="3" t="s">
        <v>63</v>
      </c>
      <c r="P17" s="3" t="s">
        <v>295</v>
      </c>
      <c r="R17" s="3" t="s">
        <v>129</v>
      </c>
      <c r="S17" s="4">
        <v>1</v>
      </c>
      <c r="T17" s="4">
        <v>1</v>
      </c>
      <c r="U17" s="5" t="s">
        <v>296</v>
      </c>
      <c r="V17" s="5" t="s">
        <v>296</v>
      </c>
      <c r="W17" s="5" t="s">
        <v>297</v>
      </c>
      <c r="X17" s="5" t="s">
        <v>297</v>
      </c>
      <c r="Y17" s="4">
        <v>574</v>
      </c>
      <c r="Z17" s="4">
        <v>495</v>
      </c>
      <c r="AA17" s="4">
        <v>496</v>
      </c>
      <c r="AB17" s="4">
        <v>3</v>
      </c>
      <c r="AC17" s="4">
        <v>3</v>
      </c>
      <c r="AD17" s="4">
        <v>20</v>
      </c>
      <c r="AE17" s="4">
        <v>20</v>
      </c>
      <c r="AF17" s="4">
        <v>10</v>
      </c>
      <c r="AG17" s="4">
        <v>10</v>
      </c>
      <c r="AH17" s="4">
        <v>5</v>
      </c>
      <c r="AI17" s="4">
        <v>5</v>
      </c>
      <c r="AJ17" s="4">
        <v>9</v>
      </c>
      <c r="AK17" s="4">
        <v>9</v>
      </c>
      <c r="AL17" s="4">
        <v>2</v>
      </c>
      <c r="AM17" s="4">
        <v>2</v>
      </c>
      <c r="AN17" s="4">
        <v>1</v>
      </c>
      <c r="AO17" s="4">
        <v>1</v>
      </c>
      <c r="AP17" s="3" t="s">
        <v>58</v>
      </c>
      <c r="AQ17" s="3" t="s">
        <v>68</v>
      </c>
      <c r="AR17" s="6" t="str">
        <f>HYPERLINK("http://catalog.hathitrust.org/Record/000112867","HathiTrust Record")</f>
        <v>HathiTrust Record</v>
      </c>
      <c r="AS17" s="6" t="str">
        <f>HYPERLINK("https://creighton-primo.hosted.exlibrisgroup.com/primo-explore/search?tab=default_tab&amp;search_scope=EVERYTHING&amp;vid=01CRU&amp;lang=en_US&amp;offset=0&amp;query=any,contains,991000083089702656","Catalog Record")</f>
        <v>Catalog Record</v>
      </c>
      <c r="AT17" s="6" t="str">
        <f>HYPERLINK("http://www.worldcat.org/oclc/8846196","WorldCat Record")</f>
        <v>WorldCat Record</v>
      </c>
      <c r="AU17" s="3" t="s">
        <v>298</v>
      </c>
      <c r="AV17" s="3" t="s">
        <v>299</v>
      </c>
      <c r="AW17" s="3" t="s">
        <v>300</v>
      </c>
      <c r="AX17" s="3" t="s">
        <v>300</v>
      </c>
      <c r="AY17" s="3" t="s">
        <v>301</v>
      </c>
      <c r="AZ17" s="3" t="s">
        <v>73</v>
      </c>
      <c r="BB17" s="3" t="s">
        <v>302</v>
      </c>
      <c r="BC17" s="3" t="s">
        <v>303</v>
      </c>
      <c r="BD17" s="3" t="s">
        <v>304</v>
      </c>
    </row>
    <row r="18" spans="1:56" ht="45" customHeight="1" x14ac:dyDescent="0.25">
      <c r="A18" s="7" t="s">
        <v>58</v>
      </c>
      <c r="B18" s="2" t="s">
        <v>305</v>
      </c>
      <c r="C18" s="2" t="s">
        <v>306</v>
      </c>
      <c r="D18" s="2" t="s">
        <v>307</v>
      </c>
      <c r="F18" s="3" t="s">
        <v>58</v>
      </c>
      <c r="G18" s="3" t="s">
        <v>59</v>
      </c>
      <c r="H18" s="3" t="s">
        <v>58</v>
      </c>
      <c r="I18" s="3" t="s">
        <v>58</v>
      </c>
      <c r="J18" s="3" t="s">
        <v>60</v>
      </c>
      <c r="K18" s="2" t="s">
        <v>308</v>
      </c>
      <c r="L18" s="2" t="s">
        <v>309</v>
      </c>
      <c r="M18" s="3" t="s">
        <v>310</v>
      </c>
      <c r="O18" s="3" t="s">
        <v>63</v>
      </c>
      <c r="P18" s="3" t="s">
        <v>64</v>
      </c>
      <c r="Q18" s="2" t="s">
        <v>311</v>
      </c>
      <c r="R18" s="3" t="s">
        <v>129</v>
      </c>
      <c r="S18" s="4">
        <v>2</v>
      </c>
      <c r="T18" s="4">
        <v>2</v>
      </c>
      <c r="U18" s="5" t="s">
        <v>312</v>
      </c>
      <c r="V18" s="5" t="s">
        <v>312</v>
      </c>
      <c r="W18" s="5" t="s">
        <v>297</v>
      </c>
      <c r="X18" s="5" t="s">
        <v>297</v>
      </c>
      <c r="Y18" s="4">
        <v>718</v>
      </c>
      <c r="Z18" s="4">
        <v>633</v>
      </c>
      <c r="AA18" s="4">
        <v>640</v>
      </c>
      <c r="AB18" s="4">
        <v>5</v>
      </c>
      <c r="AC18" s="4">
        <v>5</v>
      </c>
      <c r="AD18" s="4">
        <v>26</v>
      </c>
      <c r="AE18" s="4">
        <v>26</v>
      </c>
      <c r="AF18" s="4">
        <v>11</v>
      </c>
      <c r="AG18" s="4">
        <v>11</v>
      </c>
      <c r="AH18" s="4">
        <v>4</v>
      </c>
      <c r="AI18" s="4">
        <v>4</v>
      </c>
      <c r="AJ18" s="4">
        <v>12</v>
      </c>
      <c r="AK18" s="4">
        <v>12</v>
      </c>
      <c r="AL18" s="4">
        <v>4</v>
      </c>
      <c r="AM18" s="4">
        <v>4</v>
      </c>
      <c r="AN18" s="4">
        <v>1</v>
      </c>
      <c r="AO18" s="4">
        <v>1</v>
      </c>
      <c r="AP18" s="3" t="s">
        <v>58</v>
      </c>
      <c r="AQ18" s="3" t="s">
        <v>68</v>
      </c>
      <c r="AR18" s="6" t="str">
        <f>HYPERLINK("http://catalog.hathitrust.org/Record/000040092","HathiTrust Record")</f>
        <v>HathiTrust Record</v>
      </c>
      <c r="AS18" s="6" t="str">
        <f>HYPERLINK("https://creighton-primo.hosted.exlibrisgroup.com/primo-explore/search?tab=default_tab&amp;search_scope=EVERYTHING&amp;vid=01CRU&amp;lang=en_US&amp;offset=0&amp;query=any,contains,991004729969702656","Catalog Record")</f>
        <v>Catalog Record</v>
      </c>
      <c r="AT18" s="6" t="str">
        <f>HYPERLINK("http://www.worldcat.org/oclc/4834168","WorldCat Record")</f>
        <v>WorldCat Record</v>
      </c>
      <c r="AU18" s="3" t="s">
        <v>313</v>
      </c>
      <c r="AV18" s="3" t="s">
        <v>314</v>
      </c>
      <c r="AW18" s="3" t="s">
        <v>315</v>
      </c>
      <c r="AX18" s="3" t="s">
        <v>315</v>
      </c>
      <c r="AY18" s="3" t="s">
        <v>316</v>
      </c>
      <c r="AZ18" s="3" t="s">
        <v>73</v>
      </c>
      <c r="BB18" s="3" t="s">
        <v>317</v>
      </c>
      <c r="BC18" s="3" t="s">
        <v>318</v>
      </c>
      <c r="BD18" s="3" t="s">
        <v>319</v>
      </c>
    </row>
    <row r="19" spans="1:56" ht="45" customHeight="1" x14ac:dyDescent="0.25">
      <c r="A19" s="7" t="s">
        <v>58</v>
      </c>
      <c r="B19" s="2" t="s">
        <v>320</v>
      </c>
      <c r="C19" s="2" t="s">
        <v>321</v>
      </c>
      <c r="D19" s="2" t="s">
        <v>322</v>
      </c>
      <c r="F19" s="3" t="s">
        <v>58</v>
      </c>
      <c r="G19" s="3" t="s">
        <v>59</v>
      </c>
      <c r="H19" s="3" t="s">
        <v>58</v>
      </c>
      <c r="I19" s="3" t="s">
        <v>58</v>
      </c>
      <c r="J19" s="3" t="s">
        <v>60</v>
      </c>
      <c r="K19" s="2" t="s">
        <v>323</v>
      </c>
      <c r="L19" s="2" t="s">
        <v>324</v>
      </c>
      <c r="M19" s="3" t="s">
        <v>325</v>
      </c>
      <c r="O19" s="3" t="s">
        <v>63</v>
      </c>
      <c r="P19" s="3" t="s">
        <v>83</v>
      </c>
      <c r="R19" s="3" t="s">
        <v>129</v>
      </c>
      <c r="S19" s="4">
        <v>3</v>
      </c>
      <c r="T19" s="4">
        <v>3</v>
      </c>
      <c r="U19" s="5" t="s">
        <v>326</v>
      </c>
      <c r="V19" s="5" t="s">
        <v>326</v>
      </c>
      <c r="W19" s="5" t="s">
        <v>327</v>
      </c>
      <c r="X19" s="5" t="s">
        <v>327</v>
      </c>
      <c r="Y19" s="4">
        <v>816</v>
      </c>
      <c r="Z19" s="4">
        <v>731</v>
      </c>
      <c r="AA19" s="4">
        <v>764</v>
      </c>
      <c r="AB19" s="4">
        <v>7</v>
      </c>
      <c r="AC19" s="4">
        <v>8</v>
      </c>
      <c r="AD19" s="4">
        <v>30</v>
      </c>
      <c r="AE19" s="4">
        <v>33</v>
      </c>
      <c r="AF19" s="4">
        <v>11</v>
      </c>
      <c r="AG19" s="4">
        <v>12</v>
      </c>
      <c r="AH19" s="4">
        <v>7</v>
      </c>
      <c r="AI19" s="4">
        <v>8</v>
      </c>
      <c r="AJ19" s="4">
        <v>14</v>
      </c>
      <c r="AK19" s="4">
        <v>15</v>
      </c>
      <c r="AL19" s="4">
        <v>6</v>
      </c>
      <c r="AM19" s="4">
        <v>7</v>
      </c>
      <c r="AN19" s="4">
        <v>0</v>
      </c>
      <c r="AO19" s="4">
        <v>0</v>
      </c>
      <c r="AP19" s="3" t="s">
        <v>58</v>
      </c>
      <c r="AQ19" s="3" t="s">
        <v>58</v>
      </c>
      <c r="AS19" s="6" t="str">
        <f>HYPERLINK("https://creighton-primo.hosted.exlibrisgroup.com/primo-explore/search?tab=default_tab&amp;search_scope=EVERYTHING&amp;vid=01CRU&amp;lang=en_US&amp;offset=0&amp;query=any,contains,991002181439702656","Catalog Record")</f>
        <v>Catalog Record</v>
      </c>
      <c r="AT19" s="6" t="str">
        <f>HYPERLINK("http://www.worldcat.org/oclc/279118","WorldCat Record")</f>
        <v>WorldCat Record</v>
      </c>
      <c r="AU19" s="3" t="s">
        <v>328</v>
      </c>
      <c r="AV19" s="3" t="s">
        <v>329</v>
      </c>
      <c r="AW19" s="3" t="s">
        <v>330</v>
      </c>
      <c r="AX19" s="3" t="s">
        <v>330</v>
      </c>
      <c r="AY19" s="3" t="s">
        <v>331</v>
      </c>
      <c r="AZ19" s="3" t="s">
        <v>73</v>
      </c>
      <c r="BC19" s="3" t="s">
        <v>332</v>
      </c>
      <c r="BD19" s="3" t="s">
        <v>333</v>
      </c>
    </row>
    <row r="20" spans="1:56" ht="45" customHeight="1" x14ac:dyDescent="0.25">
      <c r="A20" s="7" t="s">
        <v>58</v>
      </c>
      <c r="B20" s="2" t="s">
        <v>334</v>
      </c>
      <c r="C20" s="2" t="s">
        <v>335</v>
      </c>
      <c r="D20" s="2" t="s">
        <v>336</v>
      </c>
      <c r="F20" s="3" t="s">
        <v>58</v>
      </c>
      <c r="G20" s="3" t="s">
        <v>59</v>
      </c>
      <c r="H20" s="3" t="s">
        <v>58</v>
      </c>
      <c r="I20" s="3" t="s">
        <v>58</v>
      </c>
      <c r="J20" s="3" t="s">
        <v>60</v>
      </c>
      <c r="K20" s="2" t="s">
        <v>187</v>
      </c>
      <c r="L20" s="2" t="s">
        <v>337</v>
      </c>
      <c r="M20" s="3" t="s">
        <v>338</v>
      </c>
      <c r="N20" s="2" t="s">
        <v>190</v>
      </c>
      <c r="O20" s="3" t="s">
        <v>63</v>
      </c>
      <c r="P20" s="3" t="s">
        <v>83</v>
      </c>
      <c r="R20" s="3" t="s">
        <v>129</v>
      </c>
      <c r="S20" s="4">
        <v>1</v>
      </c>
      <c r="T20" s="4">
        <v>1</v>
      </c>
      <c r="U20" s="5" t="s">
        <v>339</v>
      </c>
      <c r="V20" s="5" t="s">
        <v>339</v>
      </c>
      <c r="W20" s="5" t="s">
        <v>340</v>
      </c>
      <c r="X20" s="5" t="s">
        <v>340</v>
      </c>
      <c r="Y20" s="4">
        <v>707</v>
      </c>
      <c r="Z20" s="4">
        <v>647</v>
      </c>
      <c r="AA20" s="4">
        <v>653</v>
      </c>
      <c r="AB20" s="4">
        <v>5</v>
      </c>
      <c r="AC20" s="4">
        <v>5</v>
      </c>
      <c r="AD20" s="4">
        <v>20</v>
      </c>
      <c r="AE20" s="4">
        <v>20</v>
      </c>
      <c r="AF20" s="4">
        <v>6</v>
      </c>
      <c r="AG20" s="4">
        <v>6</v>
      </c>
      <c r="AH20" s="4">
        <v>6</v>
      </c>
      <c r="AI20" s="4">
        <v>6</v>
      </c>
      <c r="AJ20" s="4">
        <v>10</v>
      </c>
      <c r="AK20" s="4">
        <v>10</v>
      </c>
      <c r="AL20" s="4">
        <v>3</v>
      </c>
      <c r="AM20" s="4">
        <v>3</v>
      </c>
      <c r="AN20" s="4">
        <v>0</v>
      </c>
      <c r="AO20" s="4">
        <v>0</v>
      </c>
      <c r="AP20" s="3" t="s">
        <v>58</v>
      </c>
      <c r="AQ20" s="3" t="s">
        <v>58</v>
      </c>
      <c r="AS20" s="6" t="str">
        <f>HYPERLINK("https://creighton-primo.hosted.exlibrisgroup.com/primo-explore/search?tab=default_tab&amp;search_scope=EVERYTHING&amp;vid=01CRU&amp;lang=en_US&amp;offset=0&amp;query=any,contains,991004461389702656","Catalog Record")</f>
        <v>Catalog Record</v>
      </c>
      <c r="AT20" s="6" t="str">
        <f>HYPERLINK("http://www.worldcat.org/oclc/3543544","WorldCat Record")</f>
        <v>WorldCat Record</v>
      </c>
      <c r="AU20" s="3" t="s">
        <v>341</v>
      </c>
      <c r="AV20" s="3" t="s">
        <v>342</v>
      </c>
      <c r="AW20" s="3" t="s">
        <v>343</v>
      </c>
      <c r="AX20" s="3" t="s">
        <v>343</v>
      </c>
      <c r="AY20" s="3" t="s">
        <v>344</v>
      </c>
      <c r="AZ20" s="3" t="s">
        <v>73</v>
      </c>
      <c r="BB20" s="3" t="s">
        <v>345</v>
      </c>
      <c r="BC20" s="3" t="s">
        <v>346</v>
      </c>
      <c r="BD20" s="3" t="s">
        <v>347</v>
      </c>
    </row>
    <row r="21" spans="1:56" ht="45" customHeight="1" x14ac:dyDescent="0.25">
      <c r="A21" s="7" t="s">
        <v>58</v>
      </c>
      <c r="B21" s="2" t="s">
        <v>348</v>
      </c>
      <c r="C21" s="2" t="s">
        <v>349</v>
      </c>
      <c r="D21" s="2" t="s">
        <v>350</v>
      </c>
      <c r="F21" s="3" t="s">
        <v>58</v>
      </c>
      <c r="G21" s="3" t="s">
        <v>59</v>
      </c>
      <c r="H21" s="3" t="s">
        <v>58</v>
      </c>
      <c r="I21" s="3" t="s">
        <v>58</v>
      </c>
      <c r="J21" s="3" t="s">
        <v>60</v>
      </c>
      <c r="K21" s="2" t="s">
        <v>351</v>
      </c>
      <c r="L21" s="2" t="s">
        <v>352</v>
      </c>
      <c r="M21" s="3" t="s">
        <v>278</v>
      </c>
      <c r="O21" s="3" t="s">
        <v>63</v>
      </c>
      <c r="P21" s="3" t="s">
        <v>114</v>
      </c>
      <c r="R21" s="3" t="s">
        <v>129</v>
      </c>
      <c r="S21" s="4">
        <v>1</v>
      </c>
      <c r="T21" s="4">
        <v>1</v>
      </c>
      <c r="U21" s="5" t="s">
        <v>353</v>
      </c>
      <c r="V21" s="5" t="s">
        <v>353</v>
      </c>
      <c r="W21" s="5" t="s">
        <v>353</v>
      </c>
      <c r="X21" s="5" t="s">
        <v>353</v>
      </c>
      <c r="Y21" s="4">
        <v>321</v>
      </c>
      <c r="Z21" s="4">
        <v>265</v>
      </c>
      <c r="AA21" s="4">
        <v>905</v>
      </c>
      <c r="AB21" s="4">
        <v>4</v>
      </c>
      <c r="AC21" s="4">
        <v>4</v>
      </c>
      <c r="AD21" s="4">
        <v>11</v>
      </c>
      <c r="AE21" s="4">
        <v>15</v>
      </c>
      <c r="AF21" s="4">
        <v>2</v>
      </c>
      <c r="AG21" s="4">
        <v>4</v>
      </c>
      <c r="AH21" s="4">
        <v>3</v>
      </c>
      <c r="AI21" s="4">
        <v>5</v>
      </c>
      <c r="AJ21" s="4">
        <v>7</v>
      </c>
      <c r="AK21" s="4">
        <v>7</v>
      </c>
      <c r="AL21" s="4">
        <v>3</v>
      </c>
      <c r="AM21" s="4">
        <v>3</v>
      </c>
      <c r="AN21" s="4">
        <v>0</v>
      </c>
      <c r="AO21" s="4">
        <v>0</v>
      </c>
      <c r="AP21" s="3" t="s">
        <v>58</v>
      </c>
      <c r="AQ21" s="3" t="s">
        <v>58</v>
      </c>
      <c r="AS21" s="6" t="str">
        <f>HYPERLINK("https://creighton-primo.hosted.exlibrisgroup.com/primo-explore/search?tab=default_tab&amp;search_scope=EVERYTHING&amp;vid=01CRU&amp;lang=en_US&amp;offset=0&amp;query=any,contains,991003688959702656","Catalog Record")</f>
        <v>Catalog Record</v>
      </c>
      <c r="AT21" s="6" t="str">
        <f>HYPERLINK("http://www.worldcat.org/oclc/42136507","WorldCat Record")</f>
        <v>WorldCat Record</v>
      </c>
      <c r="AU21" s="3" t="s">
        <v>354</v>
      </c>
      <c r="AV21" s="3" t="s">
        <v>355</v>
      </c>
      <c r="AW21" s="3" t="s">
        <v>356</v>
      </c>
      <c r="AX21" s="3" t="s">
        <v>356</v>
      </c>
      <c r="AY21" s="3" t="s">
        <v>357</v>
      </c>
      <c r="AZ21" s="3" t="s">
        <v>73</v>
      </c>
      <c r="BB21" s="3" t="s">
        <v>358</v>
      </c>
      <c r="BC21" s="3" t="s">
        <v>359</v>
      </c>
      <c r="BD21" s="3" t="s">
        <v>360</v>
      </c>
    </row>
    <row r="22" spans="1:56" ht="45" customHeight="1" x14ac:dyDescent="0.25">
      <c r="A22" s="7" t="s">
        <v>58</v>
      </c>
      <c r="B22" s="2" t="s">
        <v>361</v>
      </c>
      <c r="C22" s="2" t="s">
        <v>362</v>
      </c>
      <c r="D22" s="2" t="s">
        <v>363</v>
      </c>
      <c r="F22" s="3" t="s">
        <v>58</v>
      </c>
      <c r="G22" s="3" t="s">
        <v>59</v>
      </c>
      <c r="H22" s="3" t="s">
        <v>58</v>
      </c>
      <c r="I22" s="3" t="s">
        <v>58</v>
      </c>
      <c r="J22" s="3" t="s">
        <v>60</v>
      </c>
      <c r="L22" s="2" t="s">
        <v>364</v>
      </c>
      <c r="M22" s="3" t="s">
        <v>365</v>
      </c>
      <c r="O22" s="3" t="s">
        <v>63</v>
      </c>
      <c r="P22" s="3" t="s">
        <v>366</v>
      </c>
      <c r="Q22" s="2" t="s">
        <v>367</v>
      </c>
      <c r="R22" s="3" t="s">
        <v>129</v>
      </c>
      <c r="S22" s="4">
        <v>12</v>
      </c>
      <c r="T22" s="4">
        <v>12</v>
      </c>
      <c r="U22" s="5" t="s">
        <v>368</v>
      </c>
      <c r="V22" s="5" t="s">
        <v>368</v>
      </c>
      <c r="W22" s="5" t="s">
        <v>369</v>
      </c>
      <c r="X22" s="5" t="s">
        <v>369</v>
      </c>
      <c r="Y22" s="4">
        <v>450</v>
      </c>
      <c r="Z22" s="4">
        <v>382</v>
      </c>
      <c r="AA22" s="4">
        <v>405</v>
      </c>
      <c r="AB22" s="4">
        <v>3</v>
      </c>
      <c r="AC22" s="4">
        <v>3</v>
      </c>
      <c r="AD22" s="4">
        <v>23</v>
      </c>
      <c r="AE22" s="4">
        <v>23</v>
      </c>
      <c r="AF22" s="4">
        <v>9</v>
      </c>
      <c r="AG22" s="4">
        <v>9</v>
      </c>
      <c r="AH22" s="4">
        <v>8</v>
      </c>
      <c r="AI22" s="4">
        <v>8</v>
      </c>
      <c r="AJ22" s="4">
        <v>10</v>
      </c>
      <c r="AK22" s="4">
        <v>10</v>
      </c>
      <c r="AL22" s="4">
        <v>2</v>
      </c>
      <c r="AM22" s="4">
        <v>2</v>
      </c>
      <c r="AN22" s="4">
        <v>0</v>
      </c>
      <c r="AO22" s="4">
        <v>0</v>
      </c>
      <c r="AP22" s="3" t="s">
        <v>58</v>
      </c>
      <c r="AQ22" s="3" t="s">
        <v>68</v>
      </c>
      <c r="AR22" s="6" t="str">
        <f>HYPERLINK("http://catalog.hathitrust.org/Record/002966163","HathiTrust Record")</f>
        <v>HathiTrust Record</v>
      </c>
      <c r="AS22" s="6" t="str">
        <f>HYPERLINK("https://creighton-primo.hosted.exlibrisgroup.com/primo-explore/search?tab=default_tab&amp;search_scope=EVERYTHING&amp;vid=01CRU&amp;lang=en_US&amp;offset=0&amp;query=any,contains,991002321079702656","Catalog Record")</f>
        <v>Catalog Record</v>
      </c>
      <c r="AT22" s="6" t="str">
        <f>HYPERLINK("http://www.worldcat.org/oclc/30109960","WorldCat Record")</f>
        <v>WorldCat Record</v>
      </c>
      <c r="AU22" s="3" t="s">
        <v>370</v>
      </c>
      <c r="AV22" s="3" t="s">
        <v>371</v>
      </c>
      <c r="AW22" s="3" t="s">
        <v>372</v>
      </c>
      <c r="AX22" s="3" t="s">
        <v>372</v>
      </c>
      <c r="AY22" s="3" t="s">
        <v>373</v>
      </c>
      <c r="AZ22" s="3" t="s">
        <v>73</v>
      </c>
      <c r="BB22" s="3" t="s">
        <v>374</v>
      </c>
      <c r="BC22" s="3" t="s">
        <v>375</v>
      </c>
      <c r="BD22" s="3" t="s">
        <v>376</v>
      </c>
    </row>
    <row r="23" spans="1:56" ht="45" customHeight="1" x14ac:dyDescent="0.25">
      <c r="A23" s="7" t="s">
        <v>58</v>
      </c>
      <c r="B23" s="2" t="s">
        <v>377</v>
      </c>
      <c r="C23" s="2" t="s">
        <v>378</v>
      </c>
      <c r="D23" s="2" t="s">
        <v>379</v>
      </c>
      <c r="F23" s="3" t="s">
        <v>58</v>
      </c>
      <c r="G23" s="3" t="s">
        <v>59</v>
      </c>
      <c r="H23" s="3" t="s">
        <v>68</v>
      </c>
      <c r="I23" s="3" t="s">
        <v>58</v>
      </c>
      <c r="J23" s="3" t="s">
        <v>60</v>
      </c>
      <c r="K23" s="2" t="s">
        <v>380</v>
      </c>
      <c r="L23" s="2" t="s">
        <v>381</v>
      </c>
      <c r="M23" s="3" t="s">
        <v>220</v>
      </c>
      <c r="O23" s="3" t="s">
        <v>63</v>
      </c>
      <c r="P23" s="3" t="s">
        <v>382</v>
      </c>
      <c r="R23" s="3" t="s">
        <v>129</v>
      </c>
      <c r="S23" s="4">
        <v>4</v>
      </c>
      <c r="T23" s="4">
        <v>4</v>
      </c>
      <c r="U23" s="5" t="s">
        <v>383</v>
      </c>
      <c r="V23" s="5" t="s">
        <v>383</v>
      </c>
      <c r="W23" s="5" t="s">
        <v>297</v>
      </c>
      <c r="X23" s="5" t="s">
        <v>297</v>
      </c>
      <c r="Y23" s="4">
        <v>743</v>
      </c>
      <c r="Z23" s="4">
        <v>664</v>
      </c>
      <c r="AA23" s="4">
        <v>700</v>
      </c>
      <c r="AB23" s="4">
        <v>8</v>
      </c>
      <c r="AC23" s="4">
        <v>8</v>
      </c>
      <c r="AD23" s="4">
        <v>40</v>
      </c>
      <c r="AE23" s="4">
        <v>41</v>
      </c>
      <c r="AF23" s="4">
        <v>16</v>
      </c>
      <c r="AG23" s="4">
        <v>16</v>
      </c>
      <c r="AH23" s="4">
        <v>6</v>
      </c>
      <c r="AI23" s="4">
        <v>7</v>
      </c>
      <c r="AJ23" s="4">
        <v>18</v>
      </c>
      <c r="AK23" s="4">
        <v>19</v>
      </c>
      <c r="AL23" s="4">
        <v>7</v>
      </c>
      <c r="AM23" s="4">
        <v>7</v>
      </c>
      <c r="AN23" s="4">
        <v>0</v>
      </c>
      <c r="AO23" s="4">
        <v>0</v>
      </c>
      <c r="AP23" s="3" t="s">
        <v>58</v>
      </c>
      <c r="AQ23" s="3" t="s">
        <v>58</v>
      </c>
      <c r="AS23" s="6" t="str">
        <f>HYPERLINK("https://creighton-primo.hosted.exlibrisgroup.com/primo-explore/search?tab=default_tab&amp;search_scope=EVERYTHING&amp;vid=01CRU&amp;lang=en_US&amp;offset=0&amp;query=any,contains,991000003199702656","Catalog Record")</f>
        <v>Catalog Record</v>
      </c>
      <c r="AT23" s="6" t="str">
        <f>HYPERLINK("http://www.worldcat.org/oclc/11969","WorldCat Record")</f>
        <v>WorldCat Record</v>
      </c>
      <c r="AU23" s="3" t="s">
        <v>384</v>
      </c>
      <c r="AV23" s="3" t="s">
        <v>385</v>
      </c>
      <c r="AW23" s="3" t="s">
        <v>386</v>
      </c>
      <c r="AX23" s="3" t="s">
        <v>386</v>
      </c>
      <c r="AY23" s="3" t="s">
        <v>387</v>
      </c>
      <c r="AZ23" s="3" t="s">
        <v>73</v>
      </c>
      <c r="BC23" s="3" t="s">
        <v>388</v>
      </c>
      <c r="BD23" s="3" t="s">
        <v>389</v>
      </c>
    </row>
    <row r="24" spans="1:56" ht="45" customHeight="1" x14ac:dyDescent="0.25">
      <c r="A24" s="7" t="s">
        <v>58</v>
      </c>
      <c r="B24" s="2" t="s">
        <v>390</v>
      </c>
      <c r="C24" s="2" t="s">
        <v>391</v>
      </c>
      <c r="D24" s="2" t="s">
        <v>379</v>
      </c>
      <c r="E24" s="3" t="s">
        <v>392</v>
      </c>
      <c r="F24" s="3" t="s">
        <v>58</v>
      </c>
      <c r="G24" s="3" t="s">
        <v>59</v>
      </c>
      <c r="H24" s="3" t="s">
        <v>58</v>
      </c>
      <c r="I24" s="3" t="s">
        <v>58</v>
      </c>
      <c r="J24" s="3" t="s">
        <v>60</v>
      </c>
      <c r="K24" s="2" t="s">
        <v>380</v>
      </c>
      <c r="L24" s="2" t="s">
        <v>381</v>
      </c>
      <c r="M24" s="3" t="s">
        <v>220</v>
      </c>
      <c r="O24" s="3" t="s">
        <v>63</v>
      </c>
      <c r="P24" s="3" t="s">
        <v>382</v>
      </c>
      <c r="R24" s="3" t="s">
        <v>129</v>
      </c>
      <c r="S24" s="4">
        <v>0</v>
      </c>
      <c r="T24" s="4">
        <v>4</v>
      </c>
      <c r="V24" s="5" t="s">
        <v>383</v>
      </c>
      <c r="W24" s="5" t="s">
        <v>297</v>
      </c>
      <c r="X24" s="5" t="s">
        <v>297</v>
      </c>
      <c r="Y24" s="4">
        <v>743</v>
      </c>
      <c r="Z24" s="4">
        <v>664</v>
      </c>
      <c r="AA24" s="4">
        <v>700</v>
      </c>
      <c r="AB24" s="4">
        <v>8</v>
      </c>
      <c r="AC24" s="4">
        <v>8</v>
      </c>
      <c r="AD24" s="4">
        <v>40</v>
      </c>
      <c r="AE24" s="4">
        <v>41</v>
      </c>
      <c r="AF24" s="4">
        <v>16</v>
      </c>
      <c r="AG24" s="4">
        <v>16</v>
      </c>
      <c r="AH24" s="4">
        <v>6</v>
      </c>
      <c r="AI24" s="4">
        <v>7</v>
      </c>
      <c r="AJ24" s="4">
        <v>18</v>
      </c>
      <c r="AK24" s="4">
        <v>19</v>
      </c>
      <c r="AL24" s="4">
        <v>7</v>
      </c>
      <c r="AM24" s="4">
        <v>7</v>
      </c>
      <c r="AN24" s="4">
        <v>0</v>
      </c>
      <c r="AO24" s="4">
        <v>0</v>
      </c>
      <c r="AP24" s="3" t="s">
        <v>58</v>
      </c>
      <c r="AQ24" s="3" t="s">
        <v>58</v>
      </c>
      <c r="AS24" s="6" t="str">
        <f>HYPERLINK("https://creighton-primo.hosted.exlibrisgroup.com/primo-explore/search?tab=default_tab&amp;search_scope=EVERYTHING&amp;vid=01CRU&amp;lang=en_US&amp;offset=0&amp;query=any,contains,991000003199702656","Catalog Record")</f>
        <v>Catalog Record</v>
      </c>
      <c r="AT24" s="6" t="str">
        <f>HYPERLINK("http://www.worldcat.org/oclc/11969","WorldCat Record")</f>
        <v>WorldCat Record</v>
      </c>
      <c r="AU24" s="3" t="s">
        <v>384</v>
      </c>
      <c r="AV24" s="3" t="s">
        <v>385</v>
      </c>
      <c r="AW24" s="3" t="s">
        <v>386</v>
      </c>
      <c r="AX24" s="3" t="s">
        <v>386</v>
      </c>
      <c r="AY24" s="3" t="s">
        <v>387</v>
      </c>
      <c r="AZ24" s="3" t="s">
        <v>73</v>
      </c>
      <c r="BC24" s="3" t="s">
        <v>393</v>
      </c>
      <c r="BD24" s="3" t="s">
        <v>394</v>
      </c>
    </row>
    <row r="25" spans="1:56" ht="45" customHeight="1" x14ac:dyDescent="0.25">
      <c r="A25" s="7" t="s">
        <v>58</v>
      </c>
      <c r="B25" s="2" t="s">
        <v>395</v>
      </c>
      <c r="C25" s="2" t="s">
        <v>396</v>
      </c>
      <c r="D25" s="2" t="s">
        <v>397</v>
      </c>
      <c r="F25" s="3" t="s">
        <v>58</v>
      </c>
      <c r="G25" s="3" t="s">
        <v>59</v>
      </c>
      <c r="H25" s="3" t="s">
        <v>58</v>
      </c>
      <c r="I25" s="3" t="s">
        <v>58</v>
      </c>
      <c r="J25" s="3" t="s">
        <v>60</v>
      </c>
      <c r="L25" s="2" t="s">
        <v>398</v>
      </c>
      <c r="M25" s="3" t="s">
        <v>294</v>
      </c>
      <c r="O25" s="3" t="s">
        <v>63</v>
      </c>
      <c r="P25" s="3" t="s">
        <v>83</v>
      </c>
      <c r="R25" s="3" t="s">
        <v>129</v>
      </c>
      <c r="S25" s="4">
        <v>2</v>
      </c>
      <c r="T25" s="4">
        <v>2</v>
      </c>
      <c r="U25" s="5" t="s">
        <v>399</v>
      </c>
      <c r="V25" s="5" t="s">
        <v>399</v>
      </c>
      <c r="W25" s="5" t="s">
        <v>297</v>
      </c>
      <c r="X25" s="5" t="s">
        <v>297</v>
      </c>
      <c r="Y25" s="4">
        <v>259</v>
      </c>
      <c r="Z25" s="4">
        <v>238</v>
      </c>
      <c r="AA25" s="4">
        <v>282</v>
      </c>
      <c r="AB25" s="4">
        <v>3</v>
      </c>
      <c r="AC25" s="4">
        <v>4</v>
      </c>
      <c r="AD25" s="4">
        <v>13</v>
      </c>
      <c r="AE25" s="4">
        <v>14</v>
      </c>
      <c r="AF25" s="4">
        <v>4</v>
      </c>
      <c r="AG25" s="4">
        <v>4</v>
      </c>
      <c r="AH25" s="4">
        <v>5</v>
      </c>
      <c r="AI25" s="4">
        <v>5</v>
      </c>
      <c r="AJ25" s="4">
        <v>9</v>
      </c>
      <c r="AK25" s="4">
        <v>9</v>
      </c>
      <c r="AL25" s="4">
        <v>2</v>
      </c>
      <c r="AM25" s="4">
        <v>3</v>
      </c>
      <c r="AN25" s="4">
        <v>0</v>
      </c>
      <c r="AO25" s="4">
        <v>0</v>
      </c>
      <c r="AP25" s="3" t="s">
        <v>58</v>
      </c>
      <c r="AQ25" s="3" t="s">
        <v>58</v>
      </c>
      <c r="AS25" s="6" t="str">
        <f>HYPERLINK("https://creighton-primo.hosted.exlibrisgroup.com/primo-explore/search?tab=default_tab&amp;search_scope=EVERYTHING&amp;vid=01CRU&amp;lang=en_US&amp;offset=0&amp;query=any,contains,991000212979702656","Catalog Record")</f>
        <v>Catalog Record</v>
      </c>
      <c r="AT25" s="6" t="str">
        <f>HYPERLINK("http://www.worldcat.org/oclc/9556326","WorldCat Record")</f>
        <v>WorldCat Record</v>
      </c>
      <c r="AU25" s="3" t="s">
        <v>400</v>
      </c>
      <c r="AV25" s="3" t="s">
        <v>401</v>
      </c>
      <c r="AW25" s="3" t="s">
        <v>402</v>
      </c>
      <c r="AX25" s="3" t="s">
        <v>402</v>
      </c>
      <c r="AY25" s="3" t="s">
        <v>403</v>
      </c>
      <c r="AZ25" s="3" t="s">
        <v>73</v>
      </c>
      <c r="BB25" s="3" t="s">
        <v>404</v>
      </c>
      <c r="BC25" s="3" t="s">
        <v>405</v>
      </c>
      <c r="BD25" s="3" t="s">
        <v>406</v>
      </c>
    </row>
    <row r="26" spans="1:56" ht="45" customHeight="1" x14ac:dyDescent="0.25">
      <c r="A26" s="7" t="s">
        <v>58</v>
      </c>
      <c r="B26" s="2" t="s">
        <v>407</v>
      </c>
      <c r="C26" s="2" t="s">
        <v>408</v>
      </c>
      <c r="D26" s="2" t="s">
        <v>409</v>
      </c>
      <c r="F26" s="3" t="s">
        <v>58</v>
      </c>
      <c r="G26" s="3" t="s">
        <v>59</v>
      </c>
      <c r="H26" s="3" t="s">
        <v>58</v>
      </c>
      <c r="I26" s="3" t="s">
        <v>58</v>
      </c>
      <c r="J26" s="3" t="s">
        <v>60</v>
      </c>
      <c r="K26" s="2" t="s">
        <v>410</v>
      </c>
      <c r="L26" s="2" t="s">
        <v>411</v>
      </c>
      <c r="M26" s="3" t="s">
        <v>412</v>
      </c>
      <c r="O26" s="3" t="s">
        <v>63</v>
      </c>
      <c r="P26" s="3" t="s">
        <v>114</v>
      </c>
      <c r="R26" s="3" t="s">
        <v>129</v>
      </c>
      <c r="S26" s="4">
        <v>7</v>
      </c>
      <c r="T26" s="4">
        <v>7</v>
      </c>
      <c r="U26" s="5" t="s">
        <v>413</v>
      </c>
      <c r="V26" s="5" t="s">
        <v>413</v>
      </c>
      <c r="W26" s="5" t="s">
        <v>176</v>
      </c>
      <c r="X26" s="5" t="s">
        <v>176</v>
      </c>
      <c r="Y26" s="4">
        <v>254</v>
      </c>
      <c r="Z26" s="4">
        <v>137</v>
      </c>
      <c r="AA26" s="4">
        <v>140</v>
      </c>
      <c r="AB26" s="4">
        <v>2</v>
      </c>
      <c r="AC26" s="4">
        <v>2</v>
      </c>
      <c r="AD26" s="4">
        <v>8</v>
      </c>
      <c r="AE26" s="4">
        <v>8</v>
      </c>
      <c r="AF26" s="4">
        <v>2</v>
      </c>
      <c r="AG26" s="4">
        <v>2</v>
      </c>
      <c r="AH26" s="4">
        <v>3</v>
      </c>
      <c r="AI26" s="4">
        <v>3</v>
      </c>
      <c r="AJ26" s="4">
        <v>5</v>
      </c>
      <c r="AK26" s="4">
        <v>5</v>
      </c>
      <c r="AL26" s="4">
        <v>1</v>
      </c>
      <c r="AM26" s="4">
        <v>1</v>
      </c>
      <c r="AN26" s="4">
        <v>0</v>
      </c>
      <c r="AO26" s="4">
        <v>0</v>
      </c>
      <c r="AP26" s="3" t="s">
        <v>58</v>
      </c>
      <c r="AQ26" s="3" t="s">
        <v>68</v>
      </c>
      <c r="AR26" s="6" t="str">
        <f>HYPERLINK("http://catalog.hathitrust.org/Record/002477779","HathiTrust Record")</f>
        <v>HathiTrust Record</v>
      </c>
      <c r="AS26" s="6" t="str">
        <f>HYPERLINK("https://creighton-primo.hosted.exlibrisgroup.com/primo-explore/search?tab=default_tab&amp;search_scope=EVERYTHING&amp;vid=01CRU&amp;lang=en_US&amp;offset=0&amp;query=any,contains,991001940859702656","Catalog Record")</f>
        <v>Catalog Record</v>
      </c>
      <c r="AT26" s="6" t="str">
        <f>HYPERLINK("http://www.worldcat.org/oclc/24515961","WorldCat Record")</f>
        <v>WorldCat Record</v>
      </c>
      <c r="AU26" s="3" t="s">
        <v>414</v>
      </c>
      <c r="AV26" s="3" t="s">
        <v>415</v>
      </c>
      <c r="AW26" s="3" t="s">
        <v>416</v>
      </c>
      <c r="AX26" s="3" t="s">
        <v>416</v>
      </c>
      <c r="AY26" s="3" t="s">
        <v>417</v>
      </c>
      <c r="AZ26" s="3" t="s">
        <v>73</v>
      </c>
      <c r="BB26" s="3" t="s">
        <v>418</v>
      </c>
      <c r="BC26" s="3" t="s">
        <v>419</v>
      </c>
      <c r="BD26" s="3" t="s">
        <v>420</v>
      </c>
    </row>
    <row r="27" spans="1:56" ht="45" customHeight="1" x14ac:dyDescent="0.25">
      <c r="A27" s="7" t="s">
        <v>58</v>
      </c>
      <c r="B27" s="2" t="s">
        <v>421</v>
      </c>
      <c r="C27" s="2" t="s">
        <v>422</v>
      </c>
      <c r="D27" s="2" t="s">
        <v>423</v>
      </c>
      <c r="F27" s="3" t="s">
        <v>58</v>
      </c>
      <c r="G27" s="3" t="s">
        <v>59</v>
      </c>
      <c r="H27" s="3" t="s">
        <v>58</v>
      </c>
      <c r="I27" s="3" t="s">
        <v>58</v>
      </c>
      <c r="J27" s="3" t="s">
        <v>60</v>
      </c>
      <c r="K27" s="2" t="s">
        <v>424</v>
      </c>
      <c r="L27" s="2" t="s">
        <v>425</v>
      </c>
      <c r="M27" s="3" t="s">
        <v>426</v>
      </c>
      <c r="O27" s="3" t="s">
        <v>63</v>
      </c>
      <c r="P27" s="3" t="s">
        <v>427</v>
      </c>
      <c r="Q27" s="2" t="s">
        <v>428</v>
      </c>
      <c r="R27" s="3" t="s">
        <v>129</v>
      </c>
      <c r="S27" s="4">
        <v>20</v>
      </c>
      <c r="T27" s="4">
        <v>20</v>
      </c>
      <c r="U27" s="5" t="s">
        <v>429</v>
      </c>
      <c r="V27" s="5" t="s">
        <v>429</v>
      </c>
      <c r="W27" s="5" t="s">
        <v>430</v>
      </c>
      <c r="X27" s="5" t="s">
        <v>430</v>
      </c>
      <c r="Y27" s="4">
        <v>451</v>
      </c>
      <c r="Z27" s="4">
        <v>377</v>
      </c>
      <c r="AA27" s="4">
        <v>381</v>
      </c>
      <c r="AB27" s="4">
        <v>4</v>
      </c>
      <c r="AC27" s="4">
        <v>4</v>
      </c>
      <c r="AD27" s="4">
        <v>20</v>
      </c>
      <c r="AE27" s="4">
        <v>20</v>
      </c>
      <c r="AF27" s="4">
        <v>5</v>
      </c>
      <c r="AG27" s="4">
        <v>5</v>
      </c>
      <c r="AH27" s="4">
        <v>7</v>
      </c>
      <c r="AI27" s="4">
        <v>7</v>
      </c>
      <c r="AJ27" s="4">
        <v>10</v>
      </c>
      <c r="AK27" s="4">
        <v>10</v>
      </c>
      <c r="AL27" s="4">
        <v>3</v>
      </c>
      <c r="AM27" s="4">
        <v>3</v>
      </c>
      <c r="AN27" s="4">
        <v>1</v>
      </c>
      <c r="AO27" s="4">
        <v>1</v>
      </c>
      <c r="AP27" s="3" t="s">
        <v>58</v>
      </c>
      <c r="AQ27" s="3" t="s">
        <v>58</v>
      </c>
      <c r="AS27" s="6" t="str">
        <f>HYPERLINK("https://creighton-primo.hosted.exlibrisgroup.com/primo-explore/search?tab=default_tab&amp;search_scope=EVERYTHING&amp;vid=01CRU&amp;lang=en_US&amp;offset=0&amp;query=any,contains,991005422129702656","Catalog Record")</f>
        <v>Catalog Record</v>
      </c>
      <c r="AT27" s="6" t="str">
        <f>HYPERLINK("http://www.worldcat.org/oclc/33034363","WorldCat Record")</f>
        <v>WorldCat Record</v>
      </c>
      <c r="AU27" s="3" t="s">
        <v>431</v>
      </c>
      <c r="AV27" s="3" t="s">
        <v>432</v>
      </c>
      <c r="AW27" s="3" t="s">
        <v>433</v>
      </c>
      <c r="AX27" s="3" t="s">
        <v>433</v>
      </c>
      <c r="AY27" s="3" t="s">
        <v>434</v>
      </c>
      <c r="AZ27" s="3" t="s">
        <v>73</v>
      </c>
      <c r="BB27" s="3" t="s">
        <v>435</v>
      </c>
      <c r="BC27" s="3" t="s">
        <v>436</v>
      </c>
      <c r="BD27" s="3" t="s">
        <v>437</v>
      </c>
    </row>
    <row r="28" spans="1:56" ht="45" customHeight="1" x14ac:dyDescent="0.25">
      <c r="A28" s="7" t="s">
        <v>58</v>
      </c>
      <c r="B28" s="2" t="s">
        <v>438</v>
      </c>
      <c r="C28" s="2" t="s">
        <v>439</v>
      </c>
      <c r="D28" s="2" t="s">
        <v>440</v>
      </c>
      <c r="F28" s="3" t="s">
        <v>58</v>
      </c>
      <c r="G28" s="3" t="s">
        <v>59</v>
      </c>
      <c r="H28" s="3" t="s">
        <v>58</v>
      </c>
      <c r="I28" s="3" t="s">
        <v>58</v>
      </c>
      <c r="J28" s="3" t="s">
        <v>60</v>
      </c>
      <c r="K28" s="2" t="s">
        <v>441</v>
      </c>
      <c r="L28" s="2" t="s">
        <v>442</v>
      </c>
      <c r="M28" s="3" t="s">
        <v>113</v>
      </c>
      <c r="O28" s="3" t="s">
        <v>63</v>
      </c>
      <c r="P28" s="3" t="s">
        <v>443</v>
      </c>
      <c r="R28" s="3" t="s">
        <v>129</v>
      </c>
      <c r="S28" s="4">
        <v>2</v>
      </c>
      <c r="T28" s="4">
        <v>2</v>
      </c>
      <c r="U28" s="5" t="s">
        <v>444</v>
      </c>
      <c r="V28" s="5" t="s">
        <v>444</v>
      </c>
      <c r="W28" s="5" t="s">
        <v>445</v>
      </c>
      <c r="X28" s="5" t="s">
        <v>445</v>
      </c>
      <c r="Y28" s="4">
        <v>751</v>
      </c>
      <c r="Z28" s="4">
        <v>633</v>
      </c>
      <c r="AA28" s="4">
        <v>652</v>
      </c>
      <c r="AB28" s="4">
        <v>5</v>
      </c>
      <c r="AC28" s="4">
        <v>5</v>
      </c>
      <c r="AD28" s="4">
        <v>28</v>
      </c>
      <c r="AE28" s="4">
        <v>30</v>
      </c>
      <c r="AF28" s="4">
        <v>13</v>
      </c>
      <c r="AG28" s="4">
        <v>14</v>
      </c>
      <c r="AH28" s="4">
        <v>5</v>
      </c>
      <c r="AI28" s="4">
        <v>6</v>
      </c>
      <c r="AJ28" s="4">
        <v>14</v>
      </c>
      <c r="AK28" s="4">
        <v>15</v>
      </c>
      <c r="AL28" s="4">
        <v>4</v>
      </c>
      <c r="AM28" s="4">
        <v>4</v>
      </c>
      <c r="AN28" s="4">
        <v>1</v>
      </c>
      <c r="AO28" s="4">
        <v>1</v>
      </c>
      <c r="AP28" s="3" t="s">
        <v>58</v>
      </c>
      <c r="AQ28" s="3" t="s">
        <v>68</v>
      </c>
      <c r="AR28" s="6" t="str">
        <f>HYPERLINK("http://catalog.hathitrust.org/Record/001152819","HathiTrust Record")</f>
        <v>HathiTrust Record</v>
      </c>
      <c r="AS28" s="6" t="str">
        <f>HYPERLINK("https://creighton-primo.hosted.exlibrisgroup.com/primo-explore/search?tab=default_tab&amp;search_scope=EVERYTHING&amp;vid=01CRU&amp;lang=en_US&amp;offset=0&amp;query=any,contains,991003002149702656","Catalog Record")</f>
        <v>Catalog Record</v>
      </c>
      <c r="AT28" s="6" t="str">
        <f>HYPERLINK("http://www.worldcat.org/oclc/569597","WorldCat Record")</f>
        <v>WorldCat Record</v>
      </c>
      <c r="AU28" s="3" t="s">
        <v>446</v>
      </c>
      <c r="AV28" s="3" t="s">
        <v>447</v>
      </c>
      <c r="AW28" s="3" t="s">
        <v>448</v>
      </c>
      <c r="AX28" s="3" t="s">
        <v>448</v>
      </c>
      <c r="AY28" s="3" t="s">
        <v>449</v>
      </c>
      <c r="AZ28" s="3" t="s">
        <v>73</v>
      </c>
      <c r="BC28" s="3" t="s">
        <v>450</v>
      </c>
      <c r="BD28" s="3" t="s">
        <v>451</v>
      </c>
    </row>
    <row r="29" spans="1:56" ht="45" customHeight="1" x14ac:dyDescent="0.25">
      <c r="A29" s="7" t="s">
        <v>58</v>
      </c>
      <c r="B29" s="2" t="s">
        <v>452</v>
      </c>
      <c r="C29" s="2" t="s">
        <v>453</v>
      </c>
      <c r="D29" s="2" t="s">
        <v>454</v>
      </c>
      <c r="F29" s="3" t="s">
        <v>58</v>
      </c>
      <c r="G29" s="3" t="s">
        <v>59</v>
      </c>
      <c r="H29" s="3" t="s">
        <v>58</v>
      </c>
      <c r="I29" s="3" t="s">
        <v>58</v>
      </c>
      <c r="J29" s="3" t="s">
        <v>60</v>
      </c>
      <c r="K29" s="2" t="s">
        <v>455</v>
      </c>
      <c r="L29" s="2" t="s">
        <v>456</v>
      </c>
      <c r="M29" s="3" t="s">
        <v>98</v>
      </c>
      <c r="O29" s="3" t="s">
        <v>63</v>
      </c>
      <c r="P29" s="3" t="s">
        <v>427</v>
      </c>
      <c r="R29" s="3" t="s">
        <v>129</v>
      </c>
      <c r="S29" s="4">
        <v>3</v>
      </c>
      <c r="T29" s="4">
        <v>3</v>
      </c>
      <c r="U29" s="5" t="s">
        <v>457</v>
      </c>
      <c r="V29" s="5" t="s">
        <v>457</v>
      </c>
      <c r="W29" s="5" t="s">
        <v>458</v>
      </c>
      <c r="X29" s="5" t="s">
        <v>458</v>
      </c>
      <c r="Y29" s="4">
        <v>666</v>
      </c>
      <c r="Z29" s="4">
        <v>571</v>
      </c>
      <c r="AA29" s="4">
        <v>573</v>
      </c>
      <c r="AB29" s="4">
        <v>5</v>
      </c>
      <c r="AC29" s="4">
        <v>5</v>
      </c>
      <c r="AD29" s="4">
        <v>25</v>
      </c>
      <c r="AE29" s="4">
        <v>25</v>
      </c>
      <c r="AF29" s="4">
        <v>6</v>
      </c>
      <c r="AG29" s="4">
        <v>6</v>
      </c>
      <c r="AH29" s="4">
        <v>6</v>
      </c>
      <c r="AI29" s="4">
        <v>6</v>
      </c>
      <c r="AJ29" s="4">
        <v>15</v>
      </c>
      <c r="AK29" s="4">
        <v>15</v>
      </c>
      <c r="AL29" s="4">
        <v>4</v>
      </c>
      <c r="AM29" s="4">
        <v>4</v>
      </c>
      <c r="AN29" s="4">
        <v>1</v>
      </c>
      <c r="AO29" s="4">
        <v>1</v>
      </c>
      <c r="AP29" s="3" t="s">
        <v>58</v>
      </c>
      <c r="AQ29" s="3" t="s">
        <v>68</v>
      </c>
      <c r="AR29" s="6" t="str">
        <f>HYPERLINK("http://catalog.hathitrust.org/Record/000124380","HathiTrust Record")</f>
        <v>HathiTrust Record</v>
      </c>
      <c r="AS29" s="6" t="str">
        <f>HYPERLINK("https://creighton-primo.hosted.exlibrisgroup.com/primo-explore/search?tab=default_tab&amp;search_scope=EVERYTHING&amp;vid=01CRU&amp;lang=en_US&amp;offset=0&amp;query=any,contains,991000413689702656","Catalog Record")</f>
        <v>Catalog Record</v>
      </c>
      <c r="AT29" s="6" t="str">
        <f>HYPERLINK("http://www.worldcat.org/oclc/10723057","WorldCat Record")</f>
        <v>WorldCat Record</v>
      </c>
      <c r="AU29" s="3" t="s">
        <v>459</v>
      </c>
      <c r="AV29" s="3" t="s">
        <v>460</v>
      </c>
      <c r="AW29" s="3" t="s">
        <v>461</v>
      </c>
      <c r="AX29" s="3" t="s">
        <v>461</v>
      </c>
      <c r="AY29" s="3" t="s">
        <v>462</v>
      </c>
      <c r="AZ29" s="3" t="s">
        <v>73</v>
      </c>
      <c r="BB29" s="3" t="s">
        <v>463</v>
      </c>
      <c r="BC29" s="3" t="s">
        <v>464</v>
      </c>
      <c r="BD29" s="3" t="s">
        <v>465</v>
      </c>
    </row>
    <row r="30" spans="1:56" ht="45" customHeight="1" x14ac:dyDescent="0.25">
      <c r="A30" s="7" t="s">
        <v>58</v>
      </c>
      <c r="B30" s="2" t="s">
        <v>466</v>
      </c>
      <c r="C30" s="2" t="s">
        <v>467</v>
      </c>
      <c r="D30" s="2" t="s">
        <v>468</v>
      </c>
      <c r="F30" s="3" t="s">
        <v>58</v>
      </c>
      <c r="G30" s="3" t="s">
        <v>59</v>
      </c>
      <c r="H30" s="3" t="s">
        <v>58</v>
      </c>
      <c r="I30" s="3" t="s">
        <v>58</v>
      </c>
      <c r="J30" s="3" t="s">
        <v>60</v>
      </c>
      <c r="L30" s="2" t="s">
        <v>469</v>
      </c>
      <c r="M30" s="3" t="s">
        <v>470</v>
      </c>
      <c r="O30" s="3" t="s">
        <v>63</v>
      </c>
      <c r="P30" s="3" t="s">
        <v>366</v>
      </c>
      <c r="R30" s="3" t="s">
        <v>129</v>
      </c>
      <c r="S30" s="4">
        <v>1</v>
      </c>
      <c r="T30" s="4">
        <v>1</v>
      </c>
      <c r="U30" s="5" t="s">
        <v>471</v>
      </c>
      <c r="V30" s="5" t="s">
        <v>471</v>
      </c>
      <c r="W30" s="5" t="s">
        <v>458</v>
      </c>
      <c r="X30" s="5" t="s">
        <v>458</v>
      </c>
      <c r="Y30" s="4">
        <v>515</v>
      </c>
      <c r="Z30" s="4">
        <v>424</v>
      </c>
      <c r="AA30" s="4">
        <v>525</v>
      </c>
      <c r="AB30" s="4">
        <v>3</v>
      </c>
      <c r="AC30" s="4">
        <v>3</v>
      </c>
      <c r="AD30" s="4">
        <v>22</v>
      </c>
      <c r="AE30" s="4">
        <v>23</v>
      </c>
      <c r="AF30" s="4">
        <v>6</v>
      </c>
      <c r="AG30" s="4">
        <v>7</v>
      </c>
      <c r="AH30" s="4">
        <v>5</v>
      </c>
      <c r="AI30" s="4">
        <v>5</v>
      </c>
      <c r="AJ30" s="4">
        <v>14</v>
      </c>
      <c r="AK30" s="4">
        <v>14</v>
      </c>
      <c r="AL30" s="4">
        <v>2</v>
      </c>
      <c r="AM30" s="4">
        <v>2</v>
      </c>
      <c r="AN30" s="4">
        <v>0</v>
      </c>
      <c r="AO30" s="4">
        <v>0</v>
      </c>
      <c r="AP30" s="3" t="s">
        <v>58</v>
      </c>
      <c r="AQ30" s="3" t="s">
        <v>68</v>
      </c>
      <c r="AR30" s="6" t="str">
        <f>HYPERLINK("http://catalog.hathitrust.org/Record/000762745","HathiTrust Record")</f>
        <v>HathiTrust Record</v>
      </c>
      <c r="AS30" s="6" t="str">
        <f>HYPERLINK("https://creighton-primo.hosted.exlibrisgroup.com/primo-explore/search?tab=default_tab&amp;search_scope=EVERYTHING&amp;vid=01CRU&amp;lang=en_US&amp;offset=0&amp;query=any,contains,991005228859702656","Catalog Record")</f>
        <v>Catalog Record</v>
      </c>
      <c r="AT30" s="6" t="str">
        <f>HYPERLINK("http://www.worldcat.org/oclc/8305595","WorldCat Record")</f>
        <v>WorldCat Record</v>
      </c>
      <c r="AU30" s="3" t="s">
        <v>472</v>
      </c>
      <c r="AV30" s="3" t="s">
        <v>473</v>
      </c>
      <c r="AW30" s="3" t="s">
        <v>474</v>
      </c>
      <c r="AX30" s="3" t="s">
        <v>474</v>
      </c>
      <c r="AY30" s="3" t="s">
        <v>475</v>
      </c>
      <c r="AZ30" s="3" t="s">
        <v>73</v>
      </c>
      <c r="BB30" s="3" t="s">
        <v>476</v>
      </c>
      <c r="BC30" s="3" t="s">
        <v>477</v>
      </c>
      <c r="BD30" s="3" t="s">
        <v>478</v>
      </c>
    </row>
    <row r="31" spans="1:56" ht="45" customHeight="1" x14ac:dyDescent="0.25">
      <c r="A31" s="7" t="s">
        <v>58</v>
      </c>
      <c r="B31" s="2" t="s">
        <v>479</v>
      </c>
      <c r="C31" s="2" t="s">
        <v>480</v>
      </c>
      <c r="D31" s="2" t="s">
        <v>481</v>
      </c>
      <c r="F31" s="3" t="s">
        <v>58</v>
      </c>
      <c r="G31" s="3" t="s">
        <v>59</v>
      </c>
      <c r="H31" s="3" t="s">
        <v>58</v>
      </c>
      <c r="I31" s="3" t="s">
        <v>58</v>
      </c>
      <c r="J31" s="3" t="s">
        <v>60</v>
      </c>
      <c r="K31" s="2" t="s">
        <v>482</v>
      </c>
      <c r="L31" s="2" t="s">
        <v>483</v>
      </c>
      <c r="M31" s="3" t="s">
        <v>484</v>
      </c>
      <c r="O31" s="3" t="s">
        <v>63</v>
      </c>
      <c r="P31" s="3" t="s">
        <v>295</v>
      </c>
      <c r="R31" s="3" t="s">
        <v>129</v>
      </c>
      <c r="S31" s="4">
        <v>1</v>
      </c>
      <c r="T31" s="4">
        <v>1</v>
      </c>
      <c r="U31" s="5" t="s">
        <v>485</v>
      </c>
      <c r="V31" s="5" t="s">
        <v>485</v>
      </c>
      <c r="W31" s="5" t="s">
        <v>116</v>
      </c>
      <c r="X31" s="5" t="s">
        <v>116</v>
      </c>
      <c r="Y31" s="4">
        <v>476</v>
      </c>
      <c r="Z31" s="4">
        <v>399</v>
      </c>
      <c r="AA31" s="4">
        <v>453</v>
      </c>
      <c r="AB31" s="4">
        <v>3</v>
      </c>
      <c r="AC31" s="4">
        <v>3</v>
      </c>
      <c r="AD31" s="4">
        <v>20</v>
      </c>
      <c r="AE31" s="4">
        <v>24</v>
      </c>
      <c r="AF31" s="4">
        <v>6</v>
      </c>
      <c r="AG31" s="4">
        <v>9</v>
      </c>
      <c r="AH31" s="4">
        <v>5</v>
      </c>
      <c r="AI31" s="4">
        <v>6</v>
      </c>
      <c r="AJ31" s="4">
        <v>12</v>
      </c>
      <c r="AK31" s="4">
        <v>13</v>
      </c>
      <c r="AL31" s="4">
        <v>2</v>
      </c>
      <c r="AM31" s="4">
        <v>2</v>
      </c>
      <c r="AN31" s="4">
        <v>0</v>
      </c>
      <c r="AO31" s="4">
        <v>0</v>
      </c>
      <c r="AP31" s="3" t="s">
        <v>58</v>
      </c>
      <c r="AQ31" s="3" t="s">
        <v>68</v>
      </c>
      <c r="AR31" s="6" t="str">
        <f>HYPERLINK("http://catalog.hathitrust.org/Record/000714732","HathiTrust Record")</f>
        <v>HathiTrust Record</v>
      </c>
      <c r="AS31" s="6" t="str">
        <f>HYPERLINK("https://creighton-primo.hosted.exlibrisgroup.com/primo-explore/search?tab=default_tab&amp;search_scope=EVERYTHING&amp;vid=01CRU&amp;lang=en_US&amp;offset=0&amp;query=any,contains,991004069619702656","Catalog Record")</f>
        <v>Catalog Record</v>
      </c>
      <c r="AT31" s="6" t="str">
        <f>HYPERLINK("http://www.worldcat.org/oclc/2296764","WorldCat Record")</f>
        <v>WorldCat Record</v>
      </c>
      <c r="AU31" s="3" t="s">
        <v>486</v>
      </c>
      <c r="AV31" s="3" t="s">
        <v>487</v>
      </c>
      <c r="AW31" s="3" t="s">
        <v>488</v>
      </c>
      <c r="AX31" s="3" t="s">
        <v>488</v>
      </c>
      <c r="AY31" s="3" t="s">
        <v>489</v>
      </c>
      <c r="AZ31" s="3" t="s">
        <v>73</v>
      </c>
      <c r="BB31" s="3" t="s">
        <v>490</v>
      </c>
      <c r="BC31" s="3" t="s">
        <v>491</v>
      </c>
      <c r="BD31" s="3" t="s">
        <v>492</v>
      </c>
    </row>
    <row r="32" spans="1:56" ht="45" customHeight="1" x14ac:dyDescent="0.25">
      <c r="A32" s="7" t="s">
        <v>58</v>
      </c>
      <c r="B32" s="2" t="s">
        <v>493</v>
      </c>
      <c r="C32" s="2" t="s">
        <v>494</v>
      </c>
      <c r="D32" s="2" t="s">
        <v>495</v>
      </c>
      <c r="F32" s="3" t="s">
        <v>58</v>
      </c>
      <c r="G32" s="3" t="s">
        <v>59</v>
      </c>
      <c r="H32" s="3" t="s">
        <v>58</v>
      </c>
      <c r="I32" s="3" t="s">
        <v>58</v>
      </c>
      <c r="J32" s="3" t="s">
        <v>60</v>
      </c>
      <c r="K32" s="2" t="s">
        <v>496</v>
      </c>
      <c r="L32" s="2" t="s">
        <v>497</v>
      </c>
      <c r="M32" s="3" t="s">
        <v>498</v>
      </c>
      <c r="O32" s="3" t="s">
        <v>63</v>
      </c>
      <c r="P32" s="3" t="s">
        <v>83</v>
      </c>
      <c r="Q32" s="2" t="s">
        <v>499</v>
      </c>
      <c r="R32" s="3" t="s">
        <v>129</v>
      </c>
      <c r="S32" s="4">
        <v>1</v>
      </c>
      <c r="T32" s="4">
        <v>1</v>
      </c>
      <c r="U32" s="5" t="s">
        <v>500</v>
      </c>
      <c r="V32" s="5" t="s">
        <v>500</v>
      </c>
      <c r="W32" s="5" t="s">
        <v>116</v>
      </c>
      <c r="X32" s="5" t="s">
        <v>116</v>
      </c>
      <c r="Y32" s="4">
        <v>455</v>
      </c>
      <c r="Z32" s="4">
        <v>402</v>
      </c>
      <c r="AA32" s="4">
        <v>427</v>
      </c>
      <c r="AB32" s="4">
        <v>3</v>
      </c>
      <c r="AC32" s="4">
        <v>3</v>
      </c>
      <c r="AD32" s="4">
        <v>23</v>
      </c>
      <c r="AE32" s="4">
        <v>25</v>
      </c>
      <c r="AF32" s="4">
        <v>7</v>
      </c>
      <c r="AG32" s="4">
        <v>8</v>
      </c>
      <c r="AH32" s="4">
        <v>5</v>
      </c>
      <c r="AI32" s="4">
        <v>6</v>
      </c>
      <c r="AJ32" s="4">
        <v>16</v>
      </c>
      <c r="AK32" s="4">
        <v>17</v>
      </c>
      <c r="AL32" s="4">
        <v>2</v>
      </c>
      <c r="AM32" s="4">
        <v>2</v>
      </c>
      <c r="AN32" s="4">
        <v>1</v>
      </c>
      <c r="AO32" s="4">
        <v>1</v>
      </c>
      <c r="AP32" s="3" t="s">
        <v>58</v>
      </c>
      <c r="AQ32" s="3" t="s">
        <v>68</v>
      </c>
      <c r="AR32" s="6" t="str">
        <f>HYPERLINK("http://catalog.hathitrust.org/Record/001620597","HathiTrust Record")</f>
        <v>HathiTrust Record</v>
      </c>
      <c r="AS32" s="6" t="str">
        <f>HYPERLINK("https://creighton-primo.hosted.exlibrisgroup.com/primo-explore/search?tab=default_tab&amp;search_scope=EVERYTHING&amp;vid=01CRU&amp;lang=en_US&amp;offset=0&amp;query=any,contains,991003765199702656","Catalog Record")</f>
        <v>Catalog Record</v>
      </c>
      <c r="AT32" s="6" t="str">
        <f>HYPERLINK("http://www.worldcat.org/oclc/1457263","WorldCat Record")</f>
        <v>WorldCat Record</v>
      </c>
      <c r="AU32" s="3" t="s">
        <v>501</v>
      </c>
      <c r="AV32" s="3" t="s">
        <v>502</v>
      </c>
      <c r="AW32" s="3" t="s">
        <v>503</v>
      </c>
      <c r="AX32" s="3" t="s">
        <v>503</v>
      </c>
      <c r="AY32" s="3" t="s">
        <v>504</v>
      </c>
      <c r="AZ32" s="3" t="s">
        <v>73</v>
      </c>
      <c r="BC32" s="3" t="s">
        <v>505</v>
      </c>
      <c r="BD32" s="3" t="s">
        <v>506</v>
      </c>
    </row>
    <row r="33" spans="1:56" ht="45" customHeight="1" x14ac:dyDescent="0.25">
      <c r="A33" s="7" t="s">
        <v>58</v>
      </c>
      <c r="B33" s="2" t="s">
        <v>507</v>
      </c>
      <c r="C33" s="2" t="s">
        <v>508</v>
      </c>
      <c r="D33" s="2" t="s">
        <v>509</v>
      </c>
      <c r="F33" s="3" t="s">
        <v>58</v>
      </c>
      <c r="G33" s="3" t="s">
        <v>59</v>
      </c>
      <c r="H33" s="3" t="s">
        <v>58</v>
      </c>
      <c r="I33" s="3" t="s">
        <v>58</v>
      </c>
      <c r="J33" s="3" t="s">
        <v>60</v>
      </c>
      <c r="K33" s="2" t="s">
        <v>510</v>
      </c>
      <c r="L33" s="2" t="s">
        <v>511</v>
      </c>
      <c r="M33" s="3" t="s">
        <v>470</v>
      </c>
      <c r="O33" s="3" t="s">
        <v>63</v>
      </c>
      <c r="P33" s="3" t="s">
        <v>83</v>
      </c>
      <c r="R33" s="3" t="s">
        <v>129</v>
      </c>
      <c r="S33" s="4">
        <v>2</v>
      </c>
      <c r="T33" s="4">
        <v>2</v>
      </c>
      <c r="U33" s="5" t="s">
        <v>512</v>
      </c>
      <c r="V33" s="5" t="s">
        <v>512</v>
      </c>
      <c r="W33" s="5" t="s">
        <v>513</v>
      </c>
      <c r="X33" s="5" t="s">
        <v>513</v>
      </c>
      <c r="Y33" s="4">
        <v>321</v>
      </c>
      <c r="Z33" s="4">
        <v>291</v>
      </c>
      <c r="AA33" s="4">
        <v>403</v>
      </c>
      <c r="AB33" s="4">
        <v>2</v>
      </c>
      <c r="AC33" s="4">
        <v>4</v>
      </c>
      <c r="AD33" s="4">
        <v>13</v>
      </c>
      <c r="AE33" s="4">
        <v>16</v>
      </c>
      <c r="AF33" s="4">
        <v>7</v>
      </c>
      <c r="AG33" s="4">
        <v>8</v>
      </c>
      <c r="AH33" s="4">
        <v>3</v>
      </c>
      <c r="AI33" s="4">
        <v>3</v>
      </c>
      <c r="AJ33" s="4">
        <v>9</v>
      </c>
      <c r="AK33" s="4">
        <v>9</v>
      </c>
      <c r="AL33" s="4">
        <v>1</v>
      </c>
      <c r="AM33" s="4">
        <v>3</v>
      </c>
      <c r="AN33" s="4">
        <v>0</v>
      </c>
      <c r="AO33" s="4">
        <v>0</v>
      </c>
      <c r="AP33" s="3" t="s">
        <v>58</v>
      </c>
      <c r="AQ33" s="3" t="s">
        <v>58</v>
      </c>
      <c r="AS33" s="6" t="str">
        <f>HYPERLINK("https://creighton-primo.hosted.exlibrisgroup.com/primo-explore/search?tab=default_tab&amp;search_scope=EVERYTHING&amp;vid=01CRU&amp;lang=en_US&amp;offset=0&amp;query=any,contains,991005176449702656","Catalog Record")</f>
        <v>Catalog Record</v>
      </c>
      <c r="AT33" s="6" t="str">
        <f>HYPERLINK("http://www.worldcat.org/oclc/7923521","WorldCat Record")</f>
        <v>WorldCat Record</v>
      </c>
      <c r="AU33" s="3" t="s">
        <v>514</v>
      </c>
      <c r="AV33" s="3" t="s">
        <v>515</v>
      </c>
      <c r="AW33" s="3" t="s">
        <v>516</v>
      </c>
      <c r="AX33" s="3" t="s">
        <v>516</v>
      </c>
      <c r="AY33" s="3" t="s">
        <v>517</v>
      </c>
      <c r="AZ33" s="3" t="s">
        <v>73</v>
      </c>
      <c r="BB33" s="3" t="s">
        <v>518</v>
      </c>
      <c r="BC33" s="3" t="s">
        <v>519</v>
      </c>
      <c r="BD33" s="3" t="s">
        <v>520</v>
      </c>
    </row>
    <row r="34" spans="1:56" ht="45" customHeight="1" x14ac:dyDescent="0.25">
      <c r="A34" s="7" t="s">
        <v>58</v>
      </c>
      <c r="B34" s="2" t="s">
        <v>521</v>
      </c>
      <c r="C34" s="2" t="s">
        <v>522</v>
      </c>
      <c r="D34" s="2" t="s">
        <v>523</v>
      </c>
      <c r="F34" s="3" t="s">
        <v>58</v>
      </c>
      <c r="G34" s="3" t="s">
        <v>59</v>
      </c>
      <c r="H34" s="3" t="s">
        <v>58</v>
      </c>
      <c r="I34" s="3" t="s">
        <v>58</v>
      </c>
      <c r="J34" s="3" t="s">
        <v>60</v>
      </c>
      <c r="K34" s="2" t="s">
        <v>524</v>
      </c>
      <c r="L34" s="2" t="s">
        <v>525</v>
      </c>
      <c r="M34" s="3" t="s">
        <v>220</v>
      </c>
      <c r="O34" s="3" t="s">
        <v>63</v>
      </c>
      <c r="P34" s="3" t="s">
        <v>144</v>
      </c>
      <c r="R34" s="3" t="s">
        <v>129</v>
      </c>
      <c r="S34" s="4">
        <v>2</v>
      </c>
      <c r="T34" s="4">
        <v>2</v>
      </c>
      <c r="U34" s="5" t="s">
        <v>526</v>
      </c>
      <c r="V34" s="5" t="s">
        <v>526</v>
      </c>
      <c r="W34" s="5" t="s">
        <v>445</v>
      </c>
      <c r="X34" s="5" t="s">
        <v>445</v>
      </c>
      <c r="Y34" s="4">
        <v>591</v>
      </c>
      <c r="Z34" s="4">
        <v>475</v>
      </c>
      <c r="AA34" s="4">
        <v>484</v>
      </c>
      <c r="AB34" s="4">
        <v>4</v>
      </c>
      <c r="AC34" s="4">
        <v>4</v>
      </c>
      <c r="AD34" s="4">
        <v>20</v>
      </c>
      <c r="AE34" s="4">
        <v>20</v>
      </c>
      <c r="AF34" s="4">
        <v>5</v>
      </c>
      <c r="AG34" s="4">
        <v>5</v>
      </c>
      <c r="AH34" s="4">
        <v>5</v>
      </c>
      <c r="AI34" s="4">
        <v>5</v>
      </c>
      <c r="AJ34" s="4">
        <v>13</v>
      </c>
      <c r="AK34" s="4">
        <v>13</v>
      </c>
      <c r="AL34" s="4">
        <v>3</v>
      </c>
      <c r="AM34" s="4">
        <v>3</v>
      </c>
      <c r="AN34" s="4">
        <v>0</v>
      </c>
      <c r="AO34" s="4">
        <v>0</v>
      </c>
      <c r="AP34" s="3" t="s">
        <v>58</v>
      </c>
      <c r="AQ34" s="3" t="s">
        <v>68</v>
      </c>
      <c r="AR34" s="6" t="str">
        <f>HYPERLINK("http://catalog.hathitrust.org/Record/001620753","HathiTrust Record")</f>
        <v>HathiTrust Record</v>
      </c>
      <c r="AS34" s="6" t="str">
        <f>HYPERLINK("https://creighton-primo.hosted.exlibrisgroup.com/primo-explore/search?tab=default_tab&amp;search_scope=EVERYTHING&amp;vid=01CRU&amp;lang=en_US&amp;offset=0&amp;query=any,contains,991000125359702656","Catalog Record")</f>
        <v>Catalog Record</v>
      </c>
      <c r="AT34" s="6" t="str">
        <f>HYPERLINK("http://www.worldcat.org/oclc/51763","WorldCat Record")</f>
        <v>WorldCat Record</v>
      </c>
      <c r="AU34" s="3" t="s">
        <v>527</v>
      </c>
      <c r="AV34" s="3" t="s">
        <v>528</v>
      </c>
      <c r="AW34" s="3" t="s">
        <v>529</v>
      </c>
      <c r="AX34" s="3" t="s">
        <v>529</v>
      </c>
      <c r="AY34" s="3" t="s">
        <v>530</v>
      </c>
      <c r="AZ34" s="3" t="s">
        <v>73</v>
      </c>
      <c r="BB34" s="3" t="s">
        <v>531</v>
      </c>
      <c r="BC34" s="3" t="s">
        <v>532</v>
      </c>
      <c r="BD34" s="3" t="s">
        <v>533</v>
      </c>
    </row>
    <row r="35" spans="1:56" ht="45" customHeight="1" x14ac:dyDescent="0.25">
      <c r="A35" s="7" t="s">
        <v>58</v>
      </c>
      <c r="B35" s="2" t="s">
        <v>534</v>
      </c>
      <c r="C35" s="2" t="s">
        <v>535</v>
      </c>
      <c r="D35" s="2" t="s">
        <v>536</v>
      </c>
      <c r="F35" s="3" t="s">
        <v>58</v>
      </c>
      <c r="G35" s="3" t="s">
        <v>59</v>
      </c>
      <c r="H35" s="3" t="s">
        <v>58</v>
      </c>
      <c r="I35" s="3" t="s">
        <v>58</v>
      </c>
      <c r="J35" s="3" t="s">
        <v>60</v>
      </c>
      <c r="K35" s="2" t="s">
        <v>537</v>
      </c>
      <c r="L35" s="2" t="s">
        <v>538</v>
      </c>
      <c r="M35" s="3" t="s">
        <v>189</v>
      </c>
      <c r="O35" s="3" t="s">
        <v>63</v>
      </c>
      <c r="P35" s="3" t="s">
        <v>114</v>
      </c>
      <c r="R35" s="3" t="s">
        <v>129</v>
      </c>
      <c r="S35" s="4">
        <v>2</v>
      </c>
      <c r="T35" s="4">
        <v>2</v>
      </c>
      <c r="U35" s="5" t="s">
        <v>539</v>
      </c>
      <c r="V35" s="5" t="s">
        <v>539</v>
      </c>
      <c r="W35" s="5" t="s">
        <v>540</v>
      </c>
      <c r="X35" s="5" t="s">
        <v>540</v>
      </c>
      <c r="Y35" s="4">
        <v>559</v>
      </c>
      <c r="Z35" s="4">
        <v>420</v>
      </c>
      <c r="AA35" s="4">
        <v>425</v>
      </c>
      <c r="AB35" s="4">
        <v>3</v>
      </c>
      <c r="AC35" s="4">
        <v>3</v>
      </c>
      <c r="AD35" s="4">
        <v>23</v>
      </c>
      <c r="AE35" s="4">
        <v>23</v>
      </c>
      <c r="AF35" s="4">
        <v>8</v>
      </c>
      <c r="AG35" s="4">
        <v>8</v>
      </c>
      <c r="AH35" s="4">
        <v>9</v>
      </c>
      <c r="AI35" s="4">
        <v>9</v>
      </c>
      <c r="AJ35" s="4">
        <v>10</v>
      </c>
      <c r="AK35" s="4">
        <v>10</v>
      </c>
      <c r="AL35" s="4">
        <v>2</v>
      </c>
      <c r="AM35" s="4">
        <v>2</v>
      </c>
      <c r="AN35" s="4">
        <v>0</v>
      </c>
      <c r="AO35" s="4">
        <v>0</v>
      </c>
      <c r="AP35" s="3" t="s">
        <v>58</v>
      </c>
      <c r="AQ35" s="3" t="s">
        <v>58</v>
      </c>
      <c r="AS35" s="6" t="str">
        <f>HYPERLINK("https://creighton-primo.hosted.exlibrisgroup.com/primo-explore/search?tab=default_tab&amp;search_scope=EVERYTHING&amp;vid=01CRU&amp;lang=en_US&amp;offset=0&amp;query=any,contains,991000901819702656","Catalog Record")</f>
        <v>Catalog Record</v>
      </c>
      <c r="AT35" s="6" t="str">
        <f>HYPERLINK("http://www.worldcat.org/oclc/14068081","WorldCat Record")</f>
        <v>WorldCat Record</v>
      </c>
      <c r="AU35" s="3" t="s">
        <v>541</v>
      </c>
      <c r="AV35" s="3" t="s">
        <v>542</v>
      </c>
      <c r="AW35" s="3" t="s">
        <v>543</v>
      </c>
      <c r="AX35" s="3" t="s">
        <v>543</v>
      </c>
      <c r="AY35" s="3" t="s">
        <v>544</v>
      </c>
      <c r="AZ35" s="3" t="s">
        <v>73</v>
      </c>
      <c r="BB35" s="3" t="s">
        <v>545</v>
      </c>
      <c r="BC35" s="3" t="s">
        <v>546</v>
      </c>
      <c r="BD35" s="3" t="s">
        <v>547</v>
      </c>
    </row>
    <row r="36" spans="1:56" ht="45" customHeight="1" x14ac:dyDescent="0.25">
      <c r="A36" s="7" t="s">
        <v>58</v>
      </c>
      <c r="B36" s="2" t="s">
        <v>548</v>
      </c>
      <c r="C36" s="2" t="s">
        <v>549</v>
      </c>
      <c r="D36" s="2" t="s">
        <v>550</v>
      </c>
      <c r="F36" s="3" t="s">
        <v>58</v>
      </c>
      <c r="G36" s="3" t="s">
        <v>59</v>
      </c>
      <c r="H36" s="3" t="s">
        <v>58</v>
      </c>
      <c r="I36" s="3" t="s">
        <v>58</v>
      </c>
      <c r="J36" s="3" t="s">
        <v>60</v>
      </c>
      <c r="K36" s="2" t="s">
        <v>551</v>
      </c>
      <c r="L36" s="2" t="s">
        <v>552</v>
      </c>
      <c r="M36" s="3" t="s">
        <v>553</v>
      </c>
      <c r="O36" s="3" t="s">
        <v>63</v>
      </c>
      <c r="P36" s="3" t="s">
        <v>83</v>
      </c>
      <c r="R36" s="3" t="s">
        <v>129</v>
      </c>
      <c r="S36" s="4">
        <v>3</v>
      </c>
      <c r="T36" s="4">
        <v>3</v>
      </c>
      <c r="U36" s="5" t="s">
        <v>554</v>
      </c>
      <c r="V36" s="5" t="s">
        <v>554</v>
      </c>
      <c r="W36" s="5" t="s">
        <v>555</v>
      </c>
      <c r="X36" s="5" t="s">
        <v>555</v>
      </c>
      <c r="Y36" s="4">
        <v>338</v>
      </c>
      <c r="Z36" s="4">
        <v>298</v>
      </c>
      <c r="AA36" s="4">
        <v>356</v>
      </c>
      <c r="AB36" s="4">
        <v>3</v>
      </c>
      <c r="AC36" s="4">
        <v>5</v>
      </c>
      <c r="AD36" s="4">
        <v>20</v>
      </c>
      <c r="AE36" s="4">
        <v>24</v>
      </c>
      <c r="AF36" s="4">
        <v>6</v>
      </c>
      <c r="AG36" s="4">
        <v>7</v>
      </c>
      <c r="AH36" s="4">
        <v>7</v>
      </c>
      <c r="AI36" s="4">
        <v>8</v>
      </c>
      <c r="AJ36" s="4">
        <v>10</v>
      </c>
      <c r="AK36" s="4">
        <v>12</v>
      </c>
      <c r="AL36" s="4">
        <v>2</v>
      </c>
      <c r="AM36" s="4">
        <v>4</v>
      </c>
      <c r="AN36" s="4">
        <v>0</v>
      </c>
      <c r="AO36" s="4">
        <v>0</v>
      </c>
      <c r="AP36" s="3" t="s">
        <v>58</v>
      </c>
      <c r="AQ36" s="3" t="s">
        <v>58</v>
      </c>
      <c r="AS36" s="6" t="str">
        <f>HYPERLINK("https://creighton-primo.hosted.exlibrisgroup.com/primo-explore/search?tab=default_tab&amp;search_scope=EVERYTHING&amp;vid=01CRU&amp;lang=en_US&amp;offset=0&amp;query=any,contains,991000579039702656","Catalog Record")</f>
        <v>Catalog Record</v>
      </c>
      <c r="AT36" s="6" t="str">
        <f>HYPERLINK("http://www.worldcat.org/oclc/11726047","WorldCat Record")</f>
        <v>WorldCat Record</v>
      </c>
      <c r="AU36" s="3" t="s">
        <v>556</v>
      </c>
      <c r="AV36" s="3" t="s">
        <v>557</v>
      </c>
      <c r="AW36" s="3" t="s">
        <v>558</v>
      </c>
      <c r="AX36" s="3" t="s">
        <v>558</v>
      </c>
      <c r="AY36" s="3" t="s">
        <v>559</v>
      </c>
      <c r="AZ36" s="3" t="s">
        <v>73</v>
      </c>
      <c r="BB36" s="3" t="s">
        <v>560</v>
      </c>
      <c r="BC36" s="3" t="s">
        <v>561</v>
      </c>
      <c r="BD36" s="3" t="s">
        <v>562</v>
      </c>
    </row>
    <row r="37" spans="1:56" ht="45" customHeight="1" x14ac:dyDescent="0.25">
      <c r="A37" s="7" t="s">
        <v>58</v>
      </c>
      <c r="B37" s="2" t="s">
        <v>563</v>
      </c>
      <c r="C37" s="2" t="s">
        <v>564</v>
      </c>
      <c r="D37" s="2" t="s">
        <v>565</v>
      </c>
      <c r="F37" s="3" t="s">
        <v>58</v>
      </c>
      <c r="G37" s="3" t="s">
        <v>59</v>
      </c>
      <c r="H37" s="3" t="s">
        <v>58</v>
      </c>
      <c r="I37" s="3" t="s">
        <v>58</v>
      </c>
      <c r="J37" s="3" t="s">
        <v>60</v>
      </c>
      <c r="K37" s="2" t="s">
        <v>566</v>
      </c>
      <c r="L37" s="2" t="s">
        <v>567</v>
      </c>
      <c r="M37" s="3" t="s">
        <v>553</v>
      </c>
      <c r="O37" s="3" t="s">
        <v>63</v>
      </c>
      <c r="P37" s="3" t="s">
        <v>427</v>
      </c>
      <c r="R37" s="3" t="s">
        <v>129</v>
      </c>
      <c r="S37" s="4">
        <v>6</v>
      </c>
      <c r="T37" s="4">
        <v>6</v>
      </c>
      <c r="U37" s="5" t="s">
        <v>568</v>
      </c>
      <c r="V37" s="5" t="s">
        <v>568</v>
      </c>
      <c r="W37" s="5" t="s">
        <v>555</v>
      </c>
      <c r="X37" s="5" t="s">
        <v>555</v>
      </c>
      <c r="Y37" s="4">
        <v>776</v>
      </c>
      <c r="Z37" s="4">
        <v>648</v>
      </c>
      <c r="AA37" s="4">
        <v>654</v>
      </c>
      <c r="AB37" s="4">
        <v>4</v>
      </c>
      <c r="AC37" s="4">
        <v>4</v>
      </c>
      <c r="AD37" s="4">
        <v>27</v>
      </c>
      <c r="AE37" s="4">
        <v>27</v>
      </c>
      <c r="AF37" s="4">
        <v>9</v>
      </c>
      <c r="AG37" s="4">
        <v>9</v>
      </c>
      <c r="AH37" s="4">
        <v>8</v>
      </c>
      <c r="AI37" s="4">
        <v>8</v>
      </c>
      <c r="AJ37" s="4">
        <v>15</v>
      </c>
      <c r="AK37" s="4">
        <v>15</v>
      </c>
      <c r="AL37" s="4">
        <v>3</v>
      </c>
      <c r="AM37" s="4">
        <v>3</v>
      </c>
      <c r="AN37" s="4">
        <v>1</v>
      </c>
      <c r="AO37" s="4">
        <v>1</v>
      </c>
      <c r="AP37" s="3" t="s">
        <v>58</v>
      </c>
      <c r="AQ37" s="3" t="s">
        <v>58</v>
      </c>
      <c r="AS37" s="6" t="str">
        <f>HYPERLINK("https://creighton-primo.hosted.exlibrisgroup.com/primo-explore/search?tab=default_tab&amp;search_scope=EVERYTHING&amp;vid=01CRU&amp;lang=en_US&amp;offset=0&amp;query=any,contains,991000935349702656","Catalog Record")</f>
        <v>Catalog Record</v>
      </c>
      <c r="AT37" s="6" t="str">
        <f>HYPERLINK("http://www.worldcat.org/oclc/14359007","WorldCat Record")</f>
        <v>WorldCat Record</v>
      </c>
      <c r="AU37" s="3" t="s">
        <v>569</v>
      </c>
      <c r="AV37" s="3" t="s">
        <v>570</v>
      </c>
      <c r="AW37" s="3" t="s">
        <v>571</v>
      </c>
      <c r="AX37" s="3" t="s">
        <v>571</v>
      </c>
      <c r="AY37" s="3" t="s">
        <v>572</v>
      </c>
      <c r="AZ37" s="3" t="s">
        <v>73</v>
      </c>
      <c r="BB37" s="3" t="s">
        <v>573</v>
      </c>
      <c r="BC37" s="3" t="s">
        <v>574</v>
      </c>
      <c r="BD37" s="3" t="s">
        <v>575</v>
      </c>
    </row>
    <row r="38" spans="1:56" ht="45" customHeight="1" x14ac:dyDescent="0.25">
      <c r="A38" s="7" t="s">
        <v>58</v>
      </c>
      <c r="B38" s="2" t="s">
        <v>576</v>
      </c>
      <c r="C38" s="2" t="s">
        <v>577</v>
      </c>
      <c r="D38" s="2" t="s">
        <v>578</v>
      </c>
      <c r="F38" s="3" t="s">
        <v>58</v>
      </c>
      <c r="G38" s="3" t="s">
        <v>59</v>
      </c>
      <c r="H38" s="3" t="s">
        <v>58</v>
      </c>
      <c r="I38" s="3" t="s">
        <v>58</v>
      </c>
      <c r="J38" s="3" t="s">
        <v>60</v>
      </c>
      <c r="K38" s="2" t="s">
        <v>579</v>
      </c>
      <c r="L38" s="2" t="s">
        <v>580</v>
      </c>
      <c r="M38" s="3" t="s">
        <v>160</v>
      </c>
      <c r="O38" s="3" t="s">
        <v>63</v>
      </c>
      <c r="P38" s="3" t="s">
        <v>204</v>
      </c>
      <c r="R38" s="3" t="s">
        <v>129</v>
      </c>
      <c r="S38" s="4">
        <v>2</v>
      </c>
      <c r="T38" s="4">
        <v>2</v>
      </c>
      <c r="U38" s="5" t="s">
        <v>581</v>
      </c>
      <c r="V38" s="5" t="s">
        <v>581</v>
      </c>
      <c r="W38" s="5" t="s">
        <v>582</v>
      </c>
      <c r="X38" s="5" t="s">
        <v>582</v>
      </c>
      <c r="Y38" s="4">
        <v>448</v>
      </c>
      <c r="Z38" s="4">
        <v>379</v>
      </c>
      <c r="AA38" s="4">
        <v>406</v>
      </c>
      <c r="AB38" s="4">
        <v>4</v>
      </c>
      <c r="AC38" s="4">
        <v>4</v>
      </c>
      <c r="AD38" s="4">
        <v>15</v>
      </c>
      <c r="AE38" s="4">
        <v>15</v>
      </c>
      <c r="AF38" s="4">
        <v>2</v>
      </c>
      <c r="AG38" s="4">
        <v>2</v>
      </c>
      <c r="AH38" s="4">
        <v>5</v>
      </c>
      <c r="AI38" s="4">
        <v>5</v>
      </c>
      <c r="AJ38" s="4">
        <v>8</v>
      </c>
      <c r="AK38" s="4">
        <v>8</v>
      </c>
      <c r="AL38" s="4">
        <v>3</v>
      </c>
      <c r="AM38" s="4">
        <v>3</v>
      </c>
      <c r="AN38" s="4">
        <v>0</v>
      </c>
      <c r="AO38" s="4">
        <v>0</v>
      </c>
      <c r="AP38" s="3" t="s">
        <v>58</v>
      </c>
      <c r="AQ38" s="3" t="s">
        <v>68</v>
      </c>
      <c r="AR38" s="6" t="str">
        <f>HYPERLINK("http://catalog.hathitrust.org/Record/001073941","HathiTrust Record")</f>
        <v>HathiTrust Record</v>
      </c>
      <c r="AS38" s="6" t="str">
        <f>HYPERLINK("https://creighton-primo.hosted.exlibrisgroup.com/primo-explore/search?tab=default_tab&amp;search_scope=EVERYTHING&amp;vid=01CRU&amp;lang=en_US&amp;offset=0&amp;query=any,contains,991001274909702656","Catalog Record")</f>
        <v>Catalog Record</v>
      </c>
      <c r="AT38" s="6" t="str">
        <f>HYPERLINK("http://www.worldcat.org/oclc/17873115","WorldCat Record")</f>
        <v>WorldCat Record</v>
      </c>
      <c r="AU38" s="3" t="s">
        <v>583</v>
      </c>
      <c r="AV38" s="3" t="s">
        <v>584</v>
      </c>
      <c r="AW38" s="3" t="s">
        <v>585</v>
      </c>
      <c r="AX38" s="3" t="s">
        <v>585</v>
      </c>
      <c r="AY38" s="3" t="s">
        <v>586</v>
      </c>
      <c r="AZ38" s="3" t="s">
        <v>73</v>
      </c>
      <c r="BB38" s="3" t="s">
        <v>587</v>
      </c>
      <c r="BC38" s="3" t="s">
        <v>588</v>
      </c>
      <c r="BD38" s="3" t="s">
        <v>589</v>
      </c>
    </row>
    <row r="39" spans="1:56" ht="45" customHeight="1" x14ac:dyDescent="0.25">
      <c r="A39" s="7" t="s">
        <v>58</v>
      </c>
      <c r="B39" s="2" t="s">
        <v>590</v>
      </c>
      <c r="C39" s="2" t="s">
        <v>591</v>
      </c>
      <c r="D39" s="2" t="s">
        <v>592</v>
      </c>
      <c r="F39" s="3" t="s">
        <v>58</v>
      </c>
      <c r="G39" s="3" t="s">
        <v>59</v>
      </c>
      <c r="H39" s="3" t="s">
        <v>58</v>
      </c>
      <c r="I39" s="3" t="s">
        <v>58</v>
      </c>
      <c r="J39" s="3" t="s">
        <v>60</v>
      </c>
      <c r="L39" s="2" t="s">
        <v>593</v>
      </c>
      <c r="M39" s="3" t="s">
        <v>98</v>
      </c>
      <c r="O39" s="3" t="s">
        <v>63</v>
      </c>
      <c r="P39" s="3" t="s">
        <v>114</v>
      </c>
      <c r="R39" s="3" t="s">
        <v>129</v>
      </c>
      <c r="S39" s="4">
        <v>1</v>
      </c>
      <c r="T39" s="4">
        <v>1</v>
      </c>
      <c r="U39" s="5" t="s">
        <v>581</v>
      </c>
      <c r="V39" s="5" t="s">
        <v>581</v>
      </c>
      <c r="W39" s="5" t="s">
        <v>555</v>
      </c>
      <c r="X39" s="5" t="s">
        <v>555</v>
      </c>
      <c r="Y39" s="4">
        <v>506</v>
      </c>
      <c r="Z39" s="4">
        <v>381</v>
      </c>
      <c r="AA39" s="4">
        <v>397</v>
      </c>
      <c r="AB39" s="4">
        <v>4</v>
      </c>
      <c r="AC39" s="4">
        <v>4</v>
      </c>
      <c r="AD39" s="4">
        <v>18</v>
      </c>
      <c r="AE39" s="4">
        <v>18</v>
      </c>
      <c r="AF39" s="4">
        <v>4</v>
      </c>
      <c r="AG39" s="4">
        <v>4</v>
      </c>
      <c r="AH39" s="4">
        <v>7</v>
      </c>
      <c r="AI39" s="4">
        <v>7</v>
      </c>
      <c r="AJ39" s="4">
        <v>9</v>
      </c>
      <c r="AK39" s="4">
        <v>9</v>
      </c>
      <c r="AL39" s="4">
        <v>3</v>
      </c>
      <c r="AM39" s="4">
        <v>3</v>
      </c>
      <c r="AN39" s="4">
        <v>0</v>
      </c>
      <c r="AO39" s="4">
        <v>0</v>
      </c>
      <c r="AP39" s="3" t="s">
        <v>58</v>
      </c>
      <c r="AQ39" s="3" t="s">
        <v>58</v>
      </c>
      <c r="AS39" s="6" t="str">
        <f>HYPERLINK("https://creighton-primo.hosted.exlibrisgroup.com/primo-explore/search?tab=default_tab&amp;search_scope=EVERYTHING&amp;vid=01CRU&amp;lang=en_US&amp;offset=0&amp;query=any,contains,991000306949702656","Catalog Record")</f>
        <v>Catalog Record</v>
      </c>
      <c r="AT39" s="6" t="str">
        <f>HYPERLINK("http://www.worldcat.org/oclc/10072268","WorldCat Record")</f>
        <v>WorldCat Record</v>
      </c>
      <c r="AU39" s="3" t="s">
        <v>594</v>
      </c>
      <c r="AV39" s="3" t="s">
        <v>595</v>
      </c>
      <c r="AW39" s="3" t="s">
        <v>596</v>
      </c>
      <c r="AX39" s="3" t="s">
        <v>596</v>
      </c>
      <c r="AY39" s="3" t="s">
        <v>597</v>
      </c>
      <c r="AZ39" s="3" t="s">
        <v>73</v>
      </c>
      <c r="BB39" s="3" t="s">
        <v>598</v>
      </c>
      <c r="BC39" s="3" t="s">
        <v>599</v>
      </c>
      <c r="BD39" s="3" t="s">
        <v>600</v>
      </c>
    </row>
    <row r="40" spans="1:56" ht="45" customHeight="1" x14ac:dyDescent="0.25">
      <c r="A40" s="7" t="s">
        <v>58</v>
      </c>
      <c r="B40" s="2" t="s">
        <v>601</v>
      </c>
      <c r="C40" s="2" t="s">
        <v>602</v>
      </c>
      <c r="D40" s="2" t="s">
        <v>603</v>
      </c>
      <c r="F40" s="3" t="s">
        <v>58</v>
      </c>
      <c r="G40" s="3" t="s">
        <v>59</v>
      </c>
      <c r="H40" s="3" t="s">
        <v>58</v>
      </c>
      <c r="I40" s="3" t="s">
        <v>58</v>
      </c>
      <c r="J40" s="3" t="s">
        <v>60</v>
      </c>
      <c r="K40" s="2" t="s">
        <v>604</v>
      </c>
      <c r="L40" s="2" t="s">
        <v>605</v>
      </c>
      <c r="M40" s="3" t="s">
        <v>174</v>
      </c>
      <c r="N40" s="2" t="s">
        <v>190</v>
      </c>
      <c r="O40" s="3" t="s">
        <v>63</v>
      </c>
      <c r="P40" s="3" t="s">
        <v>606</v>
      </c>
      <c r="R40" s="3" t="s">
        <v>129</v>
      </c>
      <c r="S40" s="4">
        <v>3</v>
      </c>
      <c r="T40" s="4">
        <v>3</v>
      </c>
      <c r="U40" s="5" t="s">
        <v>607</v>
      </c>
      <c r="V40" s="5" t="s">
        <v>607</v>
      </c>
      <c r="W40" s="5" t="s">
        <v>116</v>
      </c>
      <c r="X40" s="5" t="s">
        <v>116</v>
      </c>
      <c r="Y40" s="4">
        <v>435</v>
      </c>
      <c r="Z40" s="4">
        <v>371</v>
      </c>
      <c r="AA40" s="4">
        <v>391</v>
      </c>
      <c r="AB40" s="4">
        <v>3</v>
      </c>
      <c r="AC40" s="4">
        <v>3</v>
      </c>
      <c r="AD40" s="4">
        <v>18</v>
      </c>
      <c r="AE40" s="4">
        <v>20</v>
      </c>
      <c r="AF40" s="4">
        <v>4</v>
      </c>
      <c r="AG40" s="4">
        <v>4</v>
      </c>
      <c r="AH40" s="4">
        <v>5</v>
      </c>
      <c r="AI40" s="4">
        <v>5</v>
      </c>
      <c r="AJ40" s="4">
        <v>12</v>
      </c>
      <c r="AK40" s="4">
        <v>14</v>
      </c>
      <c r="AL40" s="4">
        <v>2</v>
      </c>
      <c r="AM40" s="4">
        <v>2</v>
      </c>
      <c r="AN40" s="4">
        <v>0</v>
      </c>
      <c r="AO40" s="4">
        <v>0</v>
      </c>
      <c r="AP40" s="3" t="s">
        <v>58</v>
      </c>
      <c r="AQ40" s="3" t="s">
        <v>68</v>
      </c>
      <c r="AR40" s="6" t="str">
        <f>HYPERLINK("http://catalog.hathitrust.org/Record/000250432","HathiTrust Record")</f>
        <v>HathiTrust Record</v>
      </c>
      <c r="AS40" s="6" t="str">
        <f>HYPERLINK("https://creighton-primo.hosted.exlibrisgroup.com/primo-explore/search?tab=default_tab&amp;search_scope=EVERYTHING&amp;vid=01CRU&amp;lang=en_US&amp;offset=0&amp;query=any,contains,991004307379702656","Catalog Record")</f>
        <v>Catalog Record</v>
      </c>
      <c r="AT40" s="6" t="str">
        <f>HYPERLINK("http://www.worldcat.org/oclc/2984426","WorldCat Record")</f>
        <v>WorldCat Record</v>
      </c>
      <c r="AU40" s="3" t="s">
        <v>608</v>
      </c>
      <c r="AV40" s="3" t="s">
        <v>609</v>
      </c>
      <c r="AW40" s="3" t="s">
        <v>610</v>
      </c>
      <c r="AX40" s="3" t="s">
        <v>610</v>
      </c>
      <c r="AY40" s="3" t="s">
        <v>611</v>
      </c>
      <c r="AZ40" s="3" t="s">
        <v>73</v>
      </c>
      <c r="BB40" s="3" t="s">
        <v>612</v>
      </c>
      <c r="BC40" s="3" t="s">
        <v>613</v>
      </c>
      <c r="BD40" s="3" t="s">
        <v>614</v>
      </c>
    </row>
    <row r="41" spans="1:56" ht="45" customHeight="1" x14ac:dyDescent="0.25">
      <c r="A41" s="7" t="s">
        <v>58</v>
      </c>
      <c r="B41" s="2" t="s">
        <v>615</v>
      </c>
      <c r="C41" s="2" t="s">
        <v>616</v>
      </c>
      <c r="D41" s="2" t="s">
        <v>617</v>
      </c>
      <c r="F41" s="3" t="s">
        <v>58</v>
      </c>
      <c r="G41" s="3" t="s">
        <v>59</v>
      </c>
      <c r="H41" s="3" t="s">
        <v>58</v>
      </c>
      <c r="I41" s="3" t="s">
        <v>58</v>
      </c>
      <c r="J41" s="3" t="s">
        <v>60</v>
      </c>
      <c r="K41" s="2" t="s">
        <v>618</v>
      </c>
      <c r="L41" s="2" t="s">
        <v>619</v>
      </c>
      <c r="M41" s="3" t="s">
        <v>338</v>
      </c>
      <c r="O41" s="3" t="s">
        <v>63</v>
      </c>
      <c r="P41" s="3" t="s">
        <v>620</v>
      </c>
      <c r="Q41" s="2" t="s">
        <v>621</v>
      </c>
      <c r="R41" s="3" t="s">
        <v>129</v>
      </c>
      <c r="S41" s="4">
        <v>1</v>
      </c>
      <c r="T41" s="4">
        <v>1</v>
      </c>
      <c r="U41" s="5" t="s">
        <v>622</v>
      </c>
      <c r="V41" s="5" t="s">
        <v>622</v>
      </c>
      <c r="W41" s="5" t="s">
        <v>555</v>
      </c>
      <c r="X41" s="5" t="s">
        <v>555</v>
      </c>
      <c r="Y41" s="4">
        <v>315</v>
      </c>
      <c r="Z41" s="4">
        <v>267</v>
      </c>
      <c r="AA41" s="4">
        <v>449</v>
      </c>
      <c r="AB41" s="4">
        <v>3</v>
      </c>
      <c r="AC41" s="4">
        <v>5</v>
      </c>
      <c r="AD41" s="4">
        <v>13</v>
      </c>
      <c r="AE41" s="4">
        <v>29</v>
      </c>
      <c r="AF41" s="4">
        <v>4</v>
      </c>
      <c r="AG41" s="4">
        <v>9</v>
      </c>
      <c r="AH41" s="4">
        <v>3</v>
      </c>
      <c r="AI41" s="4">
        <v>9</v>
      </c>
      <c r="AJ41" s="4">
        <v>7</v>
      </c>
      <c r="AK41" s="4">
        <v>14</v>
      </c>
      <c r="AL41" s="4">
        <v>2</v>
      </c>
      <c r="AM41" s="4">
        <v>4</v>
      </c>
      <c r="AN41" s="4">
        <v>0</v>
      </c>
      <c r="AO41" s="4">
        <v>0</v>
      </c>
      <c r="AP41" s="3" t="s">
        <v>58</v>
      </c>
      <c r="AQ41" s="3" t="s">
        <v>58</v>
      </c>
      <c r="AS41" s="6" t="str">
        <f>HYPERLINK("https://creighton-primo.hosted.exlibrisgroup.com/primo-explore/search?tab=default_tab&amp;search_scope=EVERYTHING&amp;vid=01CRU&amp;lang=en_US&amp;offset=0&amp;query=any,contains,991004364399702656","Catalog Record")</f>
        <v>Catalog Record</v>
      </c>
      <c r="AT41" s="6" t="str">
        <f>HYPERLINK("http://www.worldcat.org/oclc/3168861","WorldCat Record")</f>
        <v>WorldCat Record</v>
      </c>
      <c r="AU41" s="3" t="s">
        <v>623</v>
      </c>
      <c r="AV41" s="3" t="s">
        <v>624</v>
      </c>
      <c r="AW41" s="3" t="s">
        <v>625</v>
      </c>
      <c r="AX41" s="3" t="s">
        <v>625</v>
      </c>
      <c r="AY41" s="3" t="s">
        <v>626</v>
      </c>
      <c r="AZ41" s="3" t="s">
        <v>73</v>
      </c>
      <c r="BB41" s="3" t="s">
        <v>627</v>
      </c>
      <c r="BC41" s="3" t="s">
        <v>628</v>
      </c>
      <c r="BD41" s="3" t="s">
        <v>629</v>
      </c>
    </row>
    <row r="42" spans="1:56" ht="45" customHeight="1" x14ac:dyDescent="0.25">
      <c r="A42" s="7" t="s">
        <v>58</v>
      </c>
      <c r="B42" s="2" t="s">
        <v>630</v>
      </c>
      <c r="C42" s="2" t="s">
        <v>631</v>
      </c>
      <c r="D42" s="2" t="s">
        <v>632</v>
      </c>
      <c r="F42" s="3" t="s">
        <v>58</v>
      </c>
      <c r="G42" s="3" t="s">
        <v>59</v>
      </c>
      <c r="H42" s="3" t="s">
        <v>58</v>
      </c>
      <c r="I42" s="3" t="s">
        <v>58</v>
      </c>
      <c r="J42" s="3" t="s">
        <v>60</v>
      </c>
      <c r="K42" s="2" t="s">
        <v>633</v>
      </c>
      <c r="L42" s="2" t="s">
        <v>634</v>
      </c>
      <c r="M42" s="3" t="s">
        <v>174</v>
      </c>
      <c r="O42" s="3" t="s">
        <v>63</v>
      </c>
      <c r="P42" s="3" t="s">
        <v>83</v>
      </c>
      <c r="R42" s="3" t="s">
        <v>129</v>
      </c>
      <c r="S42" s="4">
        <v>1</v>
      </c>
      <c r="T42" s="4">
        <v>1</v>
      </c>
      <c r="U42" s="5" t="s">
        <v>635</v>
      </c>
      <c r="V42" s="5" t="s">
        <v>635</v>
      </c>
      <c r="W42" s="5" t="s">
        <v>116</v>
      </c>
      <c r="X42" s="5" t="s">
        <v>116</v>
      </c>
      <c r="Y42" s="4">
        <v>424</v>
      </c>
      <c r="Z42" s="4">
        <v>344</v>
      </c>
      <c r="AA42" s="4">
        <v>399</v>
      </c>
      <c r="AB42" s="4">
        <v>3</v>
      </c>
      <c r="AC42" s="4">
        <v>4</v>
      </c>
      <c r="AD42" s="4">
        <v>18</v>
      </c>
      <c r="AE42" s="4">
        <v>20</v>
      </c>
      <c r="AF42" s="4">
        <v>6</v>
      </c>
      <c r="AG42" s="4">
        <v>7</v>
      </c>
      <c r="AH42" s="4">
        <v>4</v>
      </c>
      <c r="AI42" s="4">
        <v>5</v>
      </c>
      <c r="AJ42" s="4">
        <v>12</v>
      </c>
      <c r="AK42" s="4">
        <v>12</v>
      </c>
      <c r="AL42" s="4">
        <v>2</v>
      </c>
      <c r="AM42" s="4">
        <v>3</v>
      </c>
      <c r="AN42" s="4">
        <v>0</v>
      </c>
      <c r="AO42" s="4">
        <v>0</v>
      </c>
      <c r="AP42" s="3" t="s">
        <v>58</v>
      </c>
      <c r="AQ42" s="3" t="s">
        <v>58</v>
      </c>
      <c r="AS42" s="6" t="str">
        <f>HYPERLINK("https://creighton-primo.hosted.exlibrisgroup.com/primo-explore/search?tab=default_tab&amp;search_scope=EVERYTHING&amp;vid=01CRU&amp;lang=en_US&amp;offset=0&amp;query=any,contains,991003746789702656","Catalog Record")</f>
        <v>Catalog Record</v>
      </c>
      <c r="AT42" s="6" t="str">
        <f>HYPERLINK("http://www.worldcat.org/oclc/1418841","WorldCat Record")</f>
        <v>WorldCat Record</v>
      </c>
      <c r="AU42" s="3" t="s">
        <v>636</v>
      </c>
      <c r="AV42" s="3" t="s">
        <v>637</v>
      </c>
      <c r="AW42" s="3" t="s">
        <v>638</v>
      </c>
      <c r="AX42" s="3" t="s">
        <v>638</v>
      </c>
      <c r="AY42" s="3" t="s">
        <v>639</v>
      </c>
      <c r="AZ42" s="3" t="s">
        <v>73</v>
      </c>
      <c r="BB42" s="3" t="s">
        <v>640</v>
      </c>
      <c r="BC42" s="3" t="s">
        <v>641</v>
      </c>
      <c r="BD42" s="3" t="s">
        <v>642</v>
      </c>
    </row>
    <row r="43" spans="1:56" ht="45" customHeight="1" x14ac:dyDescent="0.25">
      <c r="A43" s="7" t="s">
        <v>58</v>
      </c>
      <c r="B43" s="2" t="s">
        <v>643</v>
      </c>
      <c r="C43" s="2" t="s">
        <v>644</v>
      </c>
      <c r="D43" s="2" t="s">
        <v>645</v>
      </c>
      <c r="F43" s="3" t="s">
        <v>58</v>
      </c>
      <c r="G43" s="3" t="s">
        <v>59</v>
      </c>
      <c r="H43" s="3" t="s">
        <v>58</v>
      </c>
      <c r="I43" s="3" t="s">
        <v>58</v>
      </c>
      <c r="J43" s="3" t="s">
        <v>60</v>
      </c>
      <c r="K43" s="2" t="s">
        <v>646</v>
      </c>
      <c r="L43" s="2" t="s">
        <v>647</v>
      </c>
      <c r="M43" s="3" t="s">
        <v>648</v>
      </c>
      <c r="O43" s="3" t="s">
        <v>63</v>
      </c>
      <c r="P43" s="3" t="s">
        <v>83</v>
      </c>
      <c r="R43" s="3" t="s">
        <v>129</v>
      </c>
      <c r="S43" s="4">
        <v>7</v>
      </c>
      <c r="T43" s="4">
        <v>7</v>
      </c>
      <c r="U43" s="5" t="s">
        <v>649</v>
      </c>
      <c r="V43" s="5" t="s">
        <v>649</v>
      </c>
      <c r="W43" s="5" t="s">
        <v>650</v>
      </c>
      <c r="X43" s="5" t="s">
        <v>650</v>
      </c>
      <c r="Y43" s="4">
        <v>786</v>
      </c>
      <c r="Z43" s="4">
        <v>644</v>
      </c>
      <c r="AA43" s="4">
        <v>696</v>
      </c>
      <c r="AB43" s="4">
        <v>4</v>
      </c>
      <c r="AC43" s="4">
        <v>5</v>
      </c>
      <c r="AD43" s="4">
        <v>31</v>
      </c>
      <c r="AE43" s="4">
        <v>34</v>
      </c>
      <c r="AF43" s="4">
        <v>12</v>
      </c>
      <c r="AG43" s="4">
        <v>13</v>
      </c>
      <c r="AH43" s="4">
        <v>8</v>
      </c>
      <c r="AI43" s="4">
        <v>8</v>
      </c>
      <c r="AJ43" s="4">
        <v>18</v>
      </c>
      <c r="AK43" s="4">
        <v>19</v>
      </c>
      <c r="AL43" s="4">
        <v>3</v>
      </c>
      <c r="AM43" s="4">
        <v>4</v>
      </c>
      <c r="AN43" s="4">
        <v>0</v>
      </c>
      <c r="AO43" s="4">
        <v>0</v>
      </c>
      <c r="AP43" s="3" t="s">
        <v>58</v>
      </c>
      <c r="AQ43" s="3" t="s">
        <v>58</v>
      </c>
      <c r="AS43" s="6" t="str">
        <f>HYPERLINK("https://creighton-primo.hosted.exlibrisgroup.com/primo-explore/search?tab=default_tab&amp;search_scope=EVERYTHING&amp;vid=01CRU&amp;lang=en_US&amp;offset=0&amp;query=any,contains,991002774849702656","Catalog Record")</f>
        <v>Catalog Record</v>
      </c>
      <c r="AT43" s="6" t="str">
        <f>HYPERLINK("http://www.worldcat.org/oclc/36438820","WorldCat Record")</f>
        <v>WorldCat Record</v>
      </c>
      <c r="AU43" s="3" t="s">
        <v>651</v>
      </c>
      <c r="AV43" s="3" t="s">
        <v>652</v>
      </c>
      <c r="AW43" s="3" t="s">
        <v>653</v>
      </c>
      <c r="AX43" s="3" t="s">
        <v>653</v>
      </c>
      <c r="AY43" s="3" t="s">
        <v>654</v>
      </c>
      <c r="AZ43" s="3" t="s">
        <v>73</v>
      </c>
      <c r="BB43" s="3" t="s">
        <v>655</v>
      </c>
      <c r="BC43" s="3" t="s">
        <v>656</v>
      </c>
      <c r="BD43" s="3" t="s">
        <v>657</v>
      </c>
    </row>
    <row r="44" spans="1:56" ht="45" customHeight="1" x14ac:dyDescent="0.25">
      <c r="A44" s="7" t="s">
        <v>58</v>
      </c>
      <c r="B44" s="2" t="s">
        <v>658</v>
      </c>
      <c r="C44" s="2" t="s">
        <v>659</v>
      </c>
      <c r="D44" s="2" t="s">
        <v>660</v>
      </c>
      <c r="F44" s="3" t="s">
        <v>58</v>
      </c>
      <c r="G44" s="3" t="s">
        <v>59</v>
      </c>
      <c r="H44" s="3" t="s">
        <v>58</v>
      </c>
      <c r="I44" s="3" t="s">
        <v>58</v>
      </c>
      <c r="J44" s="3" t="s">
        <v>60</v>
      </c>
      <c r="K44" s="2" t="s">
        <v>661</v>
      </c>
      <c r="L44" s="2" t="s">
        <v>662</v>
      </c>
      <c r="M44" s="3" t="s">
        <v>246</v>
      </c>
      <c r="O44" s="3" t="s">
        <v>63</v>
      </c>
      <c r="P44" s="3" t="s">
        <v>382</v>
      </c>
      <c r="R44" s="3" t="s">
        <v>129</v>
      </c>
      <c r="S44" s="4">
        <v>3</v>
      </c>
      <c r="T44" s="4">
        <v>3</v>
      </c>
      <c r="U44" s="5" t="s">
        <v>663</v>
      </c>
      <c r="V44" s="5" t="s">
        <v>663</v>
      </c>
      <c r="W44" s="5" t="s">
        <v>664</v>
      </c>
      <c r="X44" s="5" t="s">
        <v>664</v>
      </c>
      <c r="Y44" s="4">
        <v>702</v>
      </c>
      <c r="Z44" s="4">
        <v>586</v>
      </c>
      <c r="AA44" s="4">
        <v>770</v>
      </c>
      <c r="AB44" s="4">
        <v>3</v>
      </c>
      <c r="AC44" s="4">
        <v>7</v>
      </c>
      <c r="AD44" s="4">
        <v>30</v>
      </c>
      <c r="AE44" s="4">
        <v>41</v>
      </c>
      <c r="AF44" s="4">
        <v>13</v>
      </c>
      <c r="AG44" s="4">
        <v>19</v>
      </c>
      <c r="AH44" s="4">
        <v>9</v>
      </c>
      <c r="AI44" s="4">
        <v>10</v>
      </c>
      <c r="AJ44" s="4">
        <v>16</v>
      </c>
      <c r="AK44" s="4">
        <v>17</v>
      </c>
      <c r="AL44" s="4">
        <v>2</v>
      </c>
      <c r="AM44" s="4">
        <v>6</v>
      </c>
      <c r="AN44" s="4">
        <v>0</v>
      </c>
      <c r="AO44" s="4">
        <v>0</v>
      </c>
      <c r="AP44" s="3" t="s">
        <v>58</v>
      </c>
      <c r="AQ44" s="3" t="s">
        <v>58</v>
      </c>
      <c r="AS44" s="6" t="str">
        <f>HYPERLINK("https://creighton-primo.hosted.exlibrisgroup.com/primo-explore/search?tab=default_tab&amp;search_scope=EVERYTHING&amp;vid=01CRU&amp;lang=en_US&amp;offset=0&amp;query=any,contains,991003034149702656","Catalog Record")</f>
        <v>Catalog Record</v>
      </c>
      <c r="AT44" s="6" t="str">
        <f>HYPERLINK("http://www.worldcat.org/oclc/41612482","WorldCat Record")</f>
        <v>WorldCat Record</v>
      </c>
      <c r="AU44" s="3" t="s">
        <v>665</v>
      </c>
      <c r="AV44" s="3" t="s">
        <v>666</v>
      </c>
      <c r="AW44" s="3" t="s">
        <v>667</v>
      </c>
      <c r="AX44" s="3" t="s">
        <v>667</v>
      </c>
      <c r="AY44" s="3" t="s">
        <v>668</v>
      </c>
      <c r="AZ44" s="3" t="s">
        <v>73</v>
      </c>
      <c r="BB44" s="3" t="s">
        <v>669</v>
      </c>
      <c r="BC44" s="3" t="s">
        <v>670</v>
      </c>
      <c r="BD44" s="3" t="s">
        <v>671</v>
      </c>
    </row>
    <row r="45" spans="1:56" ht="45" customHeight="1" x14ac:dyDescent="0.25">
      <c r="A45" s="7" t="s">
        <v>58</v>
      </c>
      <c r="B45" s="2" t="s">
        <v>672</v>
      </c>
      <c r="C45" s="2" t="s">
        <v>673</v>
      </c>
      <c r="D45" s="2" t="s">
        <v>674</v>
      </c>
      <c r="F45" s="3" t="s">
        <v>58</v>
      </c>
      <c r="G45" s="3" t="s">
        <v>59</v>
      </c>
      <c r="H45" s="3" t="s">
        <v>58</v>
      </c>
      <c r="I45" s="3" t="s">
        <v>58</v>
      </c>
      <c r="J45" s="3" t="s">
        <v>60</v>
      </c>
      <c r="K45" s="2" t="s">
        <v>675</v>
      </c>
      <c r="L45" s="2" t="s">
        <v>676</v>
      </c>
      <c r="M45" s="3" t="s">
        <v>677</v>
      </c>
      <c r="O45" s="3" t="s">
        <v>63</v>
      </c>
      <c r="P45" s="3" t="s">
        <v>382</v>
      </c>
      <c r="R45" s="3" t="s">
        <v>129</v>
      </c>
      <c r="S45" s="4">
        <v>26</v>
      </c>
      <c r="T45" s="4">
        <v>26</v>
      </c>
      <c r="U45" s="5" t="s">
        <v>678</v>
      </c>
      <c r="V45" s="5" t="s">
        <v>678</v>
      </c>
      <c r="W45" s="5" t="s">
        <v>679</v>
      </c>
      <c r="X45" s="5" t="s">
        <v>679</v>
      </c>
      <c r="Y45" s="4">
        <v>548</v>
      </c>
      <c r="Z45" s="4">
        <v>428</v>
      </c>
      <c r="AA45" s="4">
        <v>452</v>
      </c>
      <c r="AB45" s="4">
        <v>4</v>
      </c>
      <c r="AC45" s="4">
        <v>4</v>
      </c>
      <c r="AD45" s="4">
        <v>17</v>
      </c>
      <c r="AE45" s="4">
        <v>19</v>
      </c>
      <c r="AF45" s="4">
        <v>5</v>
      </c>
      <c r="AG45" s="4">
        <v>6</v>
      </c>
      <c r="AH45" s="4">
        <v>5</v>
      </c>
      <c r="AI45" s="4">
        <v>6</v>
      </c>
      <c r="AJ45" s="4">
        <v>7</v>
      </c>
      <c r="AK45" s="4">
        <v>9</v>
      </c>
      <c r="AL45" s="4">
        <v>3</v>
      </c>
      <c r="AM45" s="4">
        <v>3</v>
      </c>
      <c r="AN45" s="4">
        <v>0</v>
      </c>
      <c r="AO45" s="4">
        <v>0</v>
      </c>
      <c r="AP45" s="3" t="s">
        <v>58</v>
      </c>
      <c r="AQ45" s="3" t="s">
        <v>58</v>
      </c>
      <c r="AS45" s="6" t="str">
        <f>HYPERLINK("https://creighton-primo.hosted.exlibrisgroup.com/primo-explore/search?tab=default_tab&amp;search_scope=EVERYTHING&amp;vid=01CRU&amp;lang=en_US&amp;offset=0&amp;query=any,contains,991000691489702656","Catalog Record")</f>
        <v>Catalog Record</v>
      </c>
      <c r="AT45" s="6" t="str">
        <f>HYPERLINK("http://www.worldcat.org/oclc/123527","WorldCat Record")</f>
        <v>WorldCat Record</v>
      </c>
      <c r="AU45" s="3" t="s">
        <v>680</v>
      </c>
      <c r="AV45" s="3" t="s">
        <v>681</v>
      </c>
      <c r="AW45" s="3" t="s">
        <v>682</v>
      </c>
      <c r="AX45" s="3" t="s">
        <v>682</v>
      </c>
      <c r="AY45" s="3" t="s">
        <v>683</v>
      </c>
      <c r="AZ45" s="3" t="s">
        <v>73</v>
      </c>
      <c r="BB45" s="3" t="s">
        <v>684</v>
      </c>
      <c r="BC45" s="3" t="s">
        <v>685</v>
      </c>
      <c r="BD45" s="3" t="s">
        <v>686</v>
      </c>
    </row>
    <row r="46" spans="1:56" ht="45" customHeight="1" x14ac:dyDescent="0.25">
      <c r="A46" s="7" t="s">
        <v>58</v>
      </c>
      <c r="B46" s="2" t="s">
        <v>687</v>
      </c>
      <c r="C46" s="2" t="s">
        <v>688</v>
      </c>
      <c r="D46" s="2" t="s">
        <v>689</v>
      </c>
      <c r="F46" s="3" t="s">
        <v>58</v>
      </c>
      <c r="G46" s="3" t="s">
        <v>59</v>
      </c>
      <c r="H46" s="3" t="s">
        <v>58</v>
      </c>
      <c r="I46" s="3" t="s">
        <v>58</v>
      </c>
      <c r="J46" s="3" t="s">
        <v>60</v>
      </c>
      <c r="K46" s="2" t="s">
        <v>690</v>
      </c>
      <c r="L46" s="2" t="s">
        <v>691</v>
      </c>
      <c r="M46" s="3" t="s">
        <v>692</v>
      </c>
      <c r="O46" s="3" t="s">
        <v>63</v>
      </c>
      <c r="P46" s="3" t="s">
        <v>64</v>
      </c>
      <c r="R46" s="3" t="s">
        <v>129</v>
      </c>
      <c r="S46" s="4">
        <v>4</v>
      </c>
      <c r="T46" s="4">
        <v>4</v>
      </c>
      <c r="U46" s="5" t="s">
        <v>693</v>
      </c>
      <c r="V46" s="5" t="s">
        <v>693</v>
      </c>
      <c r="W46" s="5" t="s">
        <v>116</v>
      </c>
      <c r="X46" s="5" t="s">
        <v>116</v>
      </c>
      <c r="Y46" s="4">
        <v>142</v>
      </c>
      <c r="Z46" s="4">
        <v>103</v>
      </c>
      <c r="AA46" s="4">
        <v>454</v>
      </c>
      <c r="AB46" s="4">
        <v>1</v>
      </c>
      <c r="AC46" s="4">
        <v>5</v>
      </c>
      <c r="AD46" s="4">
        <v>7</v>
      </c>
      <c r="AE46" s="4">
        <v>23</v>
      </c>
      <c r="AF46" s="4">
        <v>3</v>
      </c>
      <c r="AG46" s="4">
        <v>7</v>
      </c>
      <c r="AH46" s="4">
        <v>3</v>
      </c>
      <c r="AI46" s="4">
        <v>7</v>
      </c>
      <c r="AJ46" s="4">
        <v>4</v>
      </c>
      <c r="AK46" s="4">
        <v>10</v>
      </c>
      <c r="AL46" s="4">
        <v>0</v>
      </c>
      <c r="AM46" s="4">
        <v>4</v>
      </c>
      <c r="AN46" s="4">
        <v>0</v>
      </c>
      <c r="AO46" s="4">
        <v>1</v>
      </c>
      <c r="AP46" s="3" t="s">
        <v>58</v>
      </c>
      <c r="AQ46" s="3" t="s">
        <v>68</v>
      </c>
      <c r="AR46" s="6" t="str">
        <f>HYPERLINK("http://catalog.hathitrust.org/Record/004416069","HathiTrust Record")</f>
        <v>HathiTrust Record</v>
      </c>
      <c r="AS46" s="6" t="str">
        <f>HYPERLINK("https://creighton-primo.hosted.exlibrisgroup.com/primo-explore/search?tab=default_tab&amp;search_scope=EVERYTHING&amp;vid=01CRU&amp;lang=en_US&amp;offset=0&amp;query=any,contains,991002864399702656","Catalog Record")</f>
        <v>Catalog Record</v>
      </c>
      <c r="AT46" s="6" t="str">
        <f>HYPERLINK("http://www.worldcat.org/oclc/495096","WorldCat Record")</f>
        <v>WorldCat Record</v>
      </c>
      <c r="AU46" s="3" t="s">
        <v>694</v>
      </c>
      <c r="AV46" s="3" t="s">
        <v>695</v>
      </c>
      <c r="AW46" s="3" t="s">
        <v>696</v>
      </c>
      <c r="AX46" s="3" t="s">
        <v>696</v>
      </c>
      <c r="AY46" s="3" t="s">
        <v>697</v>
      </c>
      <c r="AZ46" s="3" t="s">
        <v>73</v>
      </c>
      <c r="BB46" s="3" t="s">
        <v>698</v>
      </c>
      <c r="BC46" s="3" t="s">
        <v>699</v>
      </c>
      <c r="BD46" s="3" t="s">
        <v>700</v>
      </c>
    </row>
    <row r="47" spans="1:56" ht="45" customHeight="1" x14ac:dyDescent="0.25">
      <c r="A47" s="7" t="s">
        <v>58</v>
      </c>
      <c r="B47" s="2" t="s">
        <v>701</v>
      </c>
      <c r="C47" s="2" t="s">
        <v>702</v>
      </c>
      <c r="D47" s="2" t="s">
        <v>703</v>
      </c>
      <c r="F47" s="3" t="s">
        <v>58</v>
      </c>
      <c r="G47" s="3" t="s">
        <v>59</v>
      </c>
      <c r="H47" s="3" t="s">
        <v>58</v>
      </c>
      <c r="I47" s="3" t="s">
        <v>58</v>
      </c>
      <c r="J47" s="3" t="s">
        <v>60</v>
      </c>
      <c r="K47" s="2" t="s">
        <v>704</v>
      </c>
      <c r="L47" s="2" t="s">
        <v>705</v>
      </c>
      <c r="M47" s="3" t="s">
        <v>677</v>
      </c>
      <c r="O47" s="3" t="s">
        <v>63</v>
      </c>
      <c r="P47" s="3" t="s">
        <v>83</v>
      </c>
      <c r="Q47" s="2" t="s">
        <v>706</v>
      </c>
      <c r="R47" s="3" t="s">
        <v>129</v>
      </c>
      <c r="S47" s="4">
        <v>2</v>
      </c>
      <c r="T47" s="4">
        <v>2</v>
      </c>
      <c r="U47" s="5" t="s">
        <v>707</v>
      </c>
      <c r="V47" s="5" t="s">
        <v>707</v>
      </c>
      <c r="W47" s="5" t="s">
        <v>708</v>
      </c>
      <c r="X47" s="5" t="s">
        <v>708</v>
      </c>
      <c r="Y47" s="4">
        <v>673</v>
      </c>
      <c r="Z47" s="4">
        <v>551</v>
      </c>
      <c r="AA47" s="4">
        <v>566</v>
      </c>
      <c r="AB47" s="4">
        <v>6</v>
      </c>
      <c r="AC47" s="4">
        <v>6</v>
      </c>
      <c r="AD47" s="4">
        <v>26</v>
      </c>
      <c r="AE47" s="4">
        <v>26</v>
      </c>
      <c r="AF47" s="4">
        <v>10</v>
      </c>
      <c r="AG47" s="4">
        <v>10</v>
      </c>
      <c r="AH47" s="4">
        <v>8</v>
      </c>
      <c r="AI47" s="4">
        <v>8</v>
      </c>
      <c r="AJ47" s="4">
        <v>11</v>
      </c>
      <c r="AK47" s="4">
        <v>11</v>
      </c>
      <c r="AL47" s="4">
        <v>5</v>
      </c>
      <c r="AM47" s="4">
        <v>5</v>
      </c>
      <c r="AN47" s="4">
        <v>0</v>
      </c>
      <c r="AO47" s="4">
        <v>0</v>
      </c>
      <c r="AP47" s="3" t="s">
        <v>58</v>
      </c>
      <c r="AQ47" s="3" t="s">
        <v>58</v>
      </c>
      <c r="AS47" s="6" t="str">
        <f>HYPERLINK("https://creighton-primo.hosted.exlibrisgroup.com/primo-explore/search?tab=default_tab&amp;search_scope=EVERYTHING&amp;vid=01CRU&amp;lang=en_US&amp;offset=0&amp;query=any,contains,991000672229702656","Catalog Record")</f>
        <v>Catalog Record</v>
      </c>
      <c r="AT47" s="6" t="str">
        <f>HYPERLINK("http://www.worldcat.org/oclc/119181","WorldCat Record")</f>
        <v>WorldCat Record</v>
      </c>
      <c r="AU47" s="3" t="s">
        <v>709</v>
      </c>
      <c r="AV47" s="3" t="s">
        <v>710</v>
      </c>
      <c r="AW47" s="3" t="s">
        <v>711</v>
      </c>
      <c r="AX47" s="3" t="s">
        <v>711</v>
      </c>
      <c r="AY47" s="3" t="s">
        <v>712</v>
      </c>
      <c r="AZ47" s="3" t="s">
        <v>73</v>
      </c>
      <c r="BB47" s="3" t="s">
        <v>713</v>
      </c>
      <c r="BC47" s="3" t="s">
        <v>714</v>
      </c>
      <c r="BD47" s="3" t="s">
        <v>715</v>
      </c>
    </row>
    <row r="48" spans="1:56" ht="45" customHeight="1" x14ac:dyDescent="0.25">
      <c r="A48" s="7" t="s">
        <v>58</v>
      </c>
      <c r="B48" s="2" t="s">
        <v>716</v>
      </c>
      <c r="C48" s="2" t="s">
        <v>717</v>
      </c>
      <c r="D48" s="2" t="s">
        <v>718</v>
      </c>
      <c r="F48" s="3" t="s">
        <v>58</v>
      </c>
      <c r="G48" s="3" t="s">
        <v>59</v>
      </c>
      <c r="H48" s="3" t="s">
        <v>58</v>
      </c>
      <c r="I48" s="3" t="s">
        <v>58</v>
      </c>
      <c r="J48" s="3" t="s">
        <v>60</v>
      </c>
      <c r="K48" s="2" t="s">
        <v>719</v>
      </c>
      <c r="L48" s="2" t="s">
        <v>720</v>
      </c>
      <c r="M48" s="3" t="s">
        <v>412</v>
      </c>
      <c r="N48" s="2" t="s">
        <v>190</v>
      </c>
      <c r="O48" s="3" t="s">
        <v>63</v>
      </c>
      <c r="P48" s="3" t="s">
        <v>83</v>
      </c>
      <c r="R48" s="3" t="s">
        <v>129</v>
      </c>
      <c r="S48" s="4">
        <v>2</v>
      </c>
      <c r="T48" s="4">
        <v>2</v>
      </c>
      <c r="U48" s="5" t="s">
        <v>721</v>
      </c>
      <c r="V48" s="5" t="s">
        <v>721</v>
      </c>
      <c r="W48" s="5" t="s">
        <v>722</v>
      </c>
      <c r="X48" s="5" t="s">
        <v>722</v>
      </c>
      <c r="Y48" s="4">
        <v>1041</v>
      </c>
      <c r="Z48" s="4">
        <v>936</v>
      </c>
      <c r="AA48" s="4">
        <v>988</v>
      </c>
      <c r="AB48" s="4">
        <v>7</v>
      </c>
      <c r="AC48" s="4">
        <v>7</v>
      </c>
      <c r="AD48" s="4">
        <v>30</v>
      </c>
      <c r="AE48" s="4">
        <v>35</v>
      </c>
      <c r="AF48" s="4">
        <v>13</v>
      </c>
      <c r="AG48" s="4">
        <v>14</v>
      </c>
      <c r="AH48" s="4">
        <v>6</v>
      </c>
      <c r="AI48" s="4">
        <v>7</v>
      </c>
      <c r="AJ48" s="4">
        <v>12</v>
      </c>
      <c r="AK48" s="4">
        <v>16</v>
      </c>
      <c r="AL48" s="4">
        <v>3</v>
      </c>
      <c r="AM48" s="4">
        <v>3</v>
      </c>
      <c r="AN48" s="4">
        <v>1</v>
      </c>
      <c r="AO48" s="4">
        <v>2</v>
      </c>
      <c r="AP48" s="3" t="s">
        <v>58</v>
      </c>
      <c r="AQ48" s="3" t="s">
        <v>68</v>
      </c>
      <c r="AR48" s="6" t="str">
        <f>HYPERLINK("http://catalog.hathitrust.org/Record/002546881","HathiTrust Record")</f>
        <v>HathiTrust Record</v>
      </c>
      <c r="AS48" s="6" t="str">
        <f>HYPERLINK("https://creighton-primo.hosted.exlibrisgroup.com/primo-explore/search?tab=default_tab&amp;search_scope=EVERYTHING&amp;vid=01CRU&amp;lang=en_US&amp;offset=0&amp;query=any,contains,991001946889702656","Catalog Record")</f>
        <v>Catalog Record</v>
      </c>
      <c r="AT48" s="6" t="str">
        <f>HYPERLINK("http://www.worldcat.org/oclc/24609770","WorldCat Record")</f>
        <v>WorldCat Record</v>
      </c>
      <c r="AU48" s="3" t="s">
        <v>723</v>
      </c>
      <c r="AV48" s="3" t="s">
        <v>724</v>
      </c>
      <c r="AW48" s="3" t="s">
        <v>725</v>
      </c>
      <c r="AX48" s="3" t="s">
        <v>725</v>
      </c>
      <c r="AY48" s="3" t="s">
        <v>726</v>
      </c>
      <c r="AZ48" s="3" t="s">
        <v>73</v>
      </c>
      <c r="BB48" s="3" t="s">
        <v>727</v>
      </c>
      <c r="BC48" s="3" t="s">
        <v>728</v>
      </c>
      <c r="BD48" s="3" t="s">
        <v>729</v>
      </c>
    </row>
    <row r="49" spans="1:56" ht="45" customHeight="1" x14ac:dyDescent="0.25">
      <c r="A49" s="7" t="s">
        <v>58</v>
      </c>
      <c r="B49" s="2" t="s">
        <v>730</v>
      </c>
      <c r="C49" s="2" t="s">
        <v>731</v>
      </c>
      <c r="D49" s="2" t="s">
        <v>732</v>
      </c>
      <c r="F49" s="3" t="s">
        <v>58</v>
      </c>
      <c r="G49" s="3" t="s">
        <v>59</v>
      </c>
      <c r="H49" s="3" t="s">
        <v>58</v>
      </c>
      <c r="I49" s="3" t="s">
        <v>58</v>
      </c>
      <c r="J49" s="3" t="s">
        <v>60</v>
      </c>
      <c r="K49" s="2" t="s">
        <v>733</v>
      </c>
      <c r="L49" s="2" t="s">
        <v>734</v>
      </c>
      <c r="M49" s="3" t="s">
        <v>735</v>
      </c>
      <c r="N49" s="2" t="s">
        <v>736</v>
      </c>
      <c r="O49" s="3" t="s">
        <v>63</v>
      </c>
      <c r="P49" s="3" t="s">
        <v>83</v>
      </c>
      <c r="R49" s="3" t="s">
        <v>129</v>
      </c>
      <c r="S49" s="4">
        <v>1</v>
      </c>
      <c r="T49" s="4">
        <v>1</v>
      </c>
      <c r="U49" s="5" t="s">
        <v>737</v>
      </c>
      <c r="V49" s="5" t="s">
        <v>737</v>
      </c>
      <c r="W49" s="5" t="s">
        <v>679</v>
      </c>
      <c r="X49" s="5" t="s">
        <v>679</v>
      </c>
      <c r="Y49" s="4">
        <v>509</v>
      </c>
      <c r="Z49" s="4">
        <v>466</v>
      </c>
      <c r="AA49" s="4">
        <v>628</v>
      </c>
      <c r="AB49" s="4">
        <v>4</v>
      </c>
      <c r="AC49" s="4">
        <v>4</v>
      </c>
      <c r="AD49" s="4">
        <v>12</v>
      </c>
      <c r="AE49" s="4">
        <v>20</v>
      </c>
      <c r="AF49" s="4">
        <v>2</v>
      </c>
      <c r="AG49" s="4">
        <v>6</v>
      </c>
      <c r="AH49" s="4">
        <v>5</v>
      </c>
      <c r="AI49" s="4">
        <v>6</v>
      </c>
      <c r="AJ49" s="4">
        <v>4</v>
      </c>
      <c r="AK49" s="4">
        <v>10</v>
      </c>
      <c r="AL49" s="4">
        <v>3</v>
      </c>
      <c r="AM49" s="4">
        <v>3</v>
      </c>
      <c r="AN49" s="4">
        <v>0</v>
      </c>
      <c r="AO49" s="4">
        <v>0</v>
      </c>
      <c r="AP49" s="3" t="s">
        <v>58</v>
      </c>
      <c r="AQ49" s="3" t="s">
        <v>68</v>
      </c>
      <c r="AR49" s="6" t="str">
        <f>HYPERLINK("http://catalog.hathitrust.org/Record/000021997","HathiTrust Record")</f>
        <v>HathiTrust Record</v>
      </c>
      <c r="AS49" s="6" t="str">
        <f>HYPERLINK("https://creighton-primo.hosted.exlibrisgroup.com/primo-explore/search?tab=default_tab&amp;search_scope=EVERYTHING&amp;vid=01CRU&amp;lang=en_US&amp;offset=0&amp;query=any,contains,991003634659702656","Catalog Record")</f>
        <v>Catalog Record</v>
      </c>
      <c r="AT49" s="6" t="str">
        <f>HYPERLINK("http://www.worldcat.org/oclc/1229355","WorldCat Record")</f>
        <v>WorldCat Record</v>
      </c>
      <c r="AU49" s="3" t="s">
        <v>738</v>
      </c>
      <c r="AV49" s="3" t="s">
        <v>739</v>
      </c>
      <c r="AW49" s="3" t="s">
        <v>740</v>
      </c>
      <c r="AX49" s="3" t="s">
        <v>740</v>
      </c>
      <c r="AY49" s="3" t="s">
        <v>741</v>
      </c>
      <c r="AZ49" s="3" t="s">
        <v>73</v>
      </c>
      <c r="BB49" s="3" t="s">
        <v>742</v>
      </c>
      <c r="BC49" s="3" t="s">
        <v>743</v>
      </c>
      <c r="BD49" s="3" t="s">
        <v>744</v>
      </c>
    </row>
    <row r="50" spans="1:56" ht="45" customHeight="1" x14ac:dyDescent="0.25">
      <c r="A50" s="7" t="s">
        <v>58</v>
      </c>
      <c r="B50" s="2" t="s">
        <v>745</v>
      </c>
      <c r="C50" s="2" t="s">
        <v>746</v>
      </c>
      <c r="D50" s="2" t="s">
        <v>747</v>
      </c>
      <c r="F50" s="3" t="s">
        <v>58</v>
      </c>
      <c r="G50" s="3" t="s">
        <v>59</v>
      </c>
      <c r="H50" s="3" t="s">
        <v>58</v>
      </c>
      <c r="I50" s="3" t="s">
        <v>58</v>
      </c>
      <c r="J50" s="3" t="s">
        <v>60</v>
      </c>
      <c r="L50" s="2" t="s">
        <v>748</v>
      </c>
      <c r="M50" s="3" t="s">
        <v>82</v>
      </c>
      <c r="O50" s="3" t="s">
        <v>63</v>
      </c>
      <c r="P50" s="3" t="s">
        <v>264</v>
      </c>
      <c r="R50" s="3" t="s">
        <v>129</v>
      </c>
      <c r="S50" s="4">
        <v>4</v>
      </c>
      <c r="T50" s="4">
        <v>4</v>
      </c>
      <c r="U50" s="5" t="s">
        <v>296</v>
      </c>
      <c r="V50" s="5" t="s">
        <v>296</v>
      </c>
      <c r="W50" s="5" t="s">
        <v>749</v>
      </c>
      <c r="X50" s="5" t="s">
        <v>749</v>
      </c>
      <c r="Y50" s="4">
        <v>472</v>
      </c>
      <c r="Z50" s="4">
        <v>382</v>
      </c>
      <c r="AA50" s="4">
        <v>390</v>
      </c>
      <c r="AB50" s="4">
        <v>4</v>
      </c>
      <c r="AC50" s="4">
        <v>4</v>
      </c>
      <c r="AD50" s="4">
        <v>23</v>
      </c>
      <c r="AE50" s="4">
        <v>23</v>
      </c>
      <c r="AF50" s="4">
        <v>7</v>
      </c>
      <c r="AG50" s="4">
        <v>7</v>
      </c>
      <c r="AH50" s="4">
        <v>5</v>
      </c>
      <c r="AI50" s="4">
        <v>5</v>
      </c>
      <c r="AJ50" s="4">
        <v>13</v>
      </c>
      <c r="AK50" s="4">
        <v>13</v>
      </c>
      <c r="AL50" s="4">
        <v>3</v>
      </c>
      <c r="AM50" s="4">
        <v>3</v>
      </c>
      <c r="AN50" s="4">
        <v>1</v>
      </c>
      <c r="AO50" s="4">
        <v>1</v>
      </c>
      <c r="AP50" s="3" t="s">
        <v>58</v>
      </c>
      <c r="AQ50" s="3" t="s">
        <v>68</v>
      </c>
      <c r="AR50" s="6" t="str">
        <f>HYPERLINK("http://catalog.hathitrust.org/Record/000579851","HathiTrust Record")</f>
        <v>HathiTrust Record</v>
      </c>
      <c r="AS50" s="6" t="str">
        <f>HYPERLINK("https://creighton-primo.hosted.exlibrisgroup.com/primo-explore/search?tab=default_tab&amp;search_scope=EVERYTHING&amp;vid=01CRU&amp;lang=en_US&amp;offset=0&amp;query=any,contains,991000656129702656","Catalog Record")</f>
        <v>Catalog Record</v>
      </c>
      <c r="AT50" s="6" t="str">
        <f>HYPERLINK("http://www.worldcat.org/oclc/12215484","WorldCat Record")</f>
        <v>WorldCat Record</v>
      </c>
      <c r="AU50" s="3" t="s">
        <v>750</v>
      </c>
      <c r="AV50" s="3" t="s">
        <v>751</v>
      </c>
      <c r="AW50" s="3" t="s">
        <v>752</v>
      </c>
      <c r="AX50" s="3" t="s">
        <v>752</v>
      </c>
      <c r="AY50" s="3" t="s">
        <v>753</v>
      </c>
      <c r="AZ50" s="3" t="s">
        <v>73</v>
      </c>
      <c r="BB50" s="3" t="s">
        <v>754</v>
      </c>
      <c r="BC50" s="3" t="s">
        <v>755</v>
      </c>
      <c r="BD50" s="3" t="s">
        <v>756</v>
      </c>
    </row>
    <row r="51" spans="1:56" ht="45" customHeight="1" x14ac:dyDescent="0.25">
      <c r="A51" s="7" t="s">
        <v>58</v>
      </c>
      <c r="B51" s="2" t="s">
        <v>757</v>
      </c>
      <c r="C51" s="2" t="s">
        <v>758</v>
      </c>
      <c r="D51" s="2" t="s">
        <v>759</v>
      </c>
      <c r="F51" s="3" t="s">
        <v>58</v>
      </c>
      <c r="G51" s="3" t="s">
        <v>59</v>
      </c>
      <c r="H51" s="3" t="s">
        <v>58</v>
      </c>
      <c r="I51" s="3" t="s">
        <v>58</v>
      </c>
      <c r="J51" s="3" t="s">
        <v>60</v>
      </c>
      <c r="L51" s="2" t="s">
        <v>760</v>
      </c>
      <c r="M51" s="3" t="s">
        <v>761</v>
      </c>
      <c r="O51" s="3" t="s">
        <v>63</v>
      </c>
      <c r="P51" s="3" t="s">
        <v>295</v>
      </c>
      <c r="Q51" s="2" t="s">
        <v>762</v>
      </c>
      <c r="R51" s="3" t="s">
        <v>129</v>
      </c>
      <c r="S51" s="4">
        <v>6</v>
      </c>
      <c r="T51" s="4">
        <v>6</v>
      </c>
      <c r="U51" s="5" t="s">
        <v>763</v>
      </c>
      <c r="V51" s="5" t="s">
        <v>763</v>
      </c>
      <c r="W51" s="5" t="s">
        <v>764</v>
      </c>
      <c r="X51" s="5" t="s">
        <v>764</v>
      </c>
      <c r="Y51" s="4">
        <v>222</v>
      </c>
      <c r="Z51" s="4">
        <v>179</v>
      </c>
      <c r="AA51" s="4">
        <v>920</v>
      </c>
      <c r="AB51" s="4">
        <v>3</v>
      </c>
      <c r="AC51" s="4">
        <v>4</v>
      </c>
      <c r="AD51" s="4">
        <v>8</v>
      </c>
      <c r="AE51" s="4">
        <v>19</v>
      </c>
      <c r="AF51" s="4">
        <v>1</v>
      </c>
      <c r="AG51" s="4">
        <v>7</v>
      </c>
      <c r="AH51" s="4">
        <v>3</v>
      </c>
      <c r="AI51" s="4">
        <v>7</v>
      </c>
      <c r="AJ51" s="4">
        <v>4</v>
      </c>
      <c r="AK51" s="4">
        <v>6</v>
      </c>
      <c r="AL51" s="4">
        <v>2</v>
      </c>
      <c r="AM51" s="4">
        <v>3</v>
      </c>
      <c r="AN51" s="4">
        <v>0</v>
      </c>
      <c r="AO51" s="4">
        <v>0</v>
      </c>
      <c r="AP51" s="3" t="s">
        <v>58</v>
      </c>
      <c r="AQ51" s="3" t="s">
        <v>68</v>
      </c>
      <c r="AR51" s="6" t="str">
        <f>HYPERLINK("http://catalog.hathitrust.org/Record/003968662","HathiTrust Record")</f>
        <v>HathiTrust Record</v>
      </c>
      <c r="AS51" s="6" t="str">
        <f>HYPERLINK("https://creighton-primo.hosted.exlibrisgroup.com/primo-explore/search?tab=default_tab&amp;search_scope=EVERYTHING&amp;vid=01CRU&amp;lang=en_US&amp;offset=0&amp;query=any,contains,991002770589702656","Catalog Record")</f>
        <v>Catalog Record</v>
      </c>
      <c r="AT51" s="6" t="str">
        <f>HYPERLINK("http://www.worldcat.org/oclc/36372346","WorldCat Record")</f>
        <v>WorldCat Record</v>
      </c>
      <c r="AU51" s="3" t="s">
        <v>765</v>
      </c>
      <c r="AV51" s="3" t="s">
        <v>766</v>
      </c>
      <c r="AW51" s="3" t="s">
        <v>767</v>
      </c>
      <c r="AX51" s="3" t="s">
        <v>767</v>
      </c>
      <c r="AY51" s="3" t="s">
        <v>768</v>
      </c>
      <c r="AZ51" s="3" t="s">
        <v>73</v>
      </c>
      <c r="BB51" s="3" t="s">
        <v>769</v>
      </c>
      <c r="BC51" s="3" t="s">
        <v>770</v>
      </c>
      <c r="BD51" s="3" t="s">
        <v>771</v>
      </c>
    </row>
    <row r="52" spans="1:56" ht="45" customHeight="1" x14ac:dyDescent="0.25">
      <c r="A52" s="7" t="s">
        <v>58</v>
      </c>
      <c r="B52" s="2" t="s">
        <v>772</v>
      </c>
      <c r="C52" s="2" t="s">
        <v>773</v>
      </c>
      <c r="D52" s="2" t="s">
        <v>774</v>
      </c>
      <c r="F52" s="3" t="s">
        <v>58</v>
      </c>
      <c r="G52" s="3" t="s">
        <v>59</v>
      </c>
      <c r="H52" s="3" t="s">
        <v>58</v>
      </c>
      <c r="I52" s="3" t="s">
        <v>58</v>
      </c>
      <c r="J52" s="3" t="s">
        <v>60</v>
      </c>
      <c r="K52" s="2" t="s">
        <v>775</v>
      </c>
      <c r="L52" s="2" t="s">
        <v>776</v>
      </c>
      <c r="M52" s="3" t="s">
        <v>189</v>
      </c>
      <c r="O52" s="3" t="s">
        <v>63</v>
      </c>
      <c r="P52" s="3" t="s">
        <v>264</v>
      </c>
      <c r="R52" s="3" t="s">
        <v>129</v>
      </c>
      <c r="S52" s="4">
        <v>5</v>
      </c>
      <c r="T52" s="4">
        <v>5</v>
      </c>
      <c r="U52" s="5" t="s">
        <v>777</v>
      </c>
      <c r="V52" s="5" t="s">
        <v>777</v>
      </c>
      <c r="W52" s="5" t="s">
        <v>778</v>
      </c>
      <c r="X52" s="5" t="s">
        <v>778</v>
      </c>
      <c r="Y52" s="4">
        <v>740</v>
      </c>
      <c r="Z52" s="4">
        <v>632</v>
      </c>
      <c r="AA52" s="4">
        <v>741</v>
      </c>
      <c r="AB52" s="4">
        <v>5</v>
      </c>
      <c r="AC52" s="4">
        <v>5</v>
      </c>
      <c r="AD52" s="4">
        <v>28</v>
      </c>
      <c r="AE52" s="4">
        <v>33</v>
      </c>
      <c r="AF52" s="4">
        <v>11</v>
      </c>
      <c r="AG52" s="4">
        <v>13</v>
      </c>
      <c r="AH52" s="4">
        <v>6</v>
      </c>
      <c r="AI52" s="4">
        <v>7</v>
      </c>
      <c r="AJ52" s="4">
        <v>16</v>
      </c>
      <c r="AK52" s="4">
        <v>19</v>
      </c>
      <c r="AL52" s="4">
        <v>4</v>
      </c>
      <c r="AM52" s="4">
        <v>4</v>
      </c>
      <c r="AN52" s="4">
        <v>0</v>
      </c>
      <c r="AO52" s="4">
        <v>0</v>
      </c>
      <c r="AP52" s="3" t="s">
        <v>58</v>
      </c>
      <c r="AQ52" s="3" t="s">
        <v>68</v>
      </c>
      <c r="AR52" s="6" t="str">
        <f>HYPERLINK("http://catalog.hathitrust.org/Record/000350151","HathiTrust Record")</f>
        <v>HathiTrust Record</v>
      </c>
      <c r="AS52" s="6" t="str">
        <f>HYPERLINK("https://creighton-primo.hosted.exlibrisgroup.com/primo-explore/search?tab=default_tab&amp;search_scope=EVERYTHING&amp;vid=01CRU&amp;lang=en_US&amp;offset=0&amp;query=any,contains,991000595449702656","Catalog Record")</f>
        <v>Catalog Record</v>
      </c>
      <c r="AT52" s="6" t="str">
        <f>HYPERLINK("http://www.worldcat.org/oclc/11812496","WorldCat Record")</f>
        <v>WorldCat Record</v>
      </c>
      <c r="AU52" s="3" t="s">
        <v>779</v>
      </c>
      <c r="AV52" s="3" t="s">
        <v>780</v>
      </c>
      <c r="AW52" s="3" t="s">
        <v>781</v>
      </c>
      <c r="AX52" s="3" t="s">
        <v>781</v>
      </c>
      <c r="AY52" s="3" t="s">
        <v>782</v>
      </c>
      <c r="AZ52" s="3" t="s">
        <v>73</v>
      </c>
      <c r="BB52" s="3" t="s">
        <v>783</v>
      </c>
      <c r="BC52" s="3" t="s">
        <v>784</v>
      </c>
      <c r="BD52" s="3" t="s">
        <v>785</v>
      </c>
    </row>
    <row r="53" spans="1:56" ht="45" customHeight="1" x14ac:dyDescent="0.25">
      <c r="A53" s="7" t="s">
        <v>58</v>
      </c>
      <c r="B53" s="2" t="s">
        <v>786</v>
      </c>
      <c r="C53" s="2" t="s">
        <v>787</v>
      </c>
      <c r="D53" s="2" t="s">
        <v>788</v>
      </c>
      <c r="F53" s="3" t="s">
        <v>58</v>
      </c>
      <c r="G53" s="3" t="s">
        <v>59</v>
      </c>
      <c r="H53" s="3" t="s">
        <v>58</v>
      </c>
      <c r="I53" s="3" t="s">
        <v>58</v>
      </c>
      <c r="J53" s="3" t="s">
        <v>60</v>
      </c>
      <c r="K53" s="2" t="s">
        <v>789</v>
      </c>
      <c r="L53" s="2" t="s">
        <v>790</v>
      </c>
      <c r="M53" s="3" t="s">
        <v>648</v>
      </c>
      <c r="O53" s="3" t="s">
        <v>63</v>
      </c>
      <c r="P53" s="3" t="s">
        <v>114</v>
      </c>
      <c r="Q53" s="2" t="s">
        <v>791</v>
      </c>
      <c r="R53" s="3" t="s">
        <v>129</v>
      </c>
      <c r="S53" s="4">
        <v>2</v>
      </c>
      <c r="T53" s="4">
        <v>2</v>
      </c>
      <c r="U53" s="5" t="s">
        <v>792</v>
      </c>
      <c r="V53" s="5" t="s">
        <v>792</v>
      </c>
      <c r="W53" s="5" t="s">
        <v>793</v>
      </c>
      <c r="X53" s="5" t="s">
        <v>793</v>
      </c>
      <c r="Y53" s="4">
        <v>354</v>
      </c>
      <c r="Z53" s="4">
        <v>267</v>
      </c>
      <c r="AA53" s="4">
        <v>641</v>
      </c>
      <c r="AB53" s="4">
        <v>3</v>
      </c>
      <c r="AC53" s="4">
        <v>4</v>
      </c>
      <c r="AD53" s="4">
        <v>21</v>
      </c>
      <c r="AE53" s="4">
        <v>33</v>
      </c>
      <c r="AF53" s="4">
        <v>7</v>
      </c>
      <c r="AG53" s="4">
        <v>13</v>
      </c>
      <c r="AH53" s="4">
        <v>6</v>
      </c>
      <c r="AI53" s="4">
        <v>8</v>
      </c>
      <c r="AJ53" s="4">
        <v>12</v>
      </c>
      <c r="AK53" s="4">
        <v>17</v>
      </c>
      <c r="AL53" s="4">
        <v>2</v>
      </c>
      <c r="AM53" s="4">
        <v>3</v>
      </c>
      <c r="AN53" s="4">
        <v>0</v>
      </c>
      <c r="AO53" s="4">
        <v>0</v>
      </c>
      <c r="AP53" s="3" t="s">
        <v>58</v>
      </c>
      <c r="AQ53" s="3" t="s">
        <v>58</v>
      </c>
      <c r="AS53" s="6" t="str">
        <f>HYPERLINK("https://creighton-primo.hosted.exlibrisgroup.com/primo-explore/search?tab=default_tab&amp;search_scope=EVERYTHING&amp;vid=01CRU&amp;lang=en_US&amp;offset=0&amp;query=any,contains,991002753099702656","Catalog Record")</f>
        <v>Catalog Record</v>
      </c>
      <c r="AT53" s="6" t="str">
        <f>HYPERLINK("http://www.worldcat.org/oclc/36126588","WorldCat Record")</f>
        <v>WorldCat Record</v>
      </c>
      <c r="AU53" s="3" t="s">
        <v>794</v>
      </c>
      <c r="AV53" s="3" t="s">
        <v>795</v>
      </c>
      <c r="AW53" s="3" t="s">
        <v>796</v>
      </c>
      <c r="AX53" s="3" t="s">
        <v>796</v>
      </c>
      <c r="AY53" s="3" t="s">
        <v>797</v>
      </c>
      <c r="AZ53" s="3" t="s">
        <v>73</v>
      </c>
      <c r="BB53" s="3" t="s">
        <v>798</v>
      </c>
      <c r="BC53" s="3" t="s">
        <v>799</v>
      </c>
      <c r="BD53" s="3" t="s">
        <v>800</v>
      </c>
    </row>
    <row r="54" spans="1:56" ht="45" customHeight="1" x14ac:dyDescent="0.25">
      <c r="A54" s="7" t="s">
        <v>58</v>
      </c>
      <c r="B54" s="2" t="s">
        <v>801</v>
      </c>
      <c r="C54" s="2" t="s">
        <v>802</v>
      </c>
      <c r="D54" s="2" t="s">
        <v>803</v>
      </c>
      <c r="F54" s="3" t="s">
        <v>58</v>
      </c>
      <c r="G54" s="3" t="s">
        <v>59</v>
      </c>
      <c r="H54" s="3" t="s">
        <v>58</v>
      </c>
      <c r="I54" s="3" t="s">
        <v>58</v>
      </c>
      <c r="J54" s="3" t="s">
        <v>60</v>
      </c>
      <c r="L54" s="2" t="s">
        <v>804</v>
      </c>
      <c r="M54" s="3" t="s">
        <v>220</v>
      </c>
      <c r="O54" s="3" t="s">
        <v>63</v>
      </c>
      <c r="P54" s="3" t="s">
        <v>295</v>
      </c>
      <c r="R54" s="3" t="s">
        <v>129</v>
      </c>
      <c r="S54" s="4">
        <v>3</v>
      </c>
      <c r="T54" s="4">
        <v>3</v>
      </c>
      <c r="U54" s="5" t="s">
        <v>805</v>
      </c>
      <c r="V54" s="5" t="s">
        <v>805</v>
      </c>
      <c r="W54" s="5" t="s">
        <v>116</v>
      </c>
      <c r="X54" s="5" t="s">
        <v>116</v>
      </c>
      <c r="Y54" s="4">
        <v>469</v>
      </c>
      <c r="Z54" s="4">
        <v>411</v>
      </c>
      <c r="AA54" s="4">
        <v>414</v>
      </c>
      <c r="AB54" s="4">
        <v>5</v>
      </c>
      <c r="AC54" s="4">
        <v>5</v>
      </c>
      <c r="AD54" s="4">
        <v>20</v>
      </c>
      <c r="AE54" s="4">
        <v>20</v>
      </c>
      <c r="AF54" s="4">
        <v>5</v>
      </c>
      <c r="AG54" s="4">
        <v>5</v>
      </c>
      <c r="AH54" s="4">
        <v>4</v>
      </c>
      <c r="AI54" s="4">
        <v>4</v>
      </c>
      <c r="AJ54" s="4">
        <v>11</v>
      </c>
      <c r="AK54" s="4">
        <v>11</v>
      </c>
      <c r="AL54" s="4">
        <v>4</v>
      </c>
      <c r="AM54" s="4">
        <v>4</v>
      </c>
      <c r="AN54" s="4">
        <v>0</v>
      </c>
      <c r="AO54" s="4">
        <v>0</v>
      </c>
      <c r="AP54" s="3" t="s">
        <v>58</v>
      </c>
      <c r="AQ54" s="3" t="s">
        <v>68</v>
      </c>
      <c r="AR54" s="6" t="str">
        <f>HYPERLINK("http://catalog.hathitrust.org/Record/001620967","HathiTrust Record")</f>
        <v>HathiTrust Record</v>
      </c>
      <c r="AS54" s="6" t="str">
        <f>HYPERLINK("https://creighton-primo.hosted.exlibrisgroup.com/primo-explore/search?tab=default_tab&amp;search_scope=EVERYTHING&amp;vid=01CRU&amp;lang=en_US&amp;offset=0&amp;query=any,contains,991000053889702656","Catalog Record")</f>
        <v>Catalog Record</v>
      </c>
      <c r="AT54" s="6" t="str">
        <f>HYPERLINK("http://www.worldcat.org/oclc/23146","WorldCat Record")</f>
        <v>WorldCat Record</v>
      </c>
      <c r="AU54" s="3" t="s">
        <v>806</v>
      </c>
      <c r="AV54" s="3" t="s">
        <v>807</v>
      </c>
      <c r="AW54" s="3" t="s">
        <v>808</v>
      </c>
      <c r="AX54" s="3" t="s">
        <v>808</v>
      </c>
      <c r="AY54" s="3" t="s">
        <v>809</v>
      </c>
      <c r="AZ54" s="3" t="s">
        <v>73</v>
      </c>
      <c r="BB54" s="3" t="s">
        <v>810</v>
      </c>
      <c r="BC54" s="3" t="s">
        <v>811</v>
      </c>
      <c r="BD54" s="3" t="s">
        <v>812</v>
      </c>
    </row>
    <row r="55" spans="1:56" ht="45" customHeight="1" x14ac:dyDescent="0.25">
      <c r="A55" s="7" t="s">
        <v>58</v>
      </c>
      <c r="B55" s="2" t="s">
        <v>813</v>
      </c>
      <c r="C55" s="2" t="s">
        <v>814</v>
      </c>
      <c r="D55" s="2" t="s">
        <v>815</v>
      </c>
      <c r="F55" s="3" t="s">
        <v>58</v>
      </c>
      <c r="G55" s="3" t="s">
        <v>59</v>
      </c>
      <c r="H55" s="3" t="s">
        <v>58</v>
      </c>
      <c r="I55" s="3" t="s">
        <v>58</v>
      </c>
      <c r="J55" s="3" t="s">
        <v>60</v>
      </c>
      <c r="K55" s="2" t="s">
        <v>816</v>
      </c>
      <c r="L55" s="2" t="s">
        <v>817</v>
      </c>
      <c r="M55" s="3" t="s">
        <v>62</v>
      </c>
      <c r="O55" s="3" t="s">
        <v>63</v>
      </c>
      <c r="P55" s="3" t="s">
        <v>83</v>
      </c>
      <c r="R55" s="3" t="s">
        <v>129</v>
      </c>
      <c r="S55" s="4">
        <v>3</v>
      </c>
      <c r="T55" s="4">
        <v>3</v>
      </c>
      <c r="U55" s="5" t="s">
        <v>818</v>
      </c>
      <c r="V55" s="5" t="s">
        <v>818</v>
      </c>
      <c r="W55" s="5" t="s">
        <v>819</v>
      </c>
      <c r="X55" s="5" t="s">
        <v>819</v>
      </c>
      <c r="Y55" s="4">
        <v>266</v>
      </c>
      <c r="Z55" s="4">
        <v>228</v>
      </c>
      <c r="AA55" s="4">
        <v>668</v>
      </c>
      <c r="AB55" s="4">
        <v>2</v>
      </c>
      <c r="AC55" s="4">
        <v>28</v>
      </c>
      <c r="AD55" s="4">
        <v>13</v>
      </c>
      <c r="AE55" s="4">
        <v>34</v>
      </c>
      <c r="AF55" s="4">
        <v>4</v>
      </c>
      <c r="AG55" s="4">
        <v>9</v>
      </c>
      <c r="AH55" s="4">
        <v>3</v>
      </c>
      <c r="AI55" s="4">
        <v>6</v>
      </c>
      <c r="AJ55" s="4">
        <v>6</v>
      </c>
      <c r="AK55" s="4">
        <v>10</v>
      </c>
      <c r="AL55" s="4">
        <v>1</v>
      </c>
      <c r="AM55" s="4">
        <v>13</v>
      </c>
      <c r="AN55" s="4">
        <v>1</v>
      </c>
      <c r="AO55" s="4">
        <v>1</v>
      </c>
      <c r="AP55" s="3" t="s">
        <v>58</v>
      </c>
      <c r="AQ55" s="3" t="s">
        <v>58</v>
      </c>
      <c r="AS55" s="6" t="str">
        <f>HYPERLINK("https://creighton-primo.hosted.exlibrisgroup.com/primo-explore/search?tab=default_tab&amp;search_scope=EVERYTHING&amp;vid=01CRU&amp;lang=en_US&amp;offset=0&amp;query=any,contains,991004346919702656","Catalog Record")</f>
        <v>Catalog Record</v>
      </c>
      <c r="AT55" s="6" t="str">
        <f>HYPERLINK("http://www.worldcat.org/oclc/45394150","WorldCat Record")</f>
        <v>WorldCat Record</v>
      </c>
      <c r="AU55" s="3" t="s">
        <v>820</v>
      </c>
      <c r="AV55" s="3" t="s">
        <v>821</v>
      </c>
      <c r="AW55" s="3" t="s">
        <v>822</v>
      </c>
      <c r="AX55" s="3" t="s">
        <v>822</v>
      </c>
      <c r="AY55" s="3" t="s">
        <v>823</v>
      </c>
      <c r="AZ55" s="3" t="s">
        <v>73</v>
      </c>
      <c r="BB55" s="3" t="s">
        <v>824</v>
      </c>
      <c r="BC55" s="3" t="s">
        <v>825</v>
      </c>
      <c r="BD55" s="3" t="s">
        <v>826</v>
      </c>
    </row>
    <row r="56" spans="1:56" ht="45" customHeight="1" x14ac:dyDescent="0.25">
      <c r="A56" s="7" t="s">
        <v>58</v>
      </c>
      <c r="B56" s="2" t="s">
        <v>827</v>
      </c>
      <c r="C56" s="2" t="s">
        <v>828</v>
      </c>
      <c r="D56" s="2" t="s">
        <v>829</v>
      </c>
      <c r="F56" s="3" t="s">
        <v>58</v>
      </c>
      <c r="G56" s="3" t="s">
        <v>59</v>
      </c>
      <c r="H56" s="3" t="s">
        <v>58</v>
      </c>
      <c r="I56" s="3" t="s">
        <v>58</v>
      </c>
      <c r="J56" s="3" t="s">
        <v>60</v>
      </c>
      <c r="K56" s="2" t="s">
        <v>830</v>
      </c>
      <c r="L56" s="2" t="s">
        <v>831</v>
      </c>
      <c r="M56" s="3" t="s">
        <v>160</v>
      </c>
      <c r="O56" s="3" t="s">
        <v>63</v>
      </c>
      <c r="P56" s="3" t="s">
        <v>83</v>
      </c>
      <c r="R56" s="3" t="s">
        <v>832</v>
      </c>
      <c r="S56" s="4">
        <v>1</v>
      </c>
      <c r="T56" s="4">
        <v>1</v>
      </c>
      <c r="U56" s="5" t="s">
        <v>833</v>
      </c>
      <c r="V56" s="5" t="s">
        <v>833</v>
      </c>
      <c r="W56" s="5" t="s">
        <v>833</v>
      </c>
      <c r="X56" s="5" t="s">
        <v>833</v>
      </c>
      <c r="Y56" s="4">
        <v>479</v>
      </c>
      <c r="Z56" s="4">
        <v>423</v>
      </c>
      <c r="AA56" s="4">
        <v>1396</v>
      </c>
      <c r="AB56" s="4">
        <v>4</v>
      </c>
      <c r="AC56" s="4">
        <v>9</v>
      </c>
      <c r="AD56" s="4">
        <v>11</v>
      </c>
      <c r="AE56" s="4">
        <v>41</v>
      </c>
      <c r="AF56" s="4">
        <v>5</v>
      </c>
      <c r="AG56" s="4">
        <v>15</v>
      </c>
      <c r="AH56" s="4">
        <v>2</v>
      </c>
      <c r="AI56" s="4">
        <v>9</v>
      </c>
      <c r="AJ56" s="4">
        <v>3</v>
      </c>
      <c r="AK56" s="4">
        <v>21</v>
      </c>
      <c r="AL56" s="4">
        <v>3</v>
      </c>
      <c r="AM56" s="4">
        <v>7</v>
      </c>
      <c r="AN56" s="4">
        <v>0</v>
      </c>
      <c r="AO56" s="4">
        <v>0</v>
      </c>
      <c r="AP56" s="3" t="s">
        <v>58</v>
      </c>
      <c r="AQ56" s="3" t="s">
        <v>58</v>
      </c>
      <c r="AS56" s="6" t="str">
        <f>HYPERLINK("https://creighton-primo.hosted.exlibrisgroup.com/primo-explore/search?tab=default_tab&amp;search_scope=EVERYTHING&amp;vid=01CRU&amp;lang=en_US&amp;offset=0&amp;query=any,contains,991005289779702656","Catalog Record")</f>
        <v>Catalog Record</v>
      </c>
      <c r="AT56" s="6" t="str">
        <f>HYPERLINK("http://www.worldcat.org/oclc/17774804","WorldCat Record")</f>
        <v>WorldCat Record</v>
      </c>
      <c r="AU56" s="3" t="s">
        <v>834</v>
      </c>
      <c r="AV56" s="3" t="s">
        <v>835</v>
      </c>
      <c r="AW56" s="3" t="s">
        <v>836</v>
      </c>
      <c r="AX56" s="3" t="s">
        <v>836</v>
      </c>
      <c r="AY56" s="3" t="s">
        <v>837</v>
      </c>
      <c r="AZ56" s="3" t="s">
        <v>73</v>
      </c>
      <c r="BB56" s="3" t="s">
        <v>838</v>
      </c>
      <c r="BC56" s="3" t="s">
        <v>839</v>
      </c>
      <c r="BD56" s="3" t="s">
        <v>840</v>
      </c>
    </row>
    <row r="57" spans="1:56" ht="45" customHeight="1" x14ac:dyDescent="0.25">
      <c r="A57" s="7" t="s">
        <v>58</v>
      </c>
      <c r="B57" s="2" t="s">
        <v>841</v>
      </c>
      <c r="C57" s="2" t="s">
        <v>842</v>
      </c>
      <c r="D57" s="2" t="s">
        <v>843</v>
      </c>
      <c r="F57" s="3" t="s">
        <v>58</v>
      </c>
      <c r="G57" s="3" t="s">
        <v>59</v>
      </c>
      <c r="H57" s="3" t="s">
        <v>58</v>
      </c>
      <c r="I57" s="3" t="s">
        <v>58</v>
      </c>
      <c r="J57" s="3" t="s">
        <v>60</v>
      </c>
      <c r="K57" s="2" t="s">
        <v>844</v>
      </c>
      <c r="L57" s="2" t="s">
        <v>845</v>
      </c>
      <c r="M57" s="3" t="s">
        <v>498</v>
      </c>
      <c r="N57" s="2" t="s">
        <v>846</v>
      </c>
      <c r="O57" s="3" t="s">
        <v>63</v>
      </c>
      <c r="P57" s="3" t="s">
        <v>83</v>
      </c>
      <c r="R57" s="3" t="s">
        <v>832</v>
      </c>
      <c r="S57" s="4">
        <v>2</v>
      </c>
      <c r="T57" s="4">
        <v>2</v>
      </c>
      <c r="U57" s="5" t="s">
        <v>847</v>
      </c>
      <c r="V57" s="5" t="s">
        <v>847</v>
      </c>
      <c r="W57" s="5" t="s">
        <v>749</v>
      </c>
      <c r="X57" s="5" t="s">
        <v>749</v>
      </c>
      <c r="Y57" s="4">
        <v>591</v>
      </c>
      <c r="Z57" s="4">
        <v>557</v>
      </c>
      <c r="AA57" s="4">
        <v>564</v>
      </c>
      <c r="AB57" s="4">
        <v>5</v>
      </c>
      <c r="AC57" s="4">
        <v>5</v>
      </c>
      <c r="AD57" s="4">
        <v>30</v>
      </c>
      <c r="AE57" s="4">
        <v>30</v>
      </c>
      <c r="AF57" s="4">
        <v>10</v>
      </c>
      <c r="AG57" s="4">
        <v>10</v>
      </c>
      <c r="AH57" s="4">
        <v>5</v>
      </c>
      <c r="AI57" s="4">
        <v>5</v>
      </c>
      <c r="AJ57" s="4">
        <v>13</v>
      </c>
      <c r="AK57" s="4">
        <v>13</v>
      </c>
      <c r="AL57" s="4">
        <v>4</v>
      </c>
      <c r="AM57" s="4">
        <v>4</v>
      </c>
      <c r="AN57" s="4">
        <v>5</v>
      </c>
      <c r="AO57" s="4">
        <v>5</v>
      </c>
      <c r="AP57" s="3" t="s">
        <v>58</v>
      </c>
      <c r="AQ57" s="3" t="s">
        <v>68</v>
      </c>
      <c r="AR57" s="6" t="str">
        <f>HYPERLINK("http://catalog.hathitrust.org/Record/001621038","HathiTrust Record")</f>
        <v>HathiTrust Record</v>
      </c>
      <c r="AS57" s="6" t="str">
        <f>HYPERLINK("https://creighton-primo.hosted.exlibrisgroup.com/primo-explore/search?tab=default_tab&amp;search_scope=EVERYTHING&amp;vid=01CRU&amp;lang=en_US&amp;offset=0&amp;query=any,contains,991003683609702656","Catalog Record")</f>
        <v>Catalog Record</v>
      </c>
      <c r="AT57" s="6" t="str">
        <f>HYPERLINK("http://www.worldcat.org/oclc/1311017","WorldCat Record")</f>
        <v>WorldCat Record</v>
      </c>
      <c r="AU57" s="3" t="s">
        <v>848</v>
      </c>
      <c r="AV57" s="3" t="s">
        <v>849</v>
      </c>
      <c r="AW57" s="3" t="s">
        <v>850</v>
      </c>
      <c r="AX57" s="3" t="s">
        <v>850</v>
      </c>
      <c r="AY57" s="3" t="s">
        <v>851</v>
      </c>
      <c r="AZ57" s="3" t="s">
        <v>73</v>
      </c>
      <c r="BC57" s="3" t="s">
        <v>852</v>
      </c>
      <c r="BD57" s="3" t="s">
        <v>853</v>
      </c>
    </row>
    <row r="58" spans="1:56" ht="45" customHeight="1" x14ac:dyDescent="0.25">
      <c r="A58" s="7" t="s">
        <v>58</v>
      </c>
      <c r="B58" s="2" t="s">
        <v>854</v>
      </c>
      <c r="C58" s="2" t="s">
        <v>855</v>
      </c>
      <c r="D58" s="2" t="s">
        <v>856</v>
      </c>
      <c r="F58" s="3" t="s">
        <v>58</v>
      </c>
      <c r="G58" s="3" t="s">
        <v>59</v>
      </c>
      <c r="H58" s="3" t="s">
        <v>58</v>
      </c>
      <c r="I58" s="3" t="s">
        <v>58</v>
      </c>
      <c r="J58" s="3" t="s">
        <v>60</v>
      </c>
      <c r="K58" s="2" t="s">
        <v>857</v>
      </c>
      <c r="L58" s="2" t="s">
        <v>858</v>
      </c>
      <c r="M58" s="3" t="s">
        <v>263</v>
      </c>
      <c r="O58" s="3" t="s">
        <v>63</v>
      </c>
      <c r="P58" s="3" t="s">
        <v>264</v>
      </c>
      <c r="R58" s="3" t="s">
        <v>832</v>
      </c>
      <c r="S58" s="4">
        <v>4</v>
      </c>
      <c r="T58" s="4">
        <v>4</v>
      </c>
      <c r="U58" s="5" t="s">
        <v>859</v>
      </c>
      <c r="V58" s="5" t="s">
        <v>859</v>
      </c>
      <c r="W58" s="5" t="s">
        <v>860</v>
      </c>
      <c r="X58" s="5" t="s">
        <v>860</v>
      </c>
      <c r="Y58" s="4">
        <v>1130</v>
      </c>
      <c r="Z58" s="4">
        <v>1044</v>
      </c>
      <c r="AA58" s="4">
        <v>1139</v>
      </c>
      <c r="AB58" s="4">
        <v>4</v>
      </c>
      <c r="AC58" s="4">
        <v>4</v>
      </c>
      <c r="AD58" s="4">
        <v>21</v>
      </c>
      <c r="AE58" s="4">
        <v>24</v>
      </c>
      <c r="AF58" s="4">
        <v>7</v>
      </c>
      <c r="AG58" s="4">
        <v>7</v>
      </c>
      <c r="AH58" s="4">
        <v>5</v>
      </c>
      <c r="AI58" s="4">
        <v>6</v>
      </c>
      <c r="AJ58" s="4">
        <v>13</v>
      </c>
      <c r="AK58" s="4">
        <v>15</v>
      </c>
      <c r="AL58" s="4">
        <v>1</v>
      </c>
      <c r="AM58" s="4">
        <v>1</v>
      </c>
      <c r="AN58" s="4">
        <v>1</v>
      </c>
      <c r="AO58" s="4">
        <v>1</v>
      </c>
      <c r="AP58" s="3" t="s">
        <v>58</v>
      </c>
      <c r="AQ58" s="3" t="s">
        <v>58</v>
      </c>
      <c r="AS58" s="6" t="str">
        <f>HYPERLINK("https://creighton-primo.hosted.exlibrisgroup.com/primo-explore/search?tab=default_tab&amp;search_scope=EVERYTHING&amp;vid=01CRU&amp;lang=en_US&amp;offset=0&amp;query=any,contains,991001678559702656","Catalog Record")</f>
        <v>Catalog Record</v>
      </c>
      <c r="AT58" s="6" t="str">
        <f>HYPERLINK("http://www.worldcat.org/oclc/21335492","WorldCat Record")</f>
        <v>WorldCat Record</v>
      </c>
      <c r="AU58" s="3" t="s">
        <v>861</v>
      </c>
      <c r="AV58" s="3" t="s">
        <v>862</v>
      </c>
      <c r="AW58" s="3" t="s">
        <v>863</v>
      </c>
      <c r="AX58" s="3" t="s">
        <v>863</v>
      </c>
      <c r="AY58" s="3" t="s">
        <v>864</v>
      </c>
      <c r="AZ58" s="3" t="s">
        <v>73</v>
      </c>
      <c r="BB58" s="3" t="s">
        <v>865</v>
      </c>
      <c r="BC58" s="3" t="s">
        <v>866</v>
      </c>
      <c r="BD58" s="3" t="s">
        <v>867</v>
      </c>
    </row>
    <row r="59" spans="1:56" ht="45" customHeight="1" x14ac:dyDescent="0.25">
      <c r="A59" s="7" t="s">
        <v>58</v>
      </c>
      <c r="B59" s="2" t="s">
        <v>868</v>
      </c>
      <c r="C59" s="2" t="s">
        <v>869</v>
      </c>
      <c r="D59" s="2" t="s">
        <v>870</v>
      </c>
      <c r="F59" s="3" t="s">
        <v>58</v>
      </c>
      <c r="G59" s="3" t="s">
        <v>59</v>
      </c>
      <c r="H59" s="3" t="s">
        <v>58</v>
      </c>
      <c r="I59" s="3" t="s">
        <v>58</v>
      </c>
      <c r="J59" s="3" t="s">
        <v>60</v>
      </c>
      <c r="K59" s="2" t="s">
        <v>871</v>
      </c>
      <c r="L59" s="2" t="s">
        <v>872</v>
      </c>
      <c r="M59" s="3" t="s">
        <v>873</v>
      </c>
      <c r="O59" s="3" t="s">
        <v>63</v>
      </c>
      <c r="P59" s="3" t="s">
        <v>443</v>
      </c>
      <c r="R59" s="3" t="s">
        <v>832</v>
      </c>
      <c r="S59" s="4">
        <v>1</v>
      </c>
      <c r="T59" s="4">
        <v>1</v>
      </c>
      <c r="U59" s="5" t="s">
        <v>191</v>
      </c>
      <c r="V59" s="5" t="s">
        <v>191</v>
      </c>
      <c r="W59" s="5" t="s">
        <v>191</v>
      </c>
      <c r="X59" s="5" t="s">
        <v>191</v>
      </c>
      <c r="Y59" s="4">
        <v>726</v>
      </c>
      <c r="Z59" s="4">
        <v>659</v>
      </c>
      <c r="AA59" s="4">
        <v>666</v>
      </c>
      <c r="AB59" s="4">
        <v>5</v>
      </c>
      <c r="AC59" s="4">
        <v>5</v>
      </c>
      <c r="AD59" s="4">
        <v>24</v>
      </c>
      <c r="AE59" s="4">
        <v>24</v>
      </c>
      <c r="AF59" s="4">
        <v>8</v>
      </c>
      <c r="AG59" s="4">
        <v>8</v>
      </c>
      <c r="AH59" s="4">
        <v>7</v>
      </c>
      <c r="AI59" s="4">
        <v>7</v>
      </c>
      <c r="AJ59" s="4">
        <v>8</v>
      </c>
      <c r="AK59" s="4">
        <v>8</v>
      </c>
      <c r="AL59" s="4">
        <v>3</v>
      </c>
      <c r="AM59" s="4">
        <v>3</v>
      </c>
      <c r="AN59" s="4">
        <v>1</v>
      </c>
      <c r="AO59" s="4">
        <v>1</v>
      </c>
      <c r="AP59" s="3" t="s">
        <v>58</v>
      </c>
      <c r="AQ59" s="3" t="s">
        <v>68</v>
      </c>
      <c r="AR59" s="6" t="str">
        <f>HYPERLINK("http://catalog.hathitrust.org/Record/004240836","HathiTrust Record")</f>
        <v>HathiTrust Record</v>
      </c>
      <c r="AS59" s="6" t="str">
        <f>HYPERLINK("https://creighton-primo.hosted.exlibrisgroup.com/primo-explore/search?tab=default_tab&amp;search_scope=EVERYTHING&amp;vid=01CRU&amp;lang=en_US&amp;offset=0&amp;query=any,contains,991003989509702656","Catalog Record")</f>
        <v>Catalog Record</v>
      </c>
      <c r="AT59" s="6" t="str">
        <f>HYPERLINK("http://www.worldcat.org/oclc/47892488","WorldCat Record")</f>
        <v>WorldCat Record</v>
      </c>
      <c r="AU59" s="3" t="s">
        <v>874</v>
      </c>
      <c r="AV59" s="3" t="s">
        <v>875</v>
      </c>
      <c r="AW59" s="3" t="s">
        <v>876</v>
      </c>
      <c r="AX59" s="3" t="s">
        <v>876</v>
      </c>
      <c r="AY59" s="3" t="s">
        <v>877</v>
      </c>
      <c r="AZ59" s="3" t="s">
        <v>73</v>
      </c>
      <c r="BB59" s="3" t="s">
        <v>878</v>
      </c>
      <c r="BC59" s="3" t="s">
        <v>879</v>
      </c>
      <c r="BD59" s="3" t="s">
        <v>880</v>
      </c>
    </row>
    <row r="60" spans="1:56" ht="45" customHeight="1" x14ac:dyDescent="0.25">
      <c r="A60" s="7" t="s">
        <v>58</v>
      </c>
      <c r="B60" s="2" t="s">
        <v>881</v>
      </c>
      <c r="C60" s="2" t="s">
        <v>882</v>
      </c>
      <c r="D60" s="2" t="s">
        <v>883</v>
      </c>
      <c r="F60" s="3" t="s">
        <v>58</v>
      </c>
      <c r="G60" s="3" t="s">
        <v>59</v>
      </c>
      <c r="H60" s="3" t="s">
        <v>58</v>
      </c>
      <c r="I60" s="3" t="s">
        <v>58</v>
      </c>
      <c r="J60" s="3" t="s">
        <v>60</v>
      </c>
      <c r="K60" s="2" t="s">
        <v>884</v>
      </c>
      <c r="L60" s="2" t="s">
        <v>885</v>
      </c>
      <c r="M60" s="3" t="s">
        <v>886</v>
      </c>
      <c r="O60" s="3" t="s">
        <v>63</v>
      </c>
      <c r="P60" s="3" t="s">
        <v>144</v>
      </c>
      <c r="R60" s="3" t="s">
        <v>832</v>
      </c>
      <c r="S60" s="4">
        <v>3</v>
      </c>
      <c r="T60" s="4">
        <v>3</v>
      </c>
      <c r="U60" s="5" t="s">
        <v>887</v>
      </c>
      <c r="V60" s="5" t="s">
        <v>887</v>
      </c>
      <c r="W60" s="5" t="s">
        <v>888</v>
      </c>
      <c r="X60" s="5" t="s">
        <v>888</v>
      </c>
      <c r="Y60" s="4">
        <v>464</v>
      </c>
      <c r="Z60" s="4">
        <v>394</v>
      </c>
      <c r="AA60" s="4">
        <v>414</v>
      </c>
      <c r="AB60" s="4">
        <v>5</v>
      </c>
      <c r="AC60" s="4">
        <v>5</v>
      </c>
      <c r="AD60" s="4">
        <v>24</v>
      </c>
      <c r="AE60" s="4">
        <v>24</v>
      </c>
      <c r="AF60" s="4">
        <v>9</v>
      </c>
      <c r="AG60" s="4">
        <v>9</v>
      </c>
      <c r="AH60" s="4">
        <v>3</v>
      </c>
      <c r="AI60" s="4">
        <v>3</v>
      </c>
      <c r="AJ60" s="4">
        <v>13</v>
      </c>
      <c r="AK60" s="4">
        <v>13</v>
      </c>
      <c r="AL60" s="4">
        <v>4</v>
      </c>
      <c r="AM60" s="4">
        <v>4</v>
      </c>
      <c r="AN60" s="4">
        <v>0</v>
      </c>
      <c r="AO60" s="4">
        <v>0</v>
      </c>
      <c r="AP60" s="3" t="s">
        <v>58</v>
      </c>
      <c r="AQ60" s="3" t="s">
        <v>68</v>
      </c>
      <c r="AR60" s="6" t="str">
        <f>HYPERLINK("http://catalog.hathitrust.org/Record/001621178","HathiTrust Record")</f>
        <v>HathiTrust Record</v>
      </c>
      <c r="AS60" s="6" t="str">
        <f>HYPERLINK("https://creighton-primo.hosted.exlibrisgroup.com/primo-explore/search?tab=default_tab&amp;search_scope=EVERYTHING&amp;vid=01CRU&amp;lang=en_US&amp;offset=0&amp;query=any,contains,991002167879702656","Catalog Record")</f>
        <v>Catalog Record</v>
      </c>
      <c r="AT60" s="6" t="str">
        <f>HYPERLINK("http://www.worldcat.org/oclc/275908","WorldCat Record")</f>
        <v>WorldCat Record</v>
      </c>
      <c r="AU60" s="3" t="s">
        <v>889</v>
      </c>
      <c r="AV60" s="3" t="s">
        <v>890</v>
      </c>
      <c r="AW60" s="3" t="s">
        <v>891</v>
      </c>
      <c r="AX60" s="3" t="s">
        <v>891</v>
      </c>
      <c r="AY60" s="3" t="s">
        <v>892</v>
      </c>
      <c r="AZ60" s="3" t="s">
        <v>73</v>
      </c>
      <c r="BC60" s="3" t="s">
        <v>893</v>
      </c>
      <c r="BD60" s="3" t="s">
        <v>894</v>
      </c>
    </row>
    <row r="61" spans="1:56" ht="45" customHeight="1" x14ac:dyDescent="0.25">
      <c r="A61" s="7" t="s">
        <v>58</v>
      </c>
      <c r="B61" s="2" t="s">
        <v>895</v>
      </c>
      <c r="C61" s="2" t="s">
        <v>896</v>
      </c>
      <c r="D61" s="2" t="s">
        <v>897</v>
      </c>
      <c r="F61" s="3" t="s">
        <v>58</v>
      </c>
      <c r="G61" s="3" t="s">
        <v>59</v>
      </c>
      <c r="H61" s="3" t="s">
        <v>58</v>
      </c>
      <c r="I61" s="3" t="s">
        <v>58</v>
      </c>
      <c r="J61" s="3" t="s">
        <v>60</v>
      </c>
      <c r="K61" s="2" t="s">
        <v>898</v>
      </c>
      <c r="L61" s="2" t="s">
        <v>899</v>
      </c>
      <c r="M61" s="3" t="s">
        <v>900</v>
      </c>
      <c r="O61" s="3" t="s">
        <v>63</v>
      </c>
      <c r="P61" s="3" t="s">
        <v>83</v>
      </c>
      <c r="R61" s="3" t="s">
        <v>832</v>
      </c>
      <c r="S61" s="4">
        <v>4</v>
      </c>
      <c r="T61" s="4">
        <v>4</v>
      </c>
      <c r="U61" s="5" t="s">
        <v>901</v>
      </c>
      <c r="V61" s="5" t="s">
        <v>901</v>
      </c>
      <c r="W61" s="5" t="s">
        <v>116</v>
      </c>
      <c r="X61" s="5" t="s">
        <v>116</v>
      </c>
      <c r="Y61" s="4">
        <v>240</v>
      </c>
      <c r="Z61" s="4">
        <v>211</v>
      </c>
      <c r="AA61" s="4">
        <v>319</v>
      </c>
      <c r="AB61" s="4">
        <v>3</v>
      </c>
      <c r="AC61" s="4">
        <v>4</v>
      </c>
      <c r="AD61" s="4">
        <v>8</v>
      </c>
      <c r="AE61" s="4">
        <v>18</v>
      </c>
      <c r="AF61" s="4">
        <v>1</v>
      </c>
      <c r="AG61" s="4">
        <v>4</v>
      </c>
      <c r="AH61" s="4">
        <v>1</v>
      </c>
      <c r="AI61" s="4">
        <v>5</v>
      </c>
      <c r="AJ61" s="4">
        <v>5</v>
      </c>
      <c r="AK61" s="4">
        <v>7</v>
      </c>
      <c r="AL61" s="4">
        <v>2</v>
      </c>
      <c r="AM61" s="4">
        <v>3</v>
      </c>
      <c r="AN61" s="4">
        <v>0</v>
      </c>
      <c r="AO61" s="4">
        <v>1</v>
      </c>
      <c r="AP61" s="3" t="s">
        <v>68</v>
      </c>
      <c r="AQ61" s="3" t="s">
        <v>58</v>
      </c>
      <c r="AR61" s="6" t="str">
        <f>HYPERLINK("http://catalog.hathitrust.org/Record/000387160","HathiTrust Record")</f>
        <v>HathiTrust Record</v>
      </c>
      <c r="AS61" s="6" t="str">
        <f>HYPERLINK("https://creighton-primo.hosted.exlibrisgroup.com/primo-explore/search?tab=default_tab&amp;search_scope=EVERYTHING&amp;vid=01CRU&amp;lang=en_US&amp;offset=0&amp;query=any,contains,991003881549702656","Catalog Record")</f>
        <v>Catalog Record</v>
      </c>
      <c r="AT61" s="6" t="str">
        <f>HYPERLINK("http://www.worldcat.org/oclc/1727018","WorldCat Record")</f>
        <v>WorldCat Record</v>
      </c>
      <c r="AU61" s="3" t="s">
        <v>902</v>
      </c>
      <c r="AV61" s="3" t="s">
        <v>903</v>
      </c>
      <c r="AW61" s="3" t="s">
        <v>904</v>
      </c>
      <c r="AX61" s="3" t="s">
        <v>904</v>
      </c>
      <c r="AY61" s="3" t="s">
        <v>905</v>
      </c>
      <c r="AZ61" s="3" t="s">
        <v>73</v>
      </c>
      <c r="BC61" s="3" t="s">
        <v>906</v>
      </c>
      <c r="BD61" s="3" t="s">
        <v>907</v>
      </c>
    </row>
    <row r="62" spans="1:56" ht="45" customHeight="1" x14ac:dyDescent="0.25">
      <c r="A62" s="7" t="s">
        <v>58</v>
      </c>
      <c r="B62" s="2" t="s">
        <v>908</v>
      </c>
      <c r="C62" s="2" t="s">
        <v>909</v>
      </c>
      <c r="D62" s="2" t="s">
        <v>910</v>
      </c>
      <c r="F62" s="3" t="s">
        <v>58</v>
      </c>
      <c r="G62" s="3" t="s">
        <v>59</v>
      </c>
      <c r="H62" s="3" t="s">
        <v>58</v>
      </c>
      <c r="I62" s="3" t="s">
        <v>58</v>
      </c>
      <c r="J62" s="3" t="s">
        <v>60</v>
      </c>
      <c r="K62" s="2" t="s">
        <v>911</v>
      </c>
      <c r="L62" s="2" t="s">
        <v>912</v>
      </c>
      <c r="M62" s="3" t="s">
        <v>484</v>
      </c>
      <c r="O62" s="3" t="s">
        <v>63</v>
      </c>
      <c r="P62" s="3" t="s">
        <v>382</v>
      </c>
      <c r="Q62" s="2" t="s">
        <v>913</v>
      </c>
      <c r="R62" s="3" t="s">
        <v>832</v>
      </c>
      <c r="S62" s="4">
        <v>2</v>
      </c>
      <c r="T62" s="4">
        <v>2</v>
      </c>
      <c r="U62" s="5" t="s">
        <v>914</v>
      </c>
      <c r="V62" s="5" t="s">
        <v>914</v>
      </c>
      <c r="W62" s="5" t="s">
        <v>915</v>
      </c>
      <c r="X62" s="5" t="s">
        <v>915</v>
      </c>
      <c r="Y62" s="4">
        <v>535</v>
      </c>
      <c r="Z62" s="4">
        <v>454</v>
      </c>
      <c r="AA62" s="4">
        <v>459</v>
      </c>
      <c r="AB62" s="4">
        <v>3</v>
      </c>
      <c r="AC62" s="4">
        <v>3</v>
      </c>
      <c r="AD62" s="4">
        <v>22</v>
      </c>
      <c r="AE62" s="4">
        <v>22</v>
      </c>
      <c r="AF62" s="4">
        <v>5</v>
      </c>
      <c r="AG62" s="4">
        <v>5</v>
      </c>
      <c r="AH62" s="4">
        <v>6</v>
      </c>
      <c r="AI62" s="4">
        <v>6</v>
      </c>
      <c r="AJ62" s="4">
        <v>8</v>
      </c>
      <c r="AK62" s="4">
        <v>8</v>
      </c>
      <c r="AL62" s="4">
        <v>2</v>
      </c>
      <c r="AM62" s="4">
        <v>2</v>
      </c>
      <c r="AN62" s="4">
        <v>4</v>
      </c>
      <c r="AO62" s="4">
        <v>4</v>
      </c>
      <c r="AP62" s="3" t="s">
        <v>58</v>
      </c>
      <c r="AQ62" s="3" t="s">
        <v>58</v>
      </c>
      <c r="AS62" s="6" t="str">
        <f>HYPERLINK("https://creighton-primo.hosted.exlibrisgroup.com/primo-explore/search?tab=default_tab&amp;search_scope=EVERYTHING&amp;vid=01CRU&amp;lang=en_US&amp;offset=0&amp;query=any,contains,991001522959702656","Catalog Record")</f>
        <v>Catalog Record</v>
      </c>
      <c r="AT62" s="6" t="str">
        <f>HYPERLINK("http://www.worldcat.org/oclc/2351614","WorldCat Record")</f>
        <v>WorldCat Record</v>
      </c>
      <c r="AU62" s="3" t="s">
        <v>916</v>
      </c>
      <c r="AV62" s="3" t="s">
        <v>917</v>
      </c>
      <c r="AW62" s="3" t="s">
        <v>918</v>
      </c>
      <c r="AX62" s="3" t="s">
        <v>918</v>
      </c>
      <c r="AY62" s="3" t="s">
        <v>919</v>
      </c>
      <c r="AZ62" s="3" t="s">
        <v>73</v>
      </c>
      <c r="BB62" s="3" t="s">
        <v>920</v>
      </c>
      <c r="BC62" s="3" t="s">
        <v>921</v>
      </c>
      <c r="BD62" s="3" t="s">
        <v>922</v>
      </c>
    </row>
    <row r="63" spans="1:56" ht="45" customHeight="1" x14ac:dyDescent="0.25">
      <c r="A63" s="7" t="s">
        <v>58</v>
      </c>
      <c r="B63" s="2" t="s">
        <v>923</v>
      </c>
      <c r="C63" s="2" t="s">
        <v>924</v>
      </c>
      <c r="D63" s="2" t="s">
        <v>925</v>
      </c>
      <c r="F63" s="3" t="s">
        <v>58</v>
      </c>
      <c r="G63" s="3" t="s">
        <v>59</v>
      </c>
      <c r="H63" s="3" t="s">
        <v>68</v>
      </c>
      <c r="I63" s="3" t="s">
        <v>58</v>
      </c>
      <c r="J63" s="3" t="s">
        <v>60</v>
      </c>
      <c r="K63" s="2" t="s">
        <v>926</v>
      </c>
      <c r="L63" s="2" t="s">
        <v>927</v>
      </c>
      <c r="M63" s="3" t="s">
        <v>677</v>
      </c>
      <c r="O63" s="3" t="s">
        <v>63</v>
      </c>
      <c r="P63" s="3" t="s">
        <v>928</v>
      </c>
      <c r="R63" s="3" t="s">
        <v>832</v>
      </c>
      <c r="S63" s="4">
        <v>5</v>
      </c>
      <c r="T63" s="4">
        <v>5</v>
      </c>
      <c r="U63" s="5" t="s">
        <v>929</v>
      </c>
      <c r="V63" s="5" t="s">
        <v>929</v>
      </c>
      <c r="W63" s="5" t="s">
        <v>116</v>
      </c>
      <c r="X63" s="5" t="s">
        <v>116</v>
      </c>
      <c r="Y63" s="4">
        <v>546</v>
      </c>
      <c r="Z63" s="4">
        <v>509</v>
      </c>
      <c r="AA63" s="4">
        <v>511</v>
      </c>
      <c r="AB63" s="4">
        <v>6</v>
      </c>
      <c r="AC63" s="4">
        <v>6</v>
      </c>
      <c r="AD63" s="4">
        <v>22</v>
      </c>
      <c r="AE63" s="4">
        <v>22</v>
      </c>
      <c r="AF63" s="4">
        <v>4</v>
      </c>
      <c r="AG63" s="4">
        <v>4</v>
      </c>
      <c r="AH63" s="4">
        <v>5</v>
      </c>
      <c r="AI63" s="4">
        <v>5</v>
      </c>
      <c r="AJ63" s="4">
        <v>8</v>
      </c>
      <c r="AK63" s="4">
        <v>8</v>
      </c>
      <c r="AL63" s="4">
        <v>3</v>
      </c>
      <c r="AM63" s="4">
        <v>3</v>
      </c>
      <c r="AN63" s="4">
        <v>5</v>
      </c>
      <c r="AO63" s="4">
        <v>5</v>
      </c>
      <c r="AP63" s="3" t="s">
        <v>58</v>
      </c>
      <c r="AQ63" s="3" t="s">
        <v>68</v>
      </c>
      <c r="AR63" s="6" t="str">
        <f>HYPERLINK("http://catalog.hathitrust.org/Record/002019941","HathiTrust Record")</f>
        <v>HathiTrust Record</v>
      </c>
      <c r="AS63" s="6" t="str">
        <f>HYPERLINK("https://creighton-primo.hosted.exlibrisgroup.com/primo-explore/search?tab=default_tab&amp;search_scope=EVERYTHING&amp;vid=01CRU&amp;lang=en_US&amp;offset=0&amp;query=any,contains,991001760069702656","Catalog Record")</f>
        <v>Catalog Record</v>
      </c>
      <c r="AT63" s="6" t="str">
        <f>HYPERLINK("http://www.worldcat.org/oclc/151091","WorldCat Record")</f>
        <v>WorldCat Record</v>
      </c>
      <c r="AU63" s="3" t="s">
        <v>930</v>
      </c>
      <c r="AV63" s="3" t="s">
        <v>931</v>
      </c>
      <c r="AW63" s="3" t="s">
        <v>932</v>
      </c>
      <c r="AX63" s="3" t="s">
        <v>932</v>
      </c>
      <c r="AY63" s="3" t="s">
        <v>933</v>
      </c>
      <c r="AZ63" s="3" t="s">
        <v>73</v>
      </c>
      <c r="BB63" s="3" t="s">
        <v>934</v>
      </c>
      <c r="BC63" s="3" t="s">
        <v>935</v>
      </c>
      <c r="BD63" s="3" t="s">
        <v>936</v>
      </c>
    </row>
    <row r="64" spans="1:56" ht="45" customHeight="1" x14ac:dyDescent="0.25">
      <c r="A64" s="7" t="s">
        <v>58</v>
      </c>
      <c r="B64" s="2" t="s">
        <v>937</v>
      </c>
      <c r="C64" s="2" t="s">
        <v>938</v>
      </c>
      <c r="D64" s="2" t="s">
        <v>939</v>
      </c>
      <c r="F64" s="3" t="s">
        <v>58</v>
      </c>
      <c r="G64" s="3" t="s">
        <v>59</v>
      </c>
      <c r="H64" s="3" t="s">
        <v>58</v>
      </c>
      <c r="I64" s="3" t="s">
        <v>58</v>
      </c>
      <c r="J64" s="3" t="s">
        <v>60</v>
      </c>
      <c r="K64" s="2" t="s">
        <v>940</v>
      </c>
      <c r="L64" s="2" t="s">
        <v>941</v>
      </c>
      <c r="M64" s="3" t="s">
        <v>942</v>
      </c>
      <c r="O64" s="3" t="s">
        <v>63</v>
      </c>
      <c r="P64" s="3" t="s">
        <v>83</v>
      </c>
      <c r="R64" s="3" t="s">
        <v>832</v>
      </c>
      <c r="S64" s="4">
        <v>1</v>
      </c>
      <c r="T64" s="4">
        <v>1</v>
      </c>
      <c r="U64" s="5" t="s">
        <v>943</v>
      </c>
      <c r="V64" s="5" t="s">
        <v>943</v>
      </c>
      <c r="W64" s="5" t="s">
        <v>116</v>
      </c>
      <c r="X64" s="5" t="s">
        <v>116</v>
      </c>
      <c r="Y64" s="4">
        <v>832</v>
      </c>
      <c r="Z64" s="4">
        <v>776</v>
      </c>
      <c r="AA64" s="4">
        <v>781</v>
      </c>
      <c r="AB64" s="4">
        <v>7</v>
      </c>
      <c r="AC64" s="4">
        <v>7</v>
      </c>
      <c r="AD64" s="4">
        <v>38</v>
      </c>
      <c r="AE64" s="4">
        <v>38</v>
      </c>
      <c r="AF64" s="4">
        <v>11</v>
      </c>
      <c r="AG64" s="4">
        <v>11</v>
      </c>
      <c r="AH64" s="4">
        <v>5</v>
      </c>
      <c r="AI64" s="4">
        <v>5</v>
      </c>
      <c r="AJ64" s="4">
        <v>15</v>
      </c>
      <c r="AK64" s="4">
        <v>15</v>
      </c>
      <c r="AL64" s="4">
        <v>5</v>
      </c>
      <c r="AM64" s="4">
        <v>5</v>
      </c>
      <c r="AN64" s="4">
        <v>9</v>
      </c>
      <c r="AO64" s="4">
        <v>9</v>
      </c>
      <c r="AP64" s="3" t="s">
        <v>58</v>
      </c>
      <c r="AQ64" s="3" t="s">
        <v>58</v>
      </c>
      <c r="AS64" s="6" t="str">
        <f>HYPERLINK("https://creighton-primo.hosted.exlibrisgroup.com/primo-explore/search?tab=default_tab&amp;search_scope=EVERYTHING&amp;vid=01CRU&amp;lang=en_US&amp;offset=0&amp;query=any,contains,991002766729702656","Catalog Record")</f>
        <v>Catalog Record</v>
      </c>
      <c r="AT64" s="6" t="str">
        <f>HYPERLINK("http://www.worldcat.org/oclc/435233","WorldCat Record")</f>
        <v>WorldCat Record</v>
      </c>
      <c r="AU64" s="3" t="s">
        <v>944</v>
      </c>
      <c r="AV64" s="3" t="s">
        <v>945</v>
      </c>
      <c r="AW64" s="3" t="s">
        <v>946</v>
      </c>
      <c r="AX64" s="3" t="s">
        <v>946</v>
      </c>
      <c r="AY64" s="3" t="s">
        <v>947</v>
      </c>
      <c r="AZ64" s="3" t="s">
        <v>73</v>
      </c>
      <c r="BB64" s="3" t="s">
        <v>948</v>
      </c>
      <c r="BC64" s="3" t="s">
        <v>949</v>
      </c>
      <c r="BD64" s="3" t="s">
        <v>950</v>
      </c>
    </row>
    <row r="65" spans="1:56" ht="45" customHeight="1" x14ac:dyDescent="0.25">
      <c r="A65" s="7" t="s">
        <v>58</v>
      </c>
      <c r="B65" s="2" t="s">
        <v>951</v>
      </c>
      <c r="C65" s="2" t="s">
        <v>952</v>
      </c>
      <c r="D65" s="2" t="s">
        <v>953</v>
      </c>
      <c r="F65" s="3" t="s">
        <v>58</v>
      </c>
      <c r="G65" s="3" t="s">
        <v>59</v>
      </c>
      <c r="H65" s="3" t="s">
        <v>58</v>
      </c>
      <c r="I65" s="3" t="s">
        <v>58</v>
      </c>
      <c r="J65" s="3" t="s">
        <v>60</v>
      </c>
      <c r="K65" s="2" t="s">
        <v>954</v>
      </c>
      <c r="L65" s="2" t="s">
        <v>955</v>
      </c>
      <c r="M65" s="3" t="s">
        <v>956</v>
      </c>
      <c r="O65" s="3" t="s">
        <v>63</v>
      </c>
      <c r="P65" s="3" t="s">
        <v>83</v>
      </c>
      <c r="R65" s="3" t="s">
        <v>957</v>
      </c>
      <c r="S65" s="4">
        <v>3</v>
      </c>
      <c r="T65" s="4">
        <v>3</v>
      </c>
      <c r="U65" s="5" t="s">
        <v>958</v>
      </c>
      <c r="V65" s="5" t="s">
        <v>958</v>
      </c>
      <c r="W65" s="5" t="s">
        <v>959</v>
      </c>
      <c r="X65" s="5" t="s">
        <v>959</v>
      </c>
      <c r="Y65" s="4">
        <v>788</v>
      </c>
      <c r="Z65" s="4">
        <v>747</v>
      </c>
      <c r="AA65" s="4">
        <v>884</v>
      </c>
      <c r="AB65" s="4">
        <v>5</v>
      </c>
      <c r="AC65" s="4">
        <v>5</v>
      </c>
      <c r="AD65" s="4">
        <v>21</v>
      </c>
      <c r="AE65" s="4">
        <v>24</v>
      </c>
      <c r="AF65" s="4">
        <v>8</v>
      </c>
      <c r="AG65" s="4">
        <v>9</v>
      </c>
      <c r="AH65" s="4">
        <v>6</v>
      </c>
      <c r="AI65" s="4">
        <v>6</v>
      </c>
      <c r="AJ65" s="4">
        <v>10</v>
      </c>
      <c r="AK65" s="4">
        <v>13</v>
      </c>
      <c r="AL65" s="4">
        <v>4</v>
      </c>
      <c r="AM65" s="4">
        <v>4</v>
      </c>
      <c r="AN65" s="4">
        <v>0</v>
      </c>
      <c r="AO65" s="4">
        <v>0</v>
      </c>
      <c r="AP65" s="3" t="s">
        <v>58</v>
      </c>
      <c r="AQ65" s="3" t="s">
        <v>58</v>
      </c>
      <c r="AS65" s="6" t="str">
        <f>HYPERLINK("https://creighton-primo.hosted.exlibrisgroup.com/primo-explore/search?tab=default_tab&amp;search_scope=EVERYTHING&amp;vid=01CRU&amp;lang=en_US&amp;offset=0&amp;query=any,contains,991004946699702656","Catalog Record")</f>
        <v>Catalog Record</v>
      </c>
      <c r="AT65" s="6" t="str">
        <f>HYPERLINK("http://www.worldcat.org/oclc/6221775","WorldCat Record")</f>
        <v>WorldCat Record</v>
      </c>
      <c r="AU65" s="3" t="s">
        <v>960</v>
      </c>
      <c r="AV65" s="3" t="s">
        <v>961</v>
      </c>
      <c r="AW65" s="3" t="s">
        <v>962</v>
      </c>
      <c r="AX65" s="3" t="s">
        <v>962</v>
      </c>
      <c r="AY65" s="3" t="s">
        <v>963</v>
      </c>
      <c r="AZ65" s="3" t="s">
        <v>73</v>
      </c>
      <c r="BB65" s="3" t="s">
        <v>964</v>
      </c>
      <c r="BC65" s="3" t="s">
        <v>965</v>
      </c>
      <c r="BD65" s="3" t="s">
        <v>966</v>
      </c>
    </row>
    <row r="66" spans="1:56" ht="45" customHeight="1" x14ac:dyDescent="0.25">
      <c r="A66" s="7" t="s">
        <v>58</v>
      </c>
      <c r="B66" s="2" t="s">
        <v>967</v>
      </c>
      <c r="C66" s="2" t="s">
        <v>968</v>
      </c>
      <c r="D66" s="2" t="s">
        <v>969</v>
      </c>
      <c r="F66" s="3" t="s">
        <v>58</v>
      </c>
      <c r="G66" s="3" t="s">
        <v>59</v>
      </c>
      <c r="H66" s="3" t="s">
        <v>58</v>
      </c>
      <c r="I66" s="3" t="s">
        <v>58</v>
      </c>
      <c r="J66" s="3" t="s">
        <v>60</v>
      </c>
      <c r="K66" s="2" t="s">
        <v>970</v>
      </c>
      <c r="L66" s="2" t="s">
        <v>971</v>
      </c>
      <c r="M66" s="3" t="s">
        <v>972</v>
      </c>
      <c r="O66" s="3" t="s">
        <v>63</v>
      </c>
      <c r="P66" s="3" t="s">
        <v>83</v>
      </c>
      <c r="R66" s="3" t="s">
        <v>957</v>
      </c>
      <c r="S66" s="4">
        <v>3</v>
      </c>
      <c r="T66" s="4">
        <v>3</v>
      </c>
      <c r="U66" s="5" t="s">
        <v>973</v>
      </c>
      <c r="V66" s="5" t="s">
        <v>973</v>
      </c>
      <c r="W66" s="5" t="s">
        <v>959</v>
      </c>
      <c r="X66" s="5" t="s">
        <v>959</v>
      </c>
      <c r="Y66" s="4">
        <v>462</v>
      </c>
      <c r="Z66" s="4">
        <v>392</v>
      </c>
      <c r="AA66" s="4">
        <v>890</v>
      </c>
      <c r="AB66" s="4">
        <v>1</v>
      </c>
      <c r="AC66" s="4">
        <v>3</v>
      </c>
      <c r="AD66" s="4">
        <v>13</v>
      </c>
      <c r="AE66" s="4">
        <v>34</v>
      </c>
      <c r="AF66" s="4">
        <v>5</v>
      </c>
      <c r="AG66" s="4">
        <v>13</v>
      </c>
      <c r="AH66" s="4">
        <v>1</v>
      </c>
      <c r="AI66" s="4">
        <v>7</v>
      </c>
      <c r="AJ66" s="4">
        <v>8</v>
      </c>
      <c r="AK66" s="4">
        <v>19</v>
      </c>
      <c r="AL66" s="4">
        <v>0</v>
      </c>
      <c r="AM66" s="4">
        <v>2</v>
      </c>
      <c r="AN66" s="4">
        <v>1</v>
      </c>
      <c r="AO66" s="4">
        <v>2</v>
      </c>
      <c r="AP66" s="3" t="s">
        <v>58</v>
      </c>
      <c r="AQ66" s="3" t="s">
        <v>58</v>
      </c>
      <c r="AS66" s="6" t="str">
        <f>HYPERLINK("https://creighton-primo.hosted.exlibrisgroup.com/primo-explore/search?tab=default_tab&amp;search_scope=EVERYTHING&amp;vid=01CRU&amp;lang=en_US&amp;offset=0&amp;query=any,contains,991005123819702656","Catalog Record")</f>
        <v>Catalog Record</v>
      </c>
      <c r="AT66" s="6" t="str">
        <f>HYPERLINK("http://www.worldcat.org/oclc/7551426","WorldCat Record")</f>
        <v>WorldCat Record</v>
      </c>
      <c r="AU66" s="3" t="s">
        <v>974</v>
      </c>
      <c r="AV66" s="3" t="s">
        <v>975</v>
      </c>
      <c r="AW66" s="3" t="s">
        <v>976</v>
      </c>
      <c r="AX66" s="3" t="s">
        <v>976</v>
      </c>
      <c r="AY66" s="3" t="s">
        <v>977</v>
      </c>
      <c r="AZ66" s="3" t="s">
        <v>73</v>
      </c>
      <c r="BB66" s="3" t="s">
        <v>978</v>
      </c>
      <c r="BC66" s="3" t="s">
        <v>979</v>
      </c>
      <c r="BD66" s="3" t="s">
        <v>980</v>
      </c>
    </row>
    <row r="67" spans="1:56" ht="45" customHeight="1" x14ac:dyDescent="0.25">
      <c r="A67" s="7" t="s">
        <v>58</v>
      </c>
      <c r="B67" s="2" t="s">
        <v>981</v>
      </c>
      <c r="C67" s="2" t="s">
        <v>982</v>
      </c>
      <c r="D67" s="2" t="s">
        <v>983</v>
      </c>
      <c r="F67" s="3" t="s">
        <v>58</v>
      </c>
      <c r="G67" s="3" t="s">
        <v>59</v>
      </c>
      <c r="H67" s="3" t="s">
        <v>58</v>
      </c>
      <c r="I67" s="3" t="s">
        <v>58</v>
      </c>
      <c r="J67" s="3" t="s">
        <v>60</v>
      </c>
      <c r="K67" s="2" t="s">
        <v>984</v>
      </c>
      <c r="L67" s="2" t="s">
        <v>985</v>
      </c>
      <c r="M67" s="3" t="s">
        <v>942</v>
      </c>
      <c r="O67" s="3" t="s">
        <v>63</v>
      </c>
      <c r="P67" s="3" t="s">
        <v>986</v>
      </c>
      <c r="R67" s="3" t="s">
        <v>987</v>
      </c>
      <c r="S67" s="4">
        <v>5</v>
      </c>
      <c r="T67" s="4">
        <v>5</v>
      </c>
      <c r="U67" s="5" t="s">
        <v>988</v>
      </c>
      <c r="V67" s="5" t="s">
        <v>988</v>
      </c>
      <c r="W67" s="5" t="s">
        <v>445</v>
      </c>
      <c r="X67" s="5" t="s">
        <v>445</v>
      </c>
      <c r="Y67" s="4">
        <v>652</v>
      </c>
      <c r="Z67" s="4">
        <v>566</v>
      </c>
      <c r="AA67" s="4">
        <v>883</v>
      </c>
      <c r="AB67" s="4">
        <v>4</v>
      </c>
      <c r="AC67" s="4">
        <v>4</v>
      </c>
      <c r="AD67" s="4">
        <v>20</v>
      </c>
      <c r="AE67" s="4">
        <v>32</v>
      </c>
      <c r="AF67" s="4">
        <v>7</v>
      </c>
      <c r="AG67" s="4">
        <v>14</v>
      </c>
      <c r="AH67" s="4">
        <v>4</v>
      </c>
      <c r="AI67" s="4">
        <v>9</v>
      </c>
      <c r="AJ67" s="4">
        <v>9</v>
      </c>
      <c r="AK67" s="4">
        <v>14</v>
      </c>
      <c r="AL67" s="4">
        <v>2</v>
      </c>
      <c r="AM67" s="4">
        <v>2</v>
      </c>
      <c r="AN67" s="4">
        <v>1</v>
      </c>
      <c r="AO67" s="4">
        <v>1</v>
      </c>
      <c r="AP67" s="3" t="s">
        <v>58</v>
      </c>
      <c r="AQ67" s="3" t="s">
        <v>68</v>
      </c>
      <c r="AR67" s="6" t="str">
        <f>HYPERLINK("http://catalog.hathitrust.org/Record/004412535","HathiTrust Record")</f>
        <v>HathiTrust Record</v>
      </c>
      <c r="AS67" s="6" t="str">
        <f>HYPERLINK("https://creighton-primo.hosted.exlibrisgroup.com/primo-explore/search?tab=default_tab&amp;search_scope=EVERYTHING&amp;vid=01CRU&amp;lang=en_US&amp;offset=0&amp;query=any,contains,991002786159702656","Catalog Record")</f>
        <v>Catalog Record</v>
      </c>
      <c r="AT67" s="6" t="str">
        <f>HYPERLINK("http://www.worldcat.org/oclc/441703","WorldCat Record")</f>
        <v>WorldCat Record</v>
      </c>
      <c r="AU67" s="3" t="s">
        <v>989</v>
      </c>
      <c r="AV67" s="3" t="s">
        <v>990</v>
      </c>
      <c r="AW67" s="3" t="s">
        <v>991</v>
      </c>
      <c r="AX67" s="3" t="s">
        <v>991</v>
      </c>
      <c r="AY67" s="3" t="s">
        <v>992</v>
      </c>
      <c r="AZ67" s="3" t="s">
        <v>73</v>
      </c>
      <c r="BC67" s="3" t="s">
        <v>993</v>
      </c>
      <c r="BD67" s="3" t="s">
        <v>994</v>
      </c>
    </row>
    <row r="68" spans="1:56" ht="45" customHeight="1" x14ac:dyDescent="0.25">
      <c r="A68" s="7" t="s">
        <v>58</v>
      </c>
      <c r="B68" s="2" t="s">
        <v>995</v>
      </c>
      <c r="C68" s="2" t="s">
        <v>996</v>
      </c>
      <c r="D68" s="2" t="s">
        <v>997</v>
      </c>
      <c r="F68" s="3" t="s">
        <v>58</v>
      </c>
      <c r="G68" s="3" t="s">
        <v>59</v>
      </c>
      <c r="H68" s="3" t="s">
        <v>58</v>
      </c>
      <c r="I68" s="3" t="s">
        <v>58</v>
      </c>
      <c r="J68" s="3" t="s">
        <v>60</v>
      </c>
      <c r="K68" s="2" t="s">
        <v>998</v>
      </c>
      <c r="L68" s="2" t="s">
        <v>999</v>
      </c>
      <c r="M68" s="3" t="s">
        <v>1000</v>
      </c>
      <c r="O68" s="3" t="s">
        <v>63</v>
      </c>
      <c r="P68" s="3" t="s">
        <v>64</v>
      </c>
      <c r="R68" s="3" t="s">
        <v>987</v>
      </c>
      <c r="S68" s="4">
        <v>2</v>
      </c>
      <c r="T68" s="4">
        <v>2</v>
      </c>
      <c r="U68" s="5" t="s">
        <v>1001</v>
      </c>
      <c r="V68" s="5" t="s">
        <v>1001</v>
      </c>
      <c r="W68" s="5" t="s">
        <v>1001</v>
      </c>
      <c r="X68" s="5" t="s">
        <v>1001</v>
      </c>
      <c r="Y68" s="4">
        <v>491</v>
      </c>
      <c r="Z68" s="4">
        <v>417</v>
      </c>
      <c r="AA68" s="4">
        <v>778</v>
      </c>
      <c r="AB68" s="4">
        <v>3</v>
      </c>
      <c r="AC68" s="4">
        <v>5</v>
      </c>
      <c r="AD68" s="4">
        <v>20</v>
      </c>
      <c r="AE68" s="4">
        <v>24</v>
      </c>
      <c r="AF68" s="4">
        <v>7</v>
      </c>
      <c r="AG68" s="4">
        <v>9</v>
      </c>
      <c r="AH68" s="4">
        <v>5</v>
      </c>
      <c r="AI68" s="4">
        <v>5</v>
      </c>
      <c r="AJ68" s="4">
        <v>11</v>
      </c>
      <c r="AK68" s="4">
        <v>11</v>
      </c>
      <c r="AL68" s="4">
        <v>2</v>
      </c>
      <c r="AM68" s="4">
        <v>4</v>
      </c>
      <c r="AN68" s="4">
        <v>0</v>
      </c>
      <c r="AO68" s="4">
        <v>0</v>
      </c>
      <c r="AP68" s="3" t="s">
        <v>58</v>
      </c>
      <c r="AQ68" s="3" t="s">
        <v>58</v>
      </c>
      <c r="AS68" s="6" t="str">
        <f>HYPERLINK("https://creighton-primo.hosted.exlibrisgroup.com/primo-explore/search?tab=default_tab&amp;search_scope=EVERYTHING&amp;vid=01CRU&amp;lang=en_US&amp;offset=0&amp;query=any,contains,991004375379702656","Catalog Record")</f>
        <v>Catalog Record</v>
      </c>
      <c r="AT68" s="6" t="str">
        <f>HYPERLINK("http://www.worldcat.org/oclc/50669577","WorldCat Record")</f>
        <v>WorldCat Record</v>
      </c>
      <c r="AU68" s="3" t="s">
        <v>1002</v>
      </c>
      <c r="AV68" s="3" t="s">
        <v>1003</v>
      </c>
      <c r="AW68" s="3" t="s">
        <v>1004</v>
      </c>
      <c r="AX68" s="3" t="s">
        <v>1004</v>
      </c>
      <c r="AY68" s="3" t="s">
        <v>1005</v>
      </c>
      <c r="AZ68" s="3" t="s">
        <v>73</v>
      </c>
      <c r="BB68" s="3" t="s">
        <v>1006</v>
      </c>
      <c r="BC68" s="3" t="s">
        <v>1007</v>
      </c>
      <c r="BD68" s="3" t="s">
        <v>1008</v>
      </c>
    </row>
    <row r="69" spans="1:56" ht="45" customHeight="1" x14ac:dyDescent="0.25">
      <c r="A69" s="7" t="s">
        <v>58</v>
      </c>
      <c r="B69" s="2" t="s">
        <v>1009</v>
      </c>
      <c r="C69" s="2" t="s">
        <v>1010</v>
      </c>
      <c r="D69" s="2" t="s">
        <v>1011</v>
      </c>
      <c r="F69" s="3" t="s">
        <v>58</v>
      </c>
      <c r="G69" s="3" t="s">
        <v>59</v>
      </c>
      <c r="H69" s="3" t="s">
        <v>58</v>
      </c>
      <c r="I69" s="3" t="s">
        <v>58</v>
      </c>
      <c r="J69" s="3" t="s">
        <v>60</v>
      </c>
      <c r="L69" s="2" t="s">
        <v>1012</v>
      </c>
      <c r="M69" s="3" t="s">
        <v>553</v>
      </c>
      <c r="O69" s="3" t="s">
        <v>63</v>
      </c>
      <c r="P69" s="3" t="s">
        <v>264</v>
      </c>
      <c r="R69" s="3" t="s">
        <v>987</v>
      </c>
      <c r="S69" s="4">
        <v>5</v>
      </c>
      <c r="T69" s="4">
        <v>5</v>
      </c>
      <c r="U69" s="5" t="s">
        <v>1013</v>
      </c>
      <c r="V69" s="5" t="s">
        <v>1013</v>
      </c>
      <c r="W69" s="5" t="s">
        <v>778</v>
      </c>
      <c r="X69" s="5" t="s">
        <v>778</v>
      </c>
      <c r="Y69" s="4">
        <v>444</v>
      </c>
      <c r="Z69" s="4">
        <v>391</v>
      </c>
      <c r="AA69" s="4">
        <v>407</v>
      </c>
      <c r="AB69" s="4">
        <v>2</v>
      </c>
      <c r="AC69" s="4">
        <v>2</v>
      </c>
      <c r="AD69" s="4">
        <v>21</v>
      </c>
      <c r="AE69" s="4">
        <v>21</v>
      </c>
      <c r="AF69" s="4">
        <v>9</v>
      </c>
      <c r="AG69" s="4">
        <v>9</v>
      </c>
      <c r="AH69" s="4">
        <v>7</v>
      </c>
      <c r="AI69" s="4">
        <v>7</v>
      </c>
      <c r="AJ69" s="4">
        <v>10</v>
      </c>
      <c r="AK69" s="4">
        <v>10</v>
      </c>
      <c r="AL69" s="4">
        <v>1</v>
      </c>
      <c r="AM69" s="4">
        <v>1</v>
      </c>
      <c r="AN69" s="4">
        <v>0</v>
      </c>
      <c r="AO69" s="4">
        <v>0</v>
      </c>
      <c r="AP69" s="3" t="s">
        <v>58</v>
      </c>
      <c r="AQ69" s="3" t="s">
        <v>68</v>
      </c>
      <c r="AR69" s="6" t="str">
        <f>HYPERLINK("http://catalog.hathitrust.org/Record/000886032","HathiTrust Record")</f>
        <v>HathiTrust Record</v>
      </c>
      <c r="AS69" s="6" t="str">
        <f>HYPERLINK("https://creighton-primo.hosted.exlibrisgroup.com/primo-explore/search?tab=default_tab&amp;search_scope=EVERYTHING&amp;vid=01CRU&amp;lang=en_US&amp;offset=0&amp;query=any,contains,991001119469702656","Catalog Record")</f>
        <v>Catalog Record</v>
      </c>
      <c r="AT69" s="6" t="str">
        <f>HYPERLINK("http://www.worldcat.org/oclc/16578587","WorldCat Record")</f>
        <v>WorldCat Record</v>
      </c>
      <c r="AU69" s="3" t="s">
        <v>1014</v>
      </c>
      <c r="AV69" s="3" t="s">
        <v>1015</v>
      </c>
      <c r="AW69" s="3" t="s">
        <v>1016</v>
      </c>
      <c r="AX69" s="3" t="s">
        <v>1016</v>
      </c>
      <c r="AY69" s="3" t="s">
        <v>1017</v>
      </c>
      <c r="AZ69" s="3" t="s">
        <v>73</v>
      </c>
      <c r="BB69" s="3" t="s">
        <v>1018</v>
      </c>
      <c r="BC69" s="3" t="s">
        <v>1019</v>
      </c>
      <c r="BD69" s="3" t="s">
        <v>1020</v>
      </c>
    </row>
    <row r="70" spans="1:56" ht="45" customHeight="1" x14ac:dyDescent="0.25">
      <c r="A70" s="7" t="s">
        <v>58</v>
      </c>
      <c r="B70" s="2" t="s">
        <v>1021</v>
      </c>
      <c r="C70" s="2" t="s">
        <v>1022</v>
      </c>
      <c r="D70" s="2" t="s">
        <v>1023</v>
      </c>
      <c r="F70" s="3" t="s">
        <v>58</v>
      </c>
      <c r="G70" s="3" t="s">
        <v>59</v>
      </c>
      <c r="H70" s="3" t="s">
        <v>58</v>
      </c>
      <c r="I70" s="3" t="s">
        <v>58</v>
      </c>
      <c r="J70" s="3" t="s">
        <v>60</v>
      </c>
      <c r="K70" s="2" t="s">
        <v>1024</v>
      </c>
      <c r="L70" s="2" t="s">
        <v>1025</v>
      </c>
      <c r="M70" s="3" t="s">
        <v>1000</v>
      </c>
      <c r="O70" s="3" t="s">
        <v>63</v>
      </c>
      <c r="P70" s="3" t="s">
        <v>83</v>
      </c>
      <c r="R70" s="3" t="s">
        <v>987</v>
      </c>
      <c r="S70" s="4">
        <v>1</v>
      </c>
      <c r="T70" s="4">
        <v>1</v>
      </c>
      <c r="U70" s="5" t="s">
        <v>1026</v>
      </c>
      <c r="V70" s="5" t="s">
        <v>1026</v>
      </c>
      <c r="W70" s="5" t="s">
        <v>1026</v>
      </c>
      <c r="X70" s="5" t="s">
        <v>1026</v>
      </c>
      <c r="Y70" s="4">
        <v>1100</v>
      </c>
      <c r="Z70" s="4">
        <v>1023</v>
      </c>
      <c r="AA70" s="4">
        <v>1030</v>
      </c>
      <c r="AB70" s="4">
        <v>10</v>
      </c>
      <c r="AC70" s="4">
        <v>10</v>
      </c>
      <c r="AD70" s="4">
        <v>30</v>
      </c>
      <c r="AE70" s="4">
        <v>30</v>
      </c>
      <c r="AF70" s="4">
        <v>13</v>
      </c>
      <c r="AG70" s="4">
        <v>13</v>
      </c>
      <c r="AH70" s="4">
        <v>5</v>
      </c>
      <c r="AI70" s="4">
        <v>5</v>
      </c>
      <c r="AJ70" s="4">
        <v>14</v>
      </c>
      <c r="AK70" s="4">
        <v>14</v>
      </c>
      <c r="AL70" s="4">
        <v>5</v>
      </c>
      <c r="AM70" s="4">
        <v>5</v>
      </c>
      <c r="AN70" s="4">
        <v>0</v>
      </c>
      <c r="AO70" s="4">
        <v>0</v>
      </c>
      <c r="AP70" s="3" t="s">
        <v>58</v>
      </c>
      <c r="AQ70" s="3" t="s">
        <v>58</v>
      </c>
      <c r="AS70" s="6" t="str">
        <f>HYPERLINK("https://creighton-primo.hosted.exlibrisgroup.com/primo-explore/search?tab=default_tab&amp;search_scope=EVERYTHING&amp;vid=01CRU&amp;lang=en_US&amp;offset=0&amp;query=any,contains,991004103839702656","Catalog Record")</f>
        <v>Catalog Record</v>
      </c>
      <c r="AT70" s="6" t="str">
        <f>HYPERLINK("http://www.worldcat.org/oclc/51294139","WorldCat Record")</f>
        <v>WorldCat Record</v>
      </c>
      <c r="AU70" s="3" t="s">
        <v>1027</v>
      </c>
      <c r="AV70" s="3" t="s">
        <v>1028</v>
      </c>
      <c r="AW70" s="3" t="s">
        <v>1029</v>
      </c>
      <c r="AX70" s="3" t="s">
        <v>1029</v>
      </c>
      <c r="AY70" s="3" t="s">
        <v>1030</v>
      </c>
      <c r="AZ70" s="3" t="s">
        <v>73</v>
      </c>
      <c r="BB70" s="3" t="s">
        <v>1031</v>
      </c>
      <c r="BC70" s="3" t="s">
        <v>1032</v>
      </c>
      <c r="BD70" s="3" t="s">
        <v>1033</v>
      </c>
    </row>
  </sheetData>
  <protectedRanges>
    <protectedRange sqref="A2:A70" name="Range1"/>
    <protectedRange sqref="A1" name="Range1_1"/>
  </protectedRanges>
  <dataValidations count="1">
    <dataValidation type="list" allowBlank="1" showInputMessage="1" showErrorMessage="1" sqref="A2:A70" xr:uid="{9508A866-0F11-48F8-9034-CF671A333101}">
      <formula1>"Yes,No"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B38ED5D0D274CB2EE2DBFB4DF27AF" ma:contentTypeVersion="16" ma:contentTypeDescription="Create a new document." ma:contentTypeScope="" ma:versionID="343be7708d3bfc8b8cd1354f85bdb4ef">
  <xsd:schema xmlns:xsd="http://www.w3.org/2001/XMLSchema" xmlns:xs="http://www.w3.org/2001/XMLSchema" xmlns:p="http://schemas.microsoft.com/office/2006/metadata/properties" xmlns:ns1="7623ea29-c77c-4024-9954-09e8d33ddb63" xmlns:ns3="a2717908-15ff-42bd-a5fc-d9ac8b8728f4" targetNamespace="http://schemas.microsoft.com/office/2006/metadata/properties" ma:root="true" ma:fieldsID="ba37602cec7d275ad63d8520a3e085f5" ns1:_="" ns3:_="">
    <xsd:import namespace="7623ea29-c77c-4024-9954-09e8d33ddb63"/>
    <xsd:import namespace="a2717908-15ff-42bd-a5fc-d9ac8b8728f4"/>
    <xsd:element name="properties">
      <xsd:complexType>
        <xsd:sequence>
          <xsd:element name="documentManagement">
            <xsd:complexType>
              <xsd:all>
                <xsd:element ref="ns1:Number" minOccurs="0"/>
                <xsd:element ref="ns1:MediaServiceMetadata" minOccurs="0"/>
                <xsd:element ref="ns1:MediaServiceFastMetadata" minOccurs="0"/>
                <xsd:element ref="ns1:MediaServiceDateTaken" minOccurs="0"/>
                <xsd:element ref="ns3:SharedWithUsers" minOccurs="0"/>
                <xsd:element ref="ns3:SharedWithDetails" minOccurs="0"/>
                <xsd:element ref="ns1:MediaServiceAutoKeyPoints" minOccurs="0"/>
                <xsd:element ref="ns1:MediaServiceKeyPoints" minOccurs="0"/>
                <xsd:element ref="ns1:MediaServiceAutoTags" minOccurs="0"/>
                <xsd:element ref="ns1:MediaServiceOCR" minOccurs="0"/>
                <xsd:element ref="ns1:MediaServiceGenerationTime" minOccurs="0"/>
                <xsd:element ref="ns1:MediaServiceEventHashCode" minOccurs="0"/>
                <xsd:element ref="ns1:MediaServiceLocation" minOccurs="0"/>
                <xsd:element ref="ns1:MediaLengthInSeconds" minOccurs="0"/>
                <xsd:element ref="ns1:statuswithucomm" minOccurs="0"/>
                <xsd:element ref="ns1:submittedtoUCO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23ea29-c77c-4024-9954-09e8d33ddb63" elementFormDefault="qualified">
    <xsd:import namespace="http://schemas.microsoft.com/office/2006/documentManagement/types"/>
    <xsd:import namespace="http://schemas.microsoft.com/office/infopath/2007/PartnerControls"/>
    <xsd:element name="Number" ma:index="0" nillable="true" ma:displayName="Number" ma:description="Sort Order" ma:format="Dropdown" ma:internalName="Number" ma:percentage="FALSE">
      <xsd:simpleType>
        <xsd:restriction base="dms:Number"/>
      </xsd:simpleType>
    </xsd:element>
    <xsd:element name="MediaServiceMetadata" ma:index="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statuswithucomm" ma:index="22" nillable="true" ma:displayName="status with ucomm" ma:format="Dropdown" ma:internalName="statuswithucomm">
      <xsd:simpleType>
        <xsd:restriction base="dms:Text">
          <xsd:maxLength value="255"/>
        </xsd:restriction>
      </xsd:simpleType>
    </xsd:element>
    <xsd:element name="submittedtoUCOm" ma:index="23" nillable="true" ma:displayName="submitted to UCOm" ma:default="0" ma:format="Dropdown" ma:internalName="submittedtoUCOm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717908-15ff-42bd-a5fc-d9ac8b8728f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umber xmlns="7623ea29-c77c-4024-9954-09e8d33ddb63" xsi:nil="true"/>
    <SharedWithUsers xmlns="a2717908-15ff-42bd-a5fc-d9ac8b8728f4">
      <UserInfo>
        <DisplayName/>
        <AccountId xsi:nil="true"/>
        <AccountType/>
      </UserInfo>
    </SharedWithUsers>
    <MediaLengthInSeconds xmlns="7623ea29-c77c-4024-9954-09e8d33ddb63" xsi:nil="true"/>
    <submittedtoUCOm xmlns="7623ea29-c77c-4024-9954-09e8d33ddb63">false</submittedtoUCOm>
    <statuswithucomm xmlns="7623ea29-c77c-4024-9954-09e8d33ddb63" xsi:nil="true"/>
  </documentManagement>
</p:properties>
</file>

<file path=customXml/itemProps1.xml><?xml version="1.0" encoding="utf-8"?>
<ds:datastoreItem xmlns:ds="http://schemas.openxmlformats.org/officeDocument/2006/customXml" ds:itemID="{817E28E8-41CE-48EB-B553-D125BE92C3D0}"/>
</file>

<file path=customXml/itemProps2.xml><?xml version="1.0" encoding="utf-8"?>
<ds:datastoreItem xmlns:ds="http://schemas.openxmlformats.org/officeDocument/2006/customXml" ds:itemID="{161A917A-0471-483C-9998-7E2758B61F6E}"/>
</file>

<file path=customXml/itemProps3.xml><?xml version="1.0" encoding="utf-8"?>
<ds:datastoreItem xmlns:ds="http://schemas.openxmlformats.org/officeDocument/2006/customXml" ds:itemID="{171ADC20-C8E8-4A4D-A43C-DEB1559050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Elizabeth Kiscaden</dc:creator>
  <cp:lastModifiedBy>Elizabeth Kiscaden</cp:lastModifiedBy>
  <dcterms:created xsi:type="dcterms:W3CDTF">2022-03-04T03:06:47Z</dcterms:created>
  <dcterms:modified xsi:type="dcterms:W3CDTF">2022-03-04T03:08:06Z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0x0101007FBB38ED5D0D274CB2EE2DBFB4DF27AF</vt:lpwstr>
  </property>
  <property fmtid="{D5CDD505-2E9C-101B-9397-08002B2CF9AE}" pid="3" name="Order">
    <vt:r8>289800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