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docProps/core.xml" ContentType="application/vnd.openxmlformats-package.core-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1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136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76" documentId="8_{5ADEBE02-16C7-4DC0-B8BE-3A5F7CFE46B1}" xr6:coauthVersionLast="47" xr6:coauthVersionMax="47" xr10:uidLastSave="{3B44082C-303C-41DC-A275-E988674532F8}"/>
  <workbookProtection lockStructure="1"/>
  <bookViews>
    <workbookView xWindow="28680" yWindow="-120" windowWidth="29040" windowHeight="15840" xr2:uid="{5203B9FD-BE7F-4575-B635-40CDC1B747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52" i="1" l="1"/>
  <c r="AU152" i="1"/>
  <c r="AV151" i="1"/>
  <c r="AU151" i="1"/>
  <c r="AT151" i="1"/>
  <c r="AV150" i="1"/>
  <c r="AU150" i="1"/>
  <c r="AT150" i="1"/>
  <c r="AV149" i="1"/>
  <c r="AU149" i="1"/>
  <c r="AT149" i="1"/>
  <c r="AV148" i="1"/>
  <c r="AU148" i="1"/>
  <c r="AV147" i="1"/>
  <c r="AU147" i="1"/>
  <c r="AT147" i="1"/>
  <c r="AV146" i="1"/>
  <c r="AU146" i="1"/>
  <c r="AT146" i="1"/>
  <c r="AV145" i="1"/>
  <c r="AU145" i="1"/>
  <c r="AV144" i="1"/>
  <c r="AU144" i="1"/>
  <c r="AT144" i="1"/>
  <c r="AV143" i="1"/>
  <c r="AU143" i="1"/>
  <c r="AT143" i="1"/>
  <c r="AV142" i="1"/>
  <c r="AU142" i="1"/>
  <c r="AT142" i="1"/>
  <c r="AV141" i="1"/>
  <c r="AU141" i="1"/>
  <c r="AT141" i="1"/>
  <c r="AV140" i="1"/>
  <c r="AU140" i="1"/>
  <c r="AV139" i="1"/>
  <c r="AU139" i="1"/>
  <c r="AV138" i="1"/>
  <c r="AU138" i="1"/>
  <c r="AV137" i="1"/>
  <c r="AU137" i="1"/>
  <c r="AV136" i="1"/>
  <c r="AU136" i="1"/>
  <c r="AV135" i="1"/>
  <c r="AU135" i="1"/>
  <c r="AV134" i="1"/>
  <c r="AU134" i="1"/>
  <c r="AV133" i="1"/>
  <c r="AU133" i="1"/>
  <c r="AV132" i="1"/>
  <c r="AU132" i="1"/>
  <c r="AV131" i="1"/>
  <c r="AU131" i="1"/>
  <c r="AT131" i="1"/>
  <c r="AV130" i="1"/>
  <c r="AU130" i="1"/>
  <c r="AT130" i="1"/>
  <c r="AV129" i="1"/>
  <c r="AU129" i="1"/>
  <c r="AT129" i="1"/>
  <c r="AV128" i="1"/>
  <c r="AU128" i="1"/>
  <c r="AV127" i="1"/>
  <c r="AU127" i="1"/>
  <c r="AV126" i="1"/>
  <c r="AU126" i="1"/>
  <c r="AV125" i="1"/>
  <c r="AU125" i="1"/>
  <c r="AT125" i="1"/>
  <c r="AV124" i="1"/>
  <c r="AU124" i="1"/>
  <c r="AV123" i="1"/>
  <c r="AU123" i="1"/>
  <c r="AV122" i="1"/>
  <c r="AU122" i="1"/>
  <c r="AV121" i="1"/>
  <c r="AU121" i="1"/>
  <c r="AV120" i="1"/>
  <c r="AU120" i="1"/>
  <c r="AV119" i="1"/>
  <c r="AU119" i="1"/>
  <c r="AT119" i="1"/>
  <c r="AV118" i="1"/>
  <c r="AU118" i="1"/>
  <c r="AT118" i="1"/>
  <c r="AV117" i="1"/>
  <c r="AU117" i="1"/>
  <c r="AT117" i="1"/>
  <c r="AV116" i="1"/>
  <c r="AU116" i="1"/>
  <c r="AT116" i="1"/>
  <c r="AV115" i="1"/>
  <c r="AU115" i="1"/>
  <c r="AT115" i="1"/>
  <c r="AV114" i="1"/>
  <c r="AU114" i="1"/>
  <c r="AT114" i="1"/>
  <c r="AV113" i="1"/>
  <c r="AU113" i="1"/>
  <c r="AV112" i="1"/>
  <c r="AU112" i="1"/>
  <c r="AT112" i="1"/>
  <c r="AV111" i="1"/>
  <c r="AU111" i="1"/>
  <c r="AT111" i="1"/>
  <c r="AV110" i="1"/>
  <c r="AU110" i="1"/>
  <c r="AV109" i="1"/>
  <c r="AU109" i="1"/>
  <c r="AV108" i="1"/>
  <c r="AU108" i="1"/>
  <c r="AT108" i="1"/>
  <c r="AV107" i="1"/>
  <c r="AU107" i="1"/>
  <c r="AT107" i="1"/>
  <c r="AV106" i="1"/>
  <c r="AU106" i="1"/>
  <c r="AV105" i="1"/>
  <c r="AU105" i="1"/>
  <c r="AT105" i="1"/>
  <c r="AV104" i="1"/>
  <c r="AU104" i="1"/>
  <c r="AV103" i="1"/>
  <c r="AU103" i="1"/>
  <c r="AV102" i="1"/>
  <c r="AU102" i="1"/>
  <c r="AT102" i="1"/>
  <c r="AV101" i="1"/>
  <c r="AU101" i="1"/>
  <c r="AT101" i="1"/>
  <c r="AV100" i="1"/>
  <c r="AU100" i="1"/>
  <c r="AT100" i="1"/>
  <c r="AV99" i="1"/>
  <c r="AU99" i="1"/>
  <c r="AV98" i="1"/>
  <c r="AU98" i="1"/>
  <c r="AV97" i="1"/>
  <c r="AU97" i="1"/>
  <c r="AT97" i="1"/>
  <c r="AV96" i="1"/>
  <c r="AU96" i="1"/>
  <c r="AV95" i="1"/>
  <c r="AU95" i="1"/>
  <c r="AV94" i="1"/>
  <c r="AU94" i="1"/>
  <c r="AV93" i="1"/>
  <c r="AU93" i="1"/>
  <c r="AV92" i="1"/>
  <c r="AU92" i="1"/>
  <c r="AV91" i="1"/>
  <c r="AU91" i="1"/>
  <c r="AT91" i="1"/>
  <c r="AV90" i="1"/>
  <c r="AU90" i="1"/>
  <c r="AV89" i="1"/>
  <c r="AU89" i="1"/>
  <c r="AV88" i="1"/>
  <c r="AU88" i="1"/>
  <c r="AV87" i="1"/>
  <c r="AU87" i="1"/>
  <c r="AT87" i="1"/>
  <c r="AV86" i="1"/>
  <c r="AU86" i="1"/>
  <c r="AT86" i="1"/>
  <c r="AV85" i="1"/>
  <c r="AU85" i="1"/>
  <c r="AV84" i="1"/>
  <c r="AU84" i="1"/>
  <c r="AT84" i="1"/>
  <c r="AV83" i="1"/>
  <c r="AU83" i="1"/>
  <c r="AV82" i="1"/>
  <c r="AU82" i="1"/>
  <c r="AT82" i="1"/>
  <c r="AV81" i="1"/>
  <c r="AU81" i="1"/>
  <c r="AT81" i="1"/>
  <c r="AV80" i="1"/>
  <c r="AU80" i="1"/>
  <c r="AV79" i="1"/>
  <c r="AU79" i="1"/>
  <c r="AV78" i="1"/>
  <c r="AU78" i="1"/>
  <c r="AT78" i="1"/>
  <c r="AV77" i="1"/>
  <c r="AU77" i="1"/>
  <c r="AV76" i="1"/>
  <c r="AU76" i="1"/>
  <c r="AT76" i="1"/>
  <c r="AV75" i="1"/>
  <c r="AU75" i="1"/>
  <c r="AV74" i="1"/>
  <c r="AU74" i="1"/>
  <c r="AV73" i="1"/>
  <c r="AU73" i="1"/>
  <c r="AV72" i="1"/>
  <c r="AU72" i="1"/>
  <c r="AT72" i="1"/>
  <c r="AV71" i="1"/>
  <c r="AU71" i="1"/>
  <c r="AT71" i="1"/>
  <c r="AV70" i="1"/>
  <c r="AU70" i="1"/>
  <c r="AV69" i="1"/>
  <c r="AU69" i="1"/>
  <c r="AV68" i="1"/>
  <c r="AU68" i="1"/>
  <c r="AV67" i="1"/>
  <c r="AU67" i="1"/>
  <c r="AT67" i="1"/>
  <c r="AV66" i="1"/>
  <c r="AU66" i="1"/>
  <c r="AV65" i="1"/>
  <c r="AU65" i="1"/>
  <c r="AV64" i="1"/>
  <c r="AU64" i="1"/>
  <c r="AV63" i="1"/>
  <c r="AU63" i="1"/>
  <c r="AV62" i="1"/>
  <c r="AU62" i="1"/>
  <c r="AV61" i="1"/>
  <c r="AU61" i="1"/>
  <c r="AV60" i="1"/>
  <c r="AU60" i="1"/>
  <c r="AV59" i="1"/>
  <c r="AU59" i="1"/>
  <c r="AT59" i="1"/>
  <c r="AV58" i="1"/>
  <c r="AU58" i="1"/>
  <c r="AV57" i="1"/>
  <c r="AU57" i="1"/>
  <c r="AT57" i="1"/>
  <c r="AV56" i="1"/>
  <c r="AU56" i="1"/>
  <c r="AT56" i="1"/>
  <c r="AV55" i="1"/>
  <c r="AU55" i="1"/>
  <c r="AT55" i="1"/>
  <c r="AV54" i="1"/>
  <c r="AU54" i="1"/>
  <c r="AT54" i="1"/>
  <c r="AV53" i="1"/>
  <c r="AU53" i="1"/>
  <c r="AT53" i="1"/>
  <c r="AV52" i="1"/>
  <c r="AU52" i="1"/>
  <c r="AT52" i="1"/>
  <c r="AV51" i="1"/>
  <c r="AU51" i="1"/>
  <c r="AT51" i="1"/>
  <c r="AV50" i="1"/>
  <c r="AU50" i="1"/>
  <c r="AT50" i="1"/>
  <c r="AV49" i="1"/>
  <c r="AU49" i="1"/>
  <c r="AT49" i="1"/>
  <c r="AV48" i="1"/>
  <c r="AU48" i="1"/>
  <c r="AT48" i="1"/>
  <c r="AV47" i="1"/>
  <c r="AU47" i="1"/>
  <c r="AT47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2" i="1"/>
  <c r="AU42" i="1"/>
  <c r="AT42" i="1"/>
  <c r="AV41" i="1"/>
  <c r="AU41" i="1"/>
  <c r="AT41" i="1"/>
  <c r="AV40" i="1"/>
  <c r="AU40" i="1"/>
  <c r="AT40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35" i="1"/>
  <c r="AU35" i="1"/>
  <c r="AT35" i="1"/>
  <c r="AV34" i="1"/>
  <c r="AU34" i="1"/>
  <c r="AT34" i="1"/>
  <c r="AV33" i="1"/>
  <c r="AU33" i="1"/>
  <c r="AT33" i="1"/>
  <c r="AV32" i="1"/>
  <c r="AU32" i="1"/>
  <c r="AT32" i="1"/>
  <c r="AV31" i="1"/>
  <c r="AU31" i="1"/>
  <c r="AT31" i="1"/>
  <c r="AV30" i="1"/>
  <c r="AU30" i="1"/>
  <c r="AT30" i="1"/>
  <c r="AV29" i="1"/>
  <c r="AU29" i="1"/>
  <c r="AT29" i="1"/>
  <c r="AV28" i="1"/>
  <c r="AU28" i="1"/>
  <c r="AT28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T19" i="1"/>
  <c r="AV18" i="1"/>
  <c r="AU18" i="1"/>
  <c r="AT18" i="1"/>
  <c r="AV17" i="1"/>
  <c r="AU17" i="1"/>
  <c r="AT17" i="1"/>
  <c r="AV16" i="1"/>
  <c r="AU16" i="1"/>
  <c r="AT16" i="1"/>
  <c r="AV15" i="1"/>
  <c r="AU15" i="1"/>
  <c r="AV14" i="1"/>
  <c r="AU14" i="1"/>
  <c r="AV13" i="1"/>
  <c r="AU13" i="1"/>
  <c r="AT13" i="1"/>
  <c r="AV12" i="1"/>
  <c r="AU12" i="1"/>
  <c r="AV11" i="1"/>
  <c r="AU11" i="1"/>
  <c r="AT11" i="1"/>
  <c r="AV10" i="1"/>
  <c r="AU10" i="1"/>
  <c r="AT10" i="1"/>
  <c r="AV9" i="1"/>
  <c r="AU9" i="1"/>
  <c r="AV8" i="1"/>
  <c r="AU8" i="1"/>
  <c r="AV7" i="1"/>
  <c r="AU7" i="1"/>
  <c r="AV6" i="1"/>
  <c r="AU6" i="1"/>
  <c r="AT6" i="1"/>
  <c r="AV5" i="1"/>
  <c r="AU5" i="1"/>
  <c r="AV4" i="1"/>
  <c r="AU4" i="1"/>
  <c r="AT4" i="1"/>
  <c r="AV3" i="1"/>
  <c r="AU3" i="1"/>
  <c r="AT3" i="1"/>
  <c r="AV2" i="1"/>
  <c r="AU2" i="1"/>
</calcChain>
</file>

<file path=xl/sharedStrings.xml><?xml version="1.0" encoding="utf-8"?>
<sst xmlns="http://schemas.openxmlformats.org/spreadsheetml/2006/main" count="4777" uniqueCount="1800">
  <si>
    <t>Collection Code</t>
  </si>
  <si>
    <t>Location Code</t>
  </si>
  <si>
    <t>Keep in Collection?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</si>
  <si>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</si>
  <si>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</si>
  <si>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</si>
  <si>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</si>
  <si>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</si>
  <si>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</si>
  <si>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</si>
  <si>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</si>
  <si>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</si>
  <si>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</si>
  <si>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</si>
  <si>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</si>
  <si>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</si>
  <si>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</si>
  <si>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</si>
  <si>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</si>
  <si>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</si>
  <si>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</si>
  <si>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</si>
  <si>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</si>
  <si>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</si>
  <si>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</si>
  <si>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</si>
  <si>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</si>
  <si>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</si>
  <si>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</si>
  <si>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</si>
  <si>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</si>
  <si>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</si>
  <si>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</si>
  <si>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</si>
  <si>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</si>
  <si>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</si>
  <si>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</si>
  <si>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</si>
  <si>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</si>
  <si>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</si>
  <si>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</si>
  <si>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</si>
  <si>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</si>
  <si>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</si>
  <si>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</si>
  <si>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</si>
  <si>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</si>
  <si>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</si>
  <si>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</si>
  <si>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</si>
  <si>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</si>
  <si>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</si>
  <si>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</si>
  <si>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</si>
  <si>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</si>
  <si>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</si>
  <si>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</si>
  <si>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</si>
  <si>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</si>
  <si>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</si>
  <si>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AC1 .A4 v.2, 1980</t>
  </si>
  <si>
    <t>0                      AC 0001000A  4                                                       v.2, 1980</t>
  </si>
  <si>
    <t>The apology, phaedo and crito of Plato / translated by Benjamin Jowett. The golden sayings of Epictetus / translated by Hastings Crossley. The meditations of Marcus Aurelius / translated by George Long.</t>
  </si>
  <si>
    <t>V.2 1980</t>
  </si>
  <si>
    <t>No</t>
  </si>
  <si>
    <t>1</t>
  </si>
  <si>
    <t>0</t>
  </si>
  <si>
    <t>Plato.</t>
  </si>
  <si>
    <t>Danbury, Conn. : Grolier Enterprises, c1980.</t>
  </si>
  <si>
    <t>1980</t>
  </si>
  <si>
    <t>eng</t>
  </si>
  <si>
    <t>ctu</t>
  </si>
  <si>
    <t>The Harvard classics ; [v. 2]</t>
  </si>
  <si>
    <t xml:space="preserve">AC </t>
  </si>
  <si>
    <t>2004-01-18</t>
  </si>
  <si>
    <t>1994-05-26</t>
  </si>
  <si>
    <t>10585874870:eng</t>
  </si>
  <si>
    <t>27946200</t>
  </si>
  <si>
    <t>991002171899702656</t>
  </si>
  <si>
    <t>2270746730002656</t>
  </si>
  <si>
    <t>BOOK</t>
  </si>
  <si>
    <t>32285001915445</t>
  </si>
  <si>
    <t>893703741</t>
  </si>
  <si>
    <t>AC1 .E8 no.739</t>
  </si>
  <si>
    <t>0                      AC 0001000E  8                                                       no.739</t>
  </si>
  <si>
    <t>Selected papers on philosophy, by William James.</t>
  </si>
  <si>
    <t>no.739*</t>
  </si>
  <si>
    <t>James, William, 1842-1910.</t>
  </si>
  <si>
    <t>London, Toronto, J.M. Dent &amp; sons, ltd.; New York, E.P. Dutton &amp; co. [1929]</t>
  </si>
  <si>
    <t>1929</t>
  </si>
  <si>
    <t xml:space="preserve">xx </t>
  </si>
  <si>
    <t>Everyman's library. Philosophy &amp; theology. [no. 739]</t>
  </si>
  <si>
    <t>1999-11-12</t>
  </si>
  <si>
    <t>1996-04-24</t>
  </si>
  <si>
    <t>Yes</t>
  </si>
  <si>
    <t>1400195:eng</t>
  </si>
  <si>
    <t>3641897</t>
  </si>
  <si>
    <t>991004485599702656</t>
  </si>
  <si>
    <t>2260236910002656</t>
  </si>
  <si>
    <t>32285002157070</t>
  </si>
  <si>
    <t>893259771</t>
  </si>
  <si>
    <t>AC5 .L775</t>
  </si>
  <si>
    <t>0                      AC 0005000L  775</t>
  </si>
  <si>
    <t>Living beyond crisis : essays on discovery and being in the world / edited by Stephen C. Rowe.</t>
  </si>
  <si>
    <t>New York : Pilgrim Press, c1980.</t>
  </si>
  <si>
    <t>nyu</t>
  </si>
  <si>
    <t>1999-09-26</t>
  </si>
  <si>
    <t>1990-02-14</t>
  </si>
  <si>
    <t>2082118103:eng</t>
  </si>
  <si>
    <t>6486899</t>
  </si>
  <si>
    <t>991004990159702656</t>
  </si>
  <si>
    <t>2269616600002656</t>
  </si>
  <si>
    <t>9780829804027</t>
  </si>
  <si>
    <t>32285000046093</t>
  </si>
  <si>
    <t>893443261</t>
  </si>
  <si>
    <t>AC8 .B4353 1979</t>
  </si>
  <si>
    <t>0                      AC 0008000B  4353        1979</t>
  </si>
  <si>
    <t>The Eiffel Tower, and other mythologies / Roland Barthes ; translated by Richard Howard.</t>
  </si>
  <si>
    <t>Barthes, Roland.</t>
  </si>
  <si>
    <t>New York : Hill and Wang, c1979.</t>
  </si>
  <si>
    <t>1979</t>
  </si>
  <si>
    <t>1st American ed.</t>
  </si>
  <si>
    <t>2002-10-11</t>
  </si>
  <si>
    <t>1045553334:eng</t>
  </si>
  <si>
    <t>5101451</t>
  </si>
  <si>
    <t>991004776839702656</t>
  </si>
  <si>
    <t>2259206910002656</t>
  </si>
  <si>
    <t>9780809041152</t>
  </si>
  <si>
    <t>32285000046135</t>
  </si>
  <si>
    <t>893436744</t>
  </si>
  <si>
    <t>AC8 .C636 1991</t>
  </si>
  <si>
    <t>0                      AC 0008000C  636         1991</t>
  </si>
  <si>
    <t>No bland facility : selected writings on literature, religion, and censorship / Peter Connolly ; edited by James H. Murphy.</t>
  </si>
  <si>
    <t>Connolly, Peter, 1927-1987.</t>
  </si>
  <si>
    <t>Gerrards Cross : C. Smythe ; Chester Springs, PA : U.S. dist. Dufour Editions, 1991.</t>
  </si>
  <si>
    <t>1991</t>
  </si>
  <si>
    <t>enk</t>
  </si>
  <si>
    <t>2002-04-17</t>
  </si>
  <si>
    <t>1992-11-19</t>
  </si>
  <si>
    <t>1059076818:eng</t>
  </si>
  <si>
    <t>25509521</t>
  </si>
  <si>
    <t>991002006919702656</t>
  </si>
  <si>
    <t>2271925820002656</t>
  </si>
  <si>
    <t>9780861403158</t>
  </si>
  <si>
    <t>32285001363307</t>
  </si>
  <si>
    <t>893697244</t>
  </si>
  <si>
    <t>AC8 .E665 1983</t>
  </si>
  <si>
    <t>0                      AC 0008000E  665         1983</t>
  </si>
  <si>
    <t>The middle of my tether : familiar essays / Joseph Epstein.</t>
  </si>
  <si>
    <t>Epstein, Joseph, 1937-</t>
  </si>
  <si>
    <t>New York : Norton, c1983.</t>
  </si>
  <si>
    <t>1983</t>
  </si>
  <si>
    <t>1st ed.</t>
  </si>
  <si>
    <t>2008-10-16</t>
  </si>
  <si>
    <t>796262924:eng</t>
  </si>
  <si>
    <t>9557554</t>
  </si>
  <si>
    <t>991000215299702656</t>
  </si>
  <si>
    <t>2266861700002656</t>
  </si>
  <si>
    <t>9780393017724</t>
  </si>
  <si>
    <t>32285000046168</t>
  </si>
  <si>
    <t>893607752</t>
  </si>
  <si>
    <t>AC8 .E667 1987</t>
  </si>
  <si>
    <t>0                      AC 0008000E  667         1987</t>
  </si>
  <si>
    <t>Once more around the block : familiar essays / Joseph Epstein.</t>
  </si>
  <si>
    <t>New York : Norton, c1987.</t>
  </si>
  <si>
    <t>1987</t>
  </si>
  <si>
    <t>2005-08-02</t>
  </si>
  <si>
    <t>2005-04-26</t>
  </si>
  <si>
    <t>913051124:eng</t>
  </si>
  <si>
    <t>15082082</t>
  </si>
  <si>
    <t>991004543009702656</t>
  </si>
  <si>
    <t>2257333030002656</t>
  </si>
  <si>
    <t>9780393024425</t>
  </si>
  <si>
    <t>32285005033294</t>
  </si>
  <si>
    <t>893706556</t>
  </si>
  <si>
    <t>AC8 .G175 1983</t>
  </si>
  <si>
    <t>0                      AC 0008000G  175         1983</t>
  </si>
  <si>
    <t>Order and surprise / Martin Gardner.</t>
  </si>
  <si>
    <t>Gardner, Martin, 1914-2010.</t>
  </si>
  <si>
    <t>Buffalo, N.Y. : Prometheus Books, c1983.</t>
  </si>
  <si>
    <t>2006-12-10</t>
  </si>
  <si>
    <t>1990-02-15</t>
  </si>
  <si>
    <t>495962692:eng</t>
  </si>
  <si>
    <t>10162235</t>
  </si>
  <si>
    <t>991000295149702656</t>
  </si>
  <si>
    <t>2255813030002656</t>
  </si>
  <si>
    <t>9780879752194</t>
  </si>
  <si>
    <t>32285000046200</t>
  </si>
  <si>
    <t>893496108</t>
  </si>
  <si>
    <t>AC8 .G335 1996</t>
  </si>
  <si>
    <t>0                      AC 0008000G  335         1996</t>
  </si>
  <si>
    <t>Weird water &amp; fuzzy logic : more notes of a fringe watcher / Martin Gardner.</t>
  </si>
  <si>
    <t>Amherst, N.Y. : Prometheus Books, 1996.</t>
  </si>
  <si>
    <t>1996</t>
  </si>
  <si>
    <t>2007-01-25</t>
  </si>
  <si>
    <t>1996-12-30</t>
  </si>
  <si>
    <t>495968961:eng</t>
  </si>
  <si>
    <t>35103182</t>
  </si>
  <si>
    <t>991002686769702656</t>
  </si>
  <si>
    <t>2266922440002656</t>
  </si>
  <si>
    <t>9781573920964</t>
  </si>
  <si>
    <t>32285002403797</t>
  </si>
  <si>
    <t>893227155</t>
  </si>
  <si>
    <t>AC8 .H466 1961</t>
  </si>
  <si>
    <t>0                      AC 0008000H  466         1961</t>
  </si>
  <si>
    <t>Stop pushing! / Dan Herr.</t>
  </si>
  <si>
    <t>Herr, Daniel C.</t>
  </si>
  <si>
    <t>Garden City, N.Y. : Hanover House, 1961.</t>
  </si>
  <si>
    <t>1961</t>
  </si>
  <si>
    <t>[1st ed.]</t>
  </si>
  <si>
    <t>2009-07-28</t>
  </si>
  <si>
    <t>2009-07-27</t>
  </si>
  <si>
    <t>2313016:eng</t>
  </si>
  <si>
    <t>1430627</t>
  </si>
  <si>
    <t>991005328029702656</t>
  </si>
  <si>
    <t>2259001250002656</t>
  </si>
  <si>
    <t>32285005539381</t>
  </si>
  <si>
    <t>893688961</t>
  </si>
  <si>
    <t>AC8 .K45 1989</t>
  </si>
  <si>
    <t>0                      AC 0008000K  45          1989</t>
  </si>
  <si>
    <t>Mazes : essays / by Hugh Kenner.</t>
  </si>
  <si>
    <t>Kenner, Hugh.</t>
  </si>
  <si>
    <t>San Francisco : North Point Press, 1989.</t>
  </si>
  <si>
    <t>1989</t>
  </si>
  <si>
    <t>cau</t>
  </si>
  <si>
    <t>2004-10-14</t>
  </si>
  <si>
    <t>5999003:eng</t>
  </si>
  <si>
    <t>19388689</t>
  </si>
  <si>
    <t>991004398629702656</t>
  </si>
  <si>
    <t>2258682520002656</t>
  </si>
  <si>
    <t>9780865473416</t>
  </si>
  <si>
    <t>32285005004592</t>
  </si>
  <si>
    <t>893319171</t>
  </si>
  <si>
    <t>AC8 .L5 1973</t>
  </si>
  <si>
    <t>0                      AC 0008000L  5           1973</t>
  </si>
  <si>
    <t>Collected essays.</t>
  </si>
  <si>
    <t>Lichtheim, George, 1912-1973.</t>
  </si>
  <si>
    <t>New York, Viking Press [1973]</t>
  </si>
  <si>
    <t>1973</t>
  </si>
  <si>
    <t>2010-12-17</t>
  </si>
  <si>
    <t>1996-07-18</t>
  </si>
  <si>
    <t>5615401680:eng</t>
  </si>
  <si>
    <t>589013</t>
  </si>
  <si>
    <t>991003024579702656</t>
  </si>
  <si>
    <t>2259303200002656</t>
  </si>
  <si>
    <t>9780670227549</t>
  </si>
  <si>
    <t>32285002230075</t>
  </si>
  <si>
    <t>893721761</t>
  </si>
  <si>
    <t>AC8 .M266 1976b</t>
  </si>
  <si>
    <t>0                      AC 0008000M  266         1976b</t>
  </si>
  <si>
    <t>The John McPhee reader / edited by William L. Howarth.</t>
  </si>
  <si>
    <t>McPhee, John, 1931-</t>
  </si>
  <si>
    <t>New York : Farrar, Straus and Giroux, c1976.</t>
  </si>
  <si>
    <t>1976</t>
  </si>
  <si>
    <t>2008-02-08</t>
  </si>
  <si>
    <t>356869656:eng</t>
  </si>
  <si>
    <t>2523390</t>
  </si>
  <si>
    <t>991004150219702656</t>
  </si>
  <si>
    <t>2270094240002656</t>
  </si>
  <si>
    <t>9780374179922</t>
  </si>
  <si>
    <t>32285002230091</t>
  </si>
  <si>
    <t>893318857</t>
  </si>
  <si>
    <t>AC8 .R3</t>
  </si>
  <si>
    <t>0                      AC 0008000R  3</t>
  </si>
  <si>
    <t>The Reasoner report / Harry Reasoner.</t>
  </si>
  <si>
    <t>Reasoner, Harry, 1923-1991.</t>
  </si>
  <si>
    <t>Garden City, N.Y. : Doubleday, 1966.</t>
  </si>
  <si>
    <t>1966</t>
  </si>
  <si>
    <t>2000-05-18</t>
  </si>
  <si>
    <t>567977704:eng</t>
  </si>
  <si>
    <t>264940</t>
  </si>
  <si>
    <t>991005354089702656</t>
  </si>
  <si>
    <t>2268064490002656</t>
  </si>
  <si>
    <t>32285002230125</t>
  </si>
  <si>
    <t>893905398</t>
  </si>
  <si>
    <t>AC8 .S615 1969</t>
  </si>
  <si>
    <t>0                      AC 0008000S  615         1969</t>
  </si>
  <si>
    <t>Sermons and speeches of Gerrit Smith.</t>
  </si>
  <si>
    <t>Smith, Gerrit, 1797-1874.</t>
  </si>
  <si>
    <t>New York, Arno Press, 1969.</t>
  </si>
  <si>
    <t>1969</t>
  </si>
  <si>
    <t>The Anti-slavery crusade in America</t>
  </si>
  <si>
    <t>2004-10-13</t>
  </si>
  <si>
    <t>1297773:eng</t>
  </si>
  <si>
    <t>90386</t>
  </si>
  <si>
    <t>991000539889702656</t>
  </si>
  <si>
    <t>2266262860002656</t>
  </si>
  <si>
    <t>32285002230182</t>
  </si>
  <si>
    <t>893231193</t>
  </si>
  <si>
    <t>AC20 .D45</t>
  </si>
  <si>
    <t>0                      AC 0020000D  45</t>
  </si>
  <si>
    <t>Denis Diderot's The encyclopedia; selections. Edited and translated by Stephen J. Gendzier.</t>
  </si>
  <si>
    <t>New York, Harper &amp; Row [1967]</t>
  </si>
  <si>
    <t>1967</t>
  </si>
  <si>
    <t>Harper torchbooks. The Academy library, TB1299</t>
  </si>
  <si>
    <t>2005-10-11</t>
  </si>
  <si>
    <t>4160392654:eng</t>
  </si>
  <si>
    <t>869672</t>
  </si>
  <si>
    <t>991003339159702656</t>
  </si>
  <si>
    <t>2266965930002656</t>
  </si>
  <si>
    <t>32285002230240</t>
  </si>
  <si>
    <t>893692636</t>
  </si>
  <si>
    <t>AC35 .H83</t>
  </si>
  <si>
    <t>0                      AC 0035000H  83</t>
  </si>
  <si>
    <t>Werke. Hrsg. von Andreas Flitner und Klaus Giel.</t>
  </si>
  <si>
    <t>V. 1</t>
  </si>
  <si>
    <t>Humboldt, Wilhelm von, 1767-1835.</t>
  </si>
  <si>
    <t>Stuttgart, J.G. Cotta [1960-</t>
  </si>
  <si>
    <t>1960</t>
  </si>
  <si>
    <t>ger</t>
  </si>
  <si>
    <t xml:space="preserve">gw </t>
  </si>
  <si>
    <t>2009-03-30</t>
  </si>
  <si>
    <t>3374911755:ger</t>
  </si>
  <si>
    <t>2002054</t>
  </si>
  <si>
    <t>991003975199702656</t>
  </si>
  <si>
    <t>2259829470002656</t>
  </si>
  <si>
    <t>32285002230422</t>
  </si>
  <si>
    <t>893253088</t>
  </si>
  <si>
    <t>V. 4</t>
  </si>
  <si>
    <t>32285002230455</t>
  </si>
  <si>
    <t>893228744</t>
  </si>
  <si>
    <t>V. 2</t>
  </si>
  <si>
    <t>32285002230430</t>
  </si>
  <si>
    <t>893259156</t>
  </si>
  <si>
    <t>AC75 .A45 1986</t>
  </si>
  <si>
    <t>0                      AC 0075000A  45          1986</t>
  </si>
  <si>
    <t>Campanas de palo / Luis Amengual H.</t>
  </si>
  <si>
    <t>Amengual H., Luis (Amengual Hernaandez), 1926-</t>
  </si>
  <si>
    <t>Caracas : Academia Nacional de la Historia, 1986.</t>
  </si>
  <si>
    <t>1986</t>
  </si>
  <si>
    <t>spa</t>
  </si>
  <si>
    <t xml:space="preserve">ve </t>
  </si>
  <si>
    <t>El libro menor ; 91</t>
  </si>
  <si>
    <t>2004-08-05</t>
  </si>
  <si>
    <t>9592871431:spa</t>
  </si>
  <si>
    <t>19175464</t>
  </si>
  <si>
    <t>991004340119702656</t>
  </si>
  <si>
    <t>2269153710002656</t>
  </si>
  <si>
    <t>9789802220267</t>
  </si>
  <si>
    <t>32285004928882</t>
  </si>
  <si>
    <t>893788582</t>
  </si>
  <si>
    <t>AE5 .E333 1999</t>
  </si>
  <si>
    <t>0                      AE 0005000E  333         1999</t>
  </si>
  <si>
    <t>The encyclopedia Americana.</t>
  </si>
  <si>
    <t>V.9</t>
  </si>
  <si>
    <t>Danbury, Conn : Grolier Incorporated, 1999.</t>
  </si>
  <si>
    <t>1999</t>
  </si>
  <si>
    <t xml:space="preserve">AE </t>
  </si>
  <si>
    <t>2001-04-05</t>
  </si>
  <si>
    <t>1999-04-15</t>
  </si>
  <si>
    <t>5467244915:eng</t>
  </si>
  <si>
    <t>39605372</t>
  </si>
  <si>
    <t>991002973929702656</t>
  </si>
  <si>
    <t>2260455980002656</t>
  </si>
  <si>
    <t>9780717201310</t>
  </si>
  <si>
    <t>32285003552907</t>
  </si>
  <si>
    <t>893774240</t>
  </si>
  <si>
    <t>V.3</t>
  </si>
  <si>
    <t>32285003552840</t>
  </si>
  <si>
    <t>893809760</t>
  </si>
  <si>
    <t>V.28</t>
  </si>
  <si>
    <t>32285003553095</t>
  </si>
  <si>
    <t>893805284</t>
  </si>
  <si>
    <t>V.27</t>
  </si>
  <si>
    <t>32285003553087</t>
  </si>
  <si>
    <t>893793174</t>
  </si>
  <si>
    <t>V.23</t>
  </si>
  <si>
    <t>32285003553046</t>
  </si>
  <si>
    <t>893774244</t>
  </si>
  <si>
    <t>V.29</t>
  </si>
  <si>
    <t>32285003553103</t>
  </si>
  <si>
    <t>893809761</t>
  </si>
  <si>
    <t>V.8</t>
  </si>
  <si>
    <t>32285003552899</t>
  </si>
  <si>
    <t>893793171</t>
  </si>
  <si>
    <t>V.1</t>
  </si>
  <si>
    <t>32285003552824</t>
  </si>
  <si>
    <t>893805285</t>
  </si>
  <si>
    <t>V.12</t>
  </si>
  <si>
    <t>32285003552931</t>
  </si>
  <si>
    <t>893774246</t>
  </si>
  <si>
    <t>V.22</t>
  </si>
  <si>
    <t>32285003553038</t>
  </si>
  <si>
    <t>893774241</t>
  </si>
  <si>
    <t>V.19</t>
  </si>
  <si>
    <t>32285003553004</t>
  </si>
  <si>
    <t>893774243</t>
  </si>
  <si>
    <t>V.18</t>
  </si>
  <si>
    <t>32285003552998</t>
  </si>
  <si>
    <t>893809765</t>
  </si>
  <si>
    <t>V.15</t>
  </si>
  <si>
    <t>32285003552964</t>
  </si>
  <si>
    <t>893793178</t>
  </si>
  <si>
    <t>V.24</t>
  </si>
  <si>
    <t>32285003553053</t>
  </si>
  <si>
    <t>893793175</t>
  </si>
  <si>
    <t>V.26</t>
  </si>
  <si>
    <t>32285003553079</t>
  </si>
  <si>
    <t>893809762</t>
  </si>
  <si>
    <t>V.4</t>
  </si>
  <si>
    <t>32285003552857</t>
  </si>
  <si>
    <t>893805283</t>
  </si>
  <si>
    <t>V.20</t>
  </si>
  <si>
    <t>32285003553012</t>
  </si>
  <si>
    <t>893793176</t>
  </si>
  <si>
    <t>V.14</t>
  </si>
  <si>
    <t>32285003552956</t>
  </si>
  <si>
    <t>893774247</t>
  </si>
  <si>
    <t>V.16</t>
  </si>
  <si>
    <t>32285003552972</t>
  </si>
  <si>
    <t>893774245</t>
  </si>
  <si>
    <t>V.21</t>
  </si>
  <si>
    <t>32285003553020</t>
  </si>
  <si>
    <t>893809764</t>
  </si>
  <si>
    <t>V.10</t>
  </si>
  <si>
    <t>32285003552915</t>
  </si>
  <si>
    <t>893774248</t>
  </si>
  <si>
    <t>V.30</t>
  </si>
  <si>
    <t>32285003553111</t>
  </si>
  <si>
    <t>893809759</t>
  </si>
  <si>
    <t>V.17</t>
  </si>
  <si>
    <t>32285003552980</t>
  </si>
  <si>
    <t>893793177</t>
  </si>
  <si>
    <t>V.7</t>
  </si>
  <si>
    <t>32285003552881</t>
  </si>
  <si>
    <t>893805286</t>
  </si>
  <si>
    <t>V.13</t>
  </si>
  <si>
    <t>32285003552949</t>
  </si>
  <si>
    <t>893809766</t>
  </si>
  <si>
    <t>V.6</t>
  </si>
  <si>
    <t>32285003552873</t>
  </si>
  <si>
    <t>893793172</t>
  </si>
  <si>
    <t>V.25</t>
  </si>
  <si>
    <t>32285003553061</t>
  </si>
  <si>
    <t>893809763</t>
  </si>
  <si>
    <t>V.5</t>
  </si>
  <si>
    <t>32285003552865</t>
  </si>
  <si>
    <t>893793173</t>
  </si>
  <si>
    <t>V.2</t>
  </si>
  <si>
    <t>32285003552832</t>
  </si>
  <si>
    <t>893774242</t>
  </si>
  <si>
    <t>V.11</t>
  </si>
  <si>
    <t>32285003552923</t>
  </si>
  <si>
    <t>893786822</t>
  </si>
  <si>
    <t>AE25 .E572 1963</t>
  </si>
  <si>
    <t>0                      AE 0025000E  572         1963</t>
  </si>
  <si>
    <t>Preliminary discourse to the Encyclopedia of Diderot. Translated by Richard N. Schwab, with the collaboration of Walter E. Rex. With an introd. and notes by Richard N. Schwab.</t>
  </si>
  <si>
    <t>Alembert, Jean Le Rond d', 1717-1783.</t>
  </si>
  <si>
    <t>Indianapolis, Bobbs-Merrill [c1963]</t>
  </si>
  <si>
    <t>1963</t>
  </si>
  <si>
    <t>inu</t>
  </si>
  <si>
    <t>The Library of liberal arts, 88</t>
  </si>
  <si>
    <t>2008-02-24</t>
  </si>
  <si>
    <t>1807683:eng</t>
  </si>
  <si>
    <t>846460</t>
  </si>
  <si>
    <t>991003319259702656</t>
  </si>
  <si>
    <t>2271659430002656</t>
  </si>
  <si>
    <t>32285002230497</t>
  </si>
  <si>
    <t>893348554</t>
  </si>
  <si>
    <t>AE27 .B94 1936</t>
  </si>
  <si>
    <t>0                      AE 0027000B  94          1936</t>
  </si>
  <si>
    <t>Der neue Brockhaus, allbuch in vier beanden und einem atlas : Mit euber 10000 abbildungen und karten im text und auf etwa 1000 einfarbigen und bunten tafel und kartenseiten sowie einem zerlegbaren modell.</t>
  </si>
  <si>
    <t>Leipzig, F.A. Brockhaus, 1936-1939.</t>
  </si>
  <si>
    <t>1936</t>
  </si>
  <si>
    <t>2004-04-22</t>
  </si>
  <si>
    <t>2261075774:ger</t>
  </si>
  <si>
    <t>268578</t>
  </si>
  <si>
    <t>991004270139702656</t>
  </si>
  <si>
    <t>2270389810002656</t>
  </si>
  <si>
    <t>32285004902077</t>
  </si>
  <si>
    <t>893325154</t>
  </si>
  <si>
    <t>V. 3</t>
  </si>
  <si>
    <t>32285004902085</t>
  </si>
  <si>
    <t>893337513</t>
  </si>
  <si>
    <t>32285004902093</t>
  </si>
  <si>
    <t>893349810</t>
  </si>
  <si>
    <t>32285004804174</t>
  </si>
  <si>
    <t>893319007</t>
  </si>
  <si>
    <t>AG105 .W18 1968</t>
  </si>
  <si>
    <t>0                      AG 0105000W  18          1968</t>
  </si>
  <si>
    <t>Names and their meaning : a book for the curious / London, T. F. Unwin, 1893.</t>
  </si>
  <si>
    <t>Wagner, Leopold, 1858-</t>
  </si>
  <si>
    <t>Detroit : Gale Research Co., 1968.</t>
  </si>
  <si>
    <t>1968</t>
  </si>
  <si>
    <t>miu</t>
  </si>
  <si>
    <t xml:space="preserve">AG </t>
  </si>
  <si>
    <t>1995-11-15</t>
  </si>
  <si>
    <t>1994-01-06</t>
  </si>
  <si>
    <t>468435:eng</t>
  </si>
  <si>
    <t>442264</t>
  </si>
  <si>
    <t>991002787689702656</t>
  </si>
  <si>
    <t>2255933610002656</t>
  </si>
  <si>
    <t>32285001828895</t>
  </si>
  <si>
    <t>893262472</t>
  </si>
  <si>
    <t>AG105 .W2 1968</t>
  </si>
  <si>
    <t>0                      AG 0105000W  2           1968</t>
  </si>
  <si>
    <t>More about names / London, T.F. Unwin, 1893.</t>
  </si>
  <si>
    <t>2006-10-04</t>
  </si>
  <si>
    <t>1994-06-10</t>
  </si>
  <si>
    <t>1339215:eng</t>
  </si>
  <si>
    <t>187241</t>
  </si>
  <si>
    <t>991001162849702656</t>
  </si>
  <si>
    <t>2265346530002656</t>
  </si>
  <si>
    <t>32285001929016</t>
  </si>
  <si>
    <t>893496873</t>
  </si>
  <si>
    <t>AG195 .F46 1987</t>
  </si>
  <si>
    <t>0                      AG 0195000F  46          1987</t>
  </si>
  <si>
    <t>Why do clocks run clockwise? and other imponderables : mysteries of everyday life explained / by David Feldman ; illustrated by Kas Schwan.</t>
  </si>
  <si>
    <t>Feldman, David, 1950-</t>
  </si>
  <si>
    <t>New York : Harper &amp; Row, c1987.</t>
  </si>
  <si>
    <t>2003-10-29</t>
  </si>
  <si>
    <t>894304282:eng</t>
  </si>
  <si>
    <t>16683479</t>
  </si>
  <si>
    <t>991001131559702656</t>
  </si>
  <si>
    <t>2272755930002656</t>
  </si>
  <si>
    <t>9780060157814</t>
  </si>
  <si>
    <t>32285000046499</t>
  </si>
  <si>
    <t>893346269</t>
  </si>
  <si>
    <t>AG195 .J6 1969</t>
  </si>
  <si>
    <t>0                      AG 0195000J  6           1969</t>
  </si>
  <si>
    <t>Can elephants swim? : Unlikely answers to improbable questions / compiled by Robert M. Jones from the libraries of Time-Life Books ; illustrated by Stan Mack.</t>
  </si>
  <si>
    <t>Jones, Bobi, 1929-2017 compiler.</t>
  </si>
  <si>
    <t>New York : Time-Life Books, [1969]</t>
  </si>
  <si>
    <t>1992-08-21</t>
  </si>
  <si>
    <t>764604649:eng</t>
  </si>
  <si>
    <t>51365</t>
  </si>
  <si>
    <t>991000124389702656</t>
  </si>
  <si>
    <t>2258576540002656</t>
  </si>
  <si>
    <t>32285000046507</t>
  </si>
  <si>
    <t>893865107</t>
  </si>
  <si>
    <t>JUVENILE</t>
  </si>
  <si>
    <t>AG195 .L37 1986</t>
  </si>
  <si>
    <t>0                      AG 0195000L  37          1986</t>
  </si>
  <si>
    <t>Tell me why / by Arkady Leokum ; illustrations by Howard Bender.</t>
  </si>
  <si>
    <t>Leokum, Arkady.</t>
  </si>
  <si>
    <t>New York : Grosset &amp; Dunlap, c1986-c1988.</t>
  </si>
  <si>
    <t>2007-11-07</t>
  </si>
  <si>
    <t>2010-01-20</t>
  </si>
  <si>
    <t>1992-09-02</t>
  </si>
  <si>
    <t>484275:eng</t>
  </si>
  <si>
    <t>13753992</t>
  </si>
  <si>
    <t>991004446229702656</t>
  </si>
  <si>
    <t>2261360380002656</t>
  </si>
  <si>
    <t>9780448225012</t>
  </si>
  <si>
    <t>32285001277853</t>
  </si>
  <si>
    <t>893492082</t>
  </si>
  <si>
    <t>1996-01-05</t>
  </si>
  <si>
    <t>32285001277861</t>
  </si>
  <si>
    <t>893492081</t>
  </si>
  <si>
    <t>32285001277846</t>
  </si>
  <si>
    <t>893492083</t>
  </si>
  <si>
    <t>32285001277838</t>
  </si>
  <si>
    <t>893492084</t>
  </si>
  <si>
    <t>AG243 .T39 1990</t>
  </si>
  <si>
    <t>0                      AG 0243000T  39          1990</t>
  </si>
  <si>
    <t>Probing the unknown : from myth to science / Stephen Tchudi.</t>
  </si>
  <si>
    <t>Tchudi, Stephen, 1942-</t>
  </si>
  <si>
    <t>New York : C. Scribner's Sons, c1990.</t>
  </si>
  <si>
    <t>1990</t>
  </si>
  <si>
    <t>1993-04-05</t>
  </si>
  <si>
    <t>1993-03-04</t>
  </si>
  <si>
    <t>22247376:eng</t>
  </si>
  <si>
    <t>20318977</t>
  </si>
  <si>
    <t>991001563279702656</t>
  </si>
  <si>
    <t>2257961760002656</t>
  </si>
  <si>
    <t>9780684190860</t>
  </si>
  <si>
    <t>32285000514132</t>
  </si>
  <si>
    <t>893244210</t>
  </si>
  <si>
    <t>AM7 .H79 1987</t>
  </si>
  <si>
    <t>0                      AM 0007000H  79          1987</t>
  </si>
  <si>
    <t>Museums of influence / Kenneth Hudson.</t>
  </si>
  <si>
    <t>Hudson, Kenneth.</t>
  </si>
  <si>
    <t>Cambridge [Cambridgeshire] ; New York : Cambridge University Press, 1987.</t>
  </si>
  <si>
    <t xml:space="preserve">AM </t>
  </si>
  <si>
    <t>1994-05-06</t>
  </si>
  <si>
    <t>1994-05-05</t>
  </si>
  <si>
    <t>8401931:eng</t>
  </si>
  <si>
    <t>14272146</t>
  </si>
  <si>
    <t>991000931089702656</t>
  </si>
  <si>
    <t>2261403160002656</t>
  </si>
  <si>
    <t>9780521305341</t>
  </si>
  <si>
    <t>32285000046531</t>
  </si>
  <si>
    <t>893715027</t>
  </si>
  <si>
    <t>AM7 .I34 1988</t>
  </si>
  <si>
    <t>0                      AM 0007000I  34          1988</t>
  </si>
  <si>
    <t>The Idea of the museum : philosophical, artistic, and political questions / edited by Lars Aagaard-Mogensen.</t>
  </si>
  <si>
    <t>Lewiston/Queenston, N.Y. : E. Mellen Press, 1988.</t>
  </si>
  <si>
    <t>1988</t>
  </si>
  <si>
    <t>Problems in contemporary philosophy ; v. 6</t>
  </si>
  <si>
    <t>1999-09-29</t>
  </si>
  <si>
    <t>862247044:eng</t>
  </si>
  <si>
    <t>15366780</t>
  </si>
  <si>
    <t>991001020619702656</t>
  </si>
  <si>
    <t>2259766110002656</t>
  </si>
  <si>
    <t>9780889463349</t>
  </si>
  <si>
    <t>32285000046549</t>
  </si>
  <si>
    <t>893413883</t>
  </si>
  <si>
    <t>AM101.B87 F7</t>
  </si>
  <si>
    <t>0                      AM 0101000B  87                 F  7</t>
  </si>
  <si>
    <t>Treasures of the British Museum / edited and introduced by Sir Frank Francis.</t>
  </si>
  <si>
    <t>Francis, Frank Chalton, Sir, 1901-1988.</t>
  </si>
  <si>
    <t>London : Thames &amp; Hudson, 1971.</t>
  </si>
  <si>
    <t>1971</t>
  </si>
  <si>
    <t>1997-04-03</t>
  </si>
  <si>
    <t>1992-03-10</t>
  </si>
  <si>
    <t>573004615:eng</t>
  </si>
  <si>
    <t>257416</t>
  </si>
  <si>
    <t>991002003449702656</t>
  </si>
  <si>
    <t>2269983490002656</t>
  </si>
  <si>
    <t>9780500181256</t>
  </si>
  <si>
    <t>32285000994664</t>
  </si>
  <si>
    <t>893885734</t>
  </si>
  <si>
    <t>AM121 .M35 1994</t>
  </si>
  <si>
    <t>0                      AM 0121000M  35          1994</t>
  </si>
  <si>
    <t>Museum governance : mission, ethics, policy / Marie C. Malaro.</t>
  </si>
  <si>
    <t>Malaro, Marie C.</t>
  </si>
  <si>
    <t>Washington : Smithsonian Institution Press, c1994.</t>
  </si>
  <si>
    <t>1994</t>
  </si>
  <si>
    <t>dcu</t>
  </si>
  <si>
    <t>2001-05-17</t>
  </si>
  <si>
    <t>836730790:eng</t>
  </si>
  <si>
    <t>29598117</t>
  </si>
  <si>
    <t>991003515269702656</t>
  </si>
  <si>
    <t>2266741690002656</t>
  </si>
  <si>
    <t>9781560983637</t>
  </si>
  <si>
    <t>32285004318084</t>
  </si>
  <si>
    <t>893428875</t>
  </si>
  <si>
    <t>AM151 .C645</t>
  </si>
  <si>
    <t>0                      AM 0151000C  645</t>
  </si>
  <si>
    <t>Facets of light : colors, images and things that glow in the dark / K.C. Cole.</t>
  </si>
  <si>
    <t>Cole, K. C.</t>
  </si>
  <si>
    <t>San Francisco : The Exploratorium, 1980.</t>
  </si>
  <si>
    <t>1996-05-13</t>
  </si>
  <si>
    <t>1993-03-29</t>
  </si>
  <si>
    <t>32235488:eng</t>
  </si>
  <si>
    <t>8507668</t>
  </si>
  <si>
    <t>991005253279702656</t>
  </si>
  <si>
    <t>2268182340002656</t>
  </si>
  <si>
    <t>32285001609907</t>
  </si>
  <si>
    <t>893600887</t>
  </si>
  <si>
    <t>AM151 .H24 1987</t>
  </si>
  <si>
    <t>0                      AM 0151000H  24          1987</t>
  </si>
  <si>
    <t>On display : a design grammar for museum exhibitions / Margaret Hall.</t>
  </si>
  <si>
    <t>Hall, Margaret.</t>
  </si>
  <si>
    <t>London : Lund Humphries, 1987.</t>
  </si>
  <si>
    <t>2010-10-01</t>
  </si>
  <si>
    <t>907889547:eng</t>
  </si>
  <si>
    <t>16893524</t>
  </si>
  <si>
    <t>991001160759702656</t>
  </si>
  <si>
    <t>2264147860002656</t>
  </si>
  <si>
    <t>9780853314554</t>
  </si>
  <si>
    <t>32285000046622</t>
  </si>
  <si>
    <t>893885093</t>
  </si>
  <si>
    <t>AM231 .P43 1993</t>
  </si>
  <si>
    <t>0                      AM 0231000P  43          1993</t>
  </si>
  <si>
    <t>Museums, objects, and collections : a cultural study / Susan M. Pearce.</t>
  </si>
  <si>
    <t>Pearce, Susan M.</t>
  </si>
  <si>
    <t>Washington, D.C. : Smithsonian Institution Press, 1993.</t>
  </si>
  <si>
    <t>1993</t>
  </si>
  <si>
    <t>2001-05-16</t>
  </si>
  <si>
    <t>2001-04-04</t>
  </si>
  <si>
    <t>143588240:eng</t>
  </si>
  <si>
    <t>29440438</t>
  </si>
  <si>
    <t>991003515329702656</t>
  </si>
  <si>
    <t>2260750090002656</t>
  </si>
  <si>
    <t>9781560983309</t>
  </si>
  <si>
    <t>32285004309794</t>
  </si>
  <si>
    <t>893240288</t>
  </si>
  <si>
    <t>AM401.A84 E45 1983</t>
  </si>
  <si>
    <t>0                      AM 0401000A  84                 E  45          1983</t>
  </si>
  <si>
    <t>Elias Ashmole, 1617-1692 : the founder of the Ashmolean Museum and his world : a tercentenary exhibition, 27 April to 31 July 1983 / compiled by Michael Hunter in conjunction with Kenneth Garlick and N.J. Mayhew ; Bodleian exhibition entries by Albinia De la Mare.</t>
  </si>
  <si>
    <t>Oxford : Ashmolean Museum, 1983.</t>
  </si>
  <si>
    <t>2009-04-21</t>
  </si>
  <si>
    <t>478893487:eng</t>
  </si>
  <si>
    <t>13329250</t>
  </si>
  <si>
    <t>991005312289702656</t>
  </si>
  <si>
    <t>2258564260002656</t>
  </si>
  <si>
    <t>9780907849001</t>
  </si>
  <si>
    <t>32285005517080</t>
  </si>
  <si>
    <t>893619784</t>
  </si>
  <si>
    <t>AS2.5 .B466 1997</t>
  </si>
  <si>
    <t>0                      AS 0002500B  466         1997</t>
  </si>
  <si>
    <t>New connections for scholars : the changing missions of a learned society in an era of digital networks / Douglas C. Bennett.</t>
  </si>
  <si>
    <t>Bennett, Douglas C., 1946-</t>
  </si>
  <si>
    <t>New York, NY : American Council of Learned Societies, c1997.</t>
  </si>
  <si>
    <t>1997</t>
  </si>
  <si>
    <t>ACLS occasional paper, 1041-536X ; no. 36</t>
  </si>
  <si>
    <t xml:space="preserve">AS </t>
  </si>
  <si>
    <t>2000-10-12</t>
  </si>
  <si>
    <t>897929583:eng</t>
  </si>
  <si>
    <t>36810455</t>
  </si>
  <si>
    <t>991003317879702656</t>
  </si>
  <si>
    <t>2256349390002656</t>
  </si>
  <si>
    <t>32285003768024</t>
  </si>
  <si>
    <t>893705110</t>
  </si>
  <si>
    <t>AS4.U83 C58 1988</t>
  </si>
  <si>
    <t>0                      AS 0004000U  83                 C  58          1988</t>
  </si>
  <si>
    <t>Unilateralism, ideology, &amp; U.S. foreign policy : the United States in and out of UNESCO / Roger A. Coate ; foreword by John E. Fobes.</t>
  </si>
  <si>
    <t>Coate, Roger A.</t>
  </si>
  <si>
    <t>Boulder, Colo. : L. Rienner, 1988.</t>
  </si>
  <si>
    <t>cou</t>
  </si>
  <si>
    <t>1993-11-20</t>
  </si>
  <si>
    <t>1990-08-10</t>
  </si>
  <si>
    <t>836736737:eng</t>
  </si>
  <si>
    <t>17201070</t>
  </si>
  <si>
    <t>991001184839702656</t>
  </si>
  <si>
    <t>2259500010002656</t>
  </si>
  <si>
    <t>9781555870881</t>
  </si>
  <si>
    <t>32285000243237</t>
  </si>
  <si>
    <t>893608635</t>
  </si>
  <si>
    <t>AS4.U83 D86 1995</t>
  </si>
  <si>
    <t>0                      AS 0004000U  83                 D  86          1995</t>
  </si>
  <si>
    <t>The politicization of the United Nations specialized agencies : a case study of UNESCO / Sagarika Dutt.</t>
  </si>
  <si>
    <t>Dutt, Sagarika, 1958-</t>
  </si>
  <si>
    <t>Lewiston, N.Y. : Mellen University Press, c1995.</t>
  </si>
  <si>
    <t>1995</t>
  </si>
  <si>
    <t>2005-02-03</t>
  </si>
  <si>
    <t>20821857:eng</t>
  </si>
  <si>
    <t>30075828</t>
  </si>
  <si>
    <t>991004348169702656</t>
  </si>
  <si>
    <t>2261295870002656</t>
  </si>
  <si>
    <t>9780773491069</t>
  </si>
  <si>
    <t>32285005024400</t>
  </si>
  <si>
    <t>893319101</t>
  </si>
  <si>
    <t>AS6 .J65 1993</t>
  </si>
  <si>
    <t>0                      AS 0006000J  65          1993</t>
  </si>
  <si>
    <t>How to run seminars and workshops : presentation skills for consultants, trainers, and teachers / Robert L. Jolles.</t>
  </si>
  <si>
    <t>Jolles, Robert L., 1957-</t>
  </si>
  <si>
    <t>New York : John Wiley &amp; Sons, c1993.</t>
  </si>
  <si>
    <t>1999-06-09</t>
  </si>
  <si>
    <t>1999-04-21</t>
  </si>
  <si>
    <t>801970812:eng</t>
  </si>
  <si>
    <t>28293424</t>
  </si>
  <si>
    <t>991002200139702656</t>
  </si>
  <si>
    <t>2259467650002656</t>
  </si>
  <si>
    <t>9780471594772</t>
  </si>
  <si>
    <t>32285003554382</t>
  </si>
  <si>
    <t>893622008</t>
  </si>
  <si>
    <t>AS6 .T74 1992</t>
  </si>
  <si>
    <t>0                      AS 0006000T  74          1992</t>
  </si>
  <si>
    <t>Committee management in human services : running effective meetings, committees, and boards / John E. Tropman, Harold R. Johnson, Elmer J. Tropman.</t>
  </si>
  <si>
    <t>Tropman, John E.</t>
  </si>
  <si>
    <t>Chicago : Nelson-Hall, c1992.</t>
  </si>
  <si>
    <t>1992</t>
  </si>
  <si>
    <t>2nd ed.</t>
  </si>
  <si>
    <t>ilu</t>
  </si>
  <si>
    <t>2000-08-28</t>
  </si>
  <si>
    <t>1996-11-22</t>
  </si>
  <si>
    <t>24992586:eng</t>
  </si>
  <si>
    <t>24010465</t>
  </si>
  <si>
    <t>991001901209702656</t>
  </si>
  <si>
    <t>2264692890002656</t>
  </si>
  <si>
    <t>9780830412914</t>
  </si>
  <si>
    <t>32285002385341</t>
  </si>
  <si>
    <t>893779178</t>
  </si>
  <si>
    <t>AS36 .L54 v.1, no.2</t>
  </si>
  <si>
    <t>0                      AS 0036000L  54                                                      v.1, no.2</t>
  </si>
  <si>
    <t>History of the origin and establishment of the inquisition in Portugal / by Alexandre Herculano, trans. by John C. Branner.</t>
  </si>
  <si>
    <t>v.1, no.2*</t>
  </si>
  <si>
    <t>Herculano, Alexandre, 1810-1877.</t>
  </si>
  <si>
    <t>Stanford University, Calif., The University, 1926.</t>
  </si>
  <si>
    <t>1926</t>
  </si>
  <si>
    <t>Stanford university publications. University series. History, economics, and political science, vol.I, no.2</t>
  </si>
  <si>
    <t>2007-11-19</t>
  </si>
  <si>
    <t>1991-02-19</t>
  </si>
  <si>
    <t>8907823118:eng</t>
  </si>
  <si>
    <t>2476447</t>
  </si>
  <si>
    <t>991004132939702656</t>
  </si>
  <si>
    <t>2268863160002656</t>
  </si>
  <si>
    <t>32285000509348</t>
  </si>
  <si>
    <t>893904719</t>
  </si>
  <si>
    <t>AS36 .R28 no. 5808</t>
  </si>
  <si>
    <t>0                      AS 0036000R  28                                                      no. 5808</t>
  </si>
  <si>
    <t>Combatting international terrorism : the role of Congress / Brian Michael Jenkins. --</t>
  </si>
  <si>
    <t>no. 5808*</t>
  </si>
  <si>
    <t>Jenkins, Brian Michael.</t>
  </si>
  <si>
    <t>Santa Monica : Rand Corporation, 1977.</t>
  </si>
  <si>
    <t>1977</t>
  </si>
  <si>
    <t>The Rand paper series ; P-5808</t>
  </si>
  <si>
    <t>2006-04-02</t>
  </si>
  <si>
    <t>2000-06-15</t>
  </si>
  <si>
    <t>865193503:eng</t>
  </si>
  <si>
    <t>2871278</t>
  </si>
  <si>
    <t>991003117229702656</t>
  </si>
  <si>
    <t>2256023190002656</t>
  </si>
  <si>
    <t>32285003177218</t>
  </si>
  <si>
    <t>893428470</t>
  </si>
  <si>
    <t>AS36 .R28 no.5876</t>
  </si>
  <si>
    <t>0                      AS 0036000R  28                                                      no.5876</t>
  </si>
  <si>
    <t>The potential for nuclear terrorism / Brian Michael Jenkins. --</t>
  </si>
  <si>
    <t>no.5876*</t>
  </si>
  <si>
    <t>Santa Monica, Calif. : Rand Corporation, 1977.</t>
  </si>
  <si>
    <t>The Rand paper series ; P-5876</t>
  </si>
  <si>
    <t>9728296:eng</t>
  </si>
  <si>
    <t>3403303</t>
  </si>
  <si>
    <t>991003121799702656</t>
  </si>
  <si>
    <t>2257193610002656</t>
  </si>
  <si>
    <t>32285003177242</t>
  </si>
  <si>
    <t>893774415</t>
  </si>
  <si>
    <t>AS36 .R3 R-1589</t>
  </si>
  <si>
    <t>0                      AS 0036000R  3                                                       R-1589</t>
  </si>
  <si>
    <t>Federal programs supporting educational change, vol. VIII : implementing and sustaining innovations / Paul Berman, Milbrey Wallin McLaughlin.</t>
  </si>
  <si>
    <t>Berman, Paul.</t>
  </si>
  <si>
    <t>Santa Monica, Calif. : Rand, 1978.</t>
  </si>
  <si>
    <t>1978</t>
  </si>
  <si>
    <t>[Report] - Rand Corporation, R-1589/8-HEW</t>
  </si>
  <si>
    <t>2002-05-02</t>
  </si>
  <si>
    <t>1993-03-25</t>
  </si>
  <si>
    <t>2057246163:eng</t>
  </si>
  <si>
    <t>4954636</t>
  </si>
  <si>
    <t>991004753699702656</t>
  </si>
  <si>
    <t>2267411510002656</t>
  </si>
  <si>
    <t>32285001499697</t>
  </si>
  <si>
    <t>893260132</t>
  </si>
  <si>
    <t>AS36 .W62 no.43</t>
  </si>
  <si>
    <t>0                      AS 0036000W  62                                                      no.43</t>
  </si>
  <si>
    <t>How progressive is John Dewey's philosophy of education?</t>
  </si>
  <si>
    <t>no.43*</t>
  </si>
  <si>
    <t>Williams, Chester S. (Chester Sidney), 1907-1992.</t>
  </si>
  <si>
    <t>Wichita, Kan., University of Wichita, 1959.</t>
  </si>
  <si>
    <t>1959</t>
  </si>
  <si>
    <t>ksu</t>
  </si>
  <si>
    <t>University of Wichita bulletin, v. 39, no. 4</t>
  </si>
  <si>
    <t>1997-02-25</t>
  </si>
  <si>
    <t>2608818:eng</t>
  </si>
  <si>
    <t>1856025</t>
  </si>
  <si>
    <t>991003912899702656</t>
  </si>
  <si>
    <t>2266032500002656</t>
  </si>
  <si>
    <t>32285002230885</t>
  </si>
  <si>
    <t>893800364</t>
  </si>
  <si>
    <t>AS75 .F55 1951</t>
  </si>
  <si>
    <t>0                      AS 0075000F  55          1951</t>
  </si>
  <si>
    <t>Guía de instituciones, sociedades científicas, artísticas y culturales de la República Dominicana / Luis Floren Lozano.</t>
  </si>
  <si>
    <t>Florén Lozano, Luis, 1913-</t>
  </si>
  <si>
    <t>Ciudad Trujillo : Montalvo, 1951.</t>
  </si>
  <si>
    <t>1951</t>
  </si>
  <si>
    <t xml:space="preserve">dr </t>
  </si>
  <si>
    <t>Materiales para el estudio de la cultura dominicana ; 2</t>
  </si>
  <si>
    <t>2001-08-29</t>
  </si>
  <si>
    <t>320400312:spa</t>
  </si>
  <si>
    <t>3159068</t>
  </si>
  <si>
    <t>991003594589702656</t>
  </si>
  <si>
    <t>2257036450002656</t>
  </si>
  <si>
    <t>32285004382304</t>
  </si>
  <si>
    <t>893705405</t>
  </si>
  <si>
    <t>AS122 .L5 v. 106</t>
  </si>
  <si>
    <t>0                      AS 0122000L  5                                                       v. 106</t>
  </si>
  <si>
    <t>The speciation of modern Homo sapiens / edited by Tim J. Crow.</t>
  </si>
  <si>
    <t>V. 106</t>
  </si>
  <si>
    <t>Oxford ; New York : Published for the British Academy by Oxford University Press, 2002.</t>
  </si>
  <si>
    <t>2002</t>
  </si>
  <si>
    <t>Proceedings of the British Academy, 0068-1202 ; 106</t>
  </si>
  <si>
    <t>2004-02-06</t>
  </si>
  <si>
    <t>2003-01-09</t>
  </si>
  <si>
    <t>351633164:eng</t>
  </si>
  <si>
    <t>46694949</t>
  </si>
  <si>
    <t>991003966129702656</t>
  </si>
  <si>
    <t>2263195100002656</t>
  </si>
  <si>
    <t>9780197262467</t>
  </si>
  <si>
    <t>32285004693502</t>
  </si>
  <si>
    <t>893775435</t>
  </si>
  <si>
    <t>AS122 .L5 v. 109</t>
  </si>
  <si>
    <t>0                      AS 0122000L  5                                                       v. 109</t>
  </si>
  <si>
    <t>Henry Sidgwick / edited by Ross Harrison.</t>
  </si>
  <si>
    <t>V. 109</t>
  </si>
  <si>
    <t>Oxford : Published for The British Academy by Oxford University Press, 2001.</t>
  </si>
  <si>
    <t>2001</t>
  </si>
  <si>
    <t>Proceedings of the British Academy, 0068-1202 ; 109</t>
  </si>
  <si>
    <t>2003-01-15</t>
  </si>
  <si>
    <t>366342856:eng</t>
  </si>
  <si>
    <t>47636767</t>
  </si>
  <si>
    <t>991003971219702656</t>
  </si>
  <si>
    <t>2268854950002656</t>
  </si>
  <si>
    <t>9780197262498</t>
  </si>
  <si>
    <t>32285004694393</t>
  </si>
  <si>
    <t>893611760</t>
  </si>
  <si>
    <t>AS122 .L5 v. 110</t>
  </si>
  <si>
    <t>0                      AS 0122000L  5                                                       v. 110</t>
  </si>
  <si>
    <t>The origin of human social institutions / edited by W.G. Runciman.</t>
  </si>
  <si>
    <t>V. 110</t>
  </si>
  <si>
    <t>Oxford : Published for the British Academy by Oxford University Press, c2001.</t>
  </si>
  <si>
    <t>Proceedings of the British Academy, 0068-1202 ; 110</t>
  </si>
  <si>
    <t>2008-03-05</t>
  </si>
  <si>
    <t>2002-07-25</t>
  </si>
  <si>
    <t>351664549:eng</t>
  </si>
  <si>
    <t>47636760</t>
  </si>
  <si>
    <t>991003838929702656</t>
  </si>
  <si>
    <t>2268855640002656</t>
  </si>
  <si>
    <t>9780197262504</t>
  </si>
  <si>
    <t>32285004499314</t>
  </si>
  <si>
    <t>893506051</t>
  </si>
  <si>
    <t>AS122 .L5 v. 112</t>
  </si>
  <si>
    <t>0                      AS 0122000L  5                                                       v. 112</t>
  </si>
  <si>
    <t>The evolution of cultural entities / edited by Michael Wheeler, John Ziman &amp; Margaret A. Boden.</t>
  </si>
  <si>
    <t>V. 112</t>
  </si>
  <si>
    <t>Oxford ; New York : Published for the British Academy by Oxford University Press, c2002.</t>
  </si>
  <si>
    <t>Proceedings of the British Academy, 0068-1202 ; 112</t>
  </si>
  <si>
    <t>2008-06-04</t>
  </si>
  <si>
    <t>2003-05-21</t>
  </si>
  <si>
    <t>507774078:eng</t>
  </si>
  <si>
    <t>59415399</t>
  </si>
  <si>
    <t>991004054759702656</t>
  </si>
  <si>
    <t>2258090510002656</t>
  </si>
  <si>
    <t>9780197262627</t>
  </si>
  <si>
    <t>32285004747746</t>
  </si>
  <si>
    <t>893234999</t>
  </si>
  <si>
    <t>AS122 .L5 v. 113</t>
  </si>
  <si>
    <t>0                      AS 0122000L  5                                                       v. 113</t>
  </si>
  <si>
    <t>Bayes's theorem / edited by Richard Swinburne.</t>
  </si>
  <si>
    <t>V. 113</t>
  </si>
  <si>
    <t>Oxford : Published for The British Academy by Oxford University Press, c2002.</t>
  </si>
  <si>
    <t>Proceedings of the British Academy, 0068-1202 ; 113</t>
  </si>
  <si>
    <t>2003-02-04</t>
  </si>
  <si>
    <t>364629228:eng</t>
  </si>
  <si>
    <t>48753385</t>
  </si>
  <si>
    <t>991003985519702656</t>
  </si>
  <si>
    <t>2256049530002656</t>
  </si>
  <si>
    <t>9780197262672</t>
  </si>
  <si>
    <t>32285004697206</t>
  </si>
  <si>
    <t>893324791</t>
  </si>
  <si>
    <t>AS122 .L5 v. 114</t>
  </si>
  <si>
    <t>0                      AS 0122000L  5                                                       v. 114</t>
  </si>
  <si>
    <t>Representations of empire : Rome and the Mediterranean world / edited by Alan K. Bowman ... [et al.]</t>
  </si>
  <si>
    <t>V. 114</t>
  </si>
  <si>
    <t>Proceedings of the British Academy, 0068-1202 ; 114</t>
  </si>
  <si>
    <t>2003-04-06</t>
  </si>
  <si>
    <t>2003-02-25</t>
  </si>
  <si>
    <t>837618474:eng</t>
  </si>
  <si>
    <t>50301709</t>
  </si>
  <si>
    <t>991003995029702656</t>
  </si>
  <si>
    <t>2268100170002656</t>
  </si>
  <si>
    <t>9780197262764</t>
  </si>
  <si>
    <t>32285004680392</t>
  </si>
  <si>
    <t>893800455</t>
  </si>
  <si>
    <t>AS122 .L5 v. 115</t>
  </si>
  <si>
    <t>0                      AS 0122000L  5                                                       v. 115</t>
  </si>
  <si>
    <t>Biographical memoirs of fellows. 1.</t>
  </si>
  <si>
    <t>V. 115</t>
  </si>
  <si>
    <t>Oxford : Published for the British Academy by Oxford University Press, 2002.</t>
  </si>
  <si>
    <t>Proceedings of the British Academy, 0068-1202 ; 115</t>
  </si>
  <si>
    <t>2003-10-08</t>
  </si>
  <si>
    <t>9666626:eng</t>
  </si>
  <si>
    <t>50653989</t>
  </si>
  <si>
    <t>991004144489702656</t>
  </si>
  <si>
    <t>2269313200002656</t>
  </si>
  <si>
    <t>9780197262788</t>
  </si>
  <si>
    <t>32285004787429</t>
  </si>
  <si>
    <t>893806719</t>
  </si>
  <si>
    <t>AS122 .L5 v. 116</t>
  </si>
  <si>
    <t>0                      AS 0122000L  5                                                       v. 116</t>
  </si>
  <si>
    <t>Indo-Iranian languages and peoples / edited by Nicholas Sims-Williams.</t>
  </si>
  <si>
    <t>V. 116</t>
  </si>
  <si>
    <t>Oxford : For the British Academy by Oxford University Press, 2002.</t>
  </si>
  <si>
    <t>Proceedings of the British Academy, 0068-1202 ; 116</t>
  </si>
  <si>
    <t>2003-05-13</t>
  </si>
  <si>
    <t>115103674:eng</t>
  </si>
  <si>
    <t>50876683</t>
  </si>
  <si>
    <t>991004048869702656</t>
  </si>
  <si>
    <t>2261533640002656</t>
  </si>
  <si>
    <t>9780197262856</t>
  </si>
  <si>
    <t>32285004746284</t>
  </si>
  <si>
    <t>893904675</t>
  </si>
  <si>
    <t>AS122 .L5 v. 118</t>
  </si>
  <si>
    <t>0                      AS 0122000L  5                                                       v. 118</t>
  </si>
  <si>
    <t>Fifty years of prospography : the later Roman Empire, Byzantium and beyond / editor, Averil Cameron.</t>
  </si>
  <si>
    <t>V. 118</t>
  </si>
  <si>
    <t>Oxford : Oxford University Press, 2003.</t>
  </si>
  <si>
    <t>2003</t>
  </si>
  <si>
    <t>Proceedings of the British Academy ; no. 118</t>
  </si>
  <si>
    <t>2008-12-15</t>
  </si>
  <si>
    <t>2003-11-13</t>
  </si>
  <si>
    <t>837190568:eng</t>
  </si>
  <si>
    <t>52932221</t>
  </si>
  <si>
    <t>991004166199702656</t>
  </si>
  <si>
    <t>2267187290002656</t>
  </si>
  <si>
    <t>9780197262924</t>
  </si>
  <si>
    <t>32285004797691</t>
  </si>
  <si>
    <t>893423462</t>
  </si>
  <si>
    <t>AS122 .L5 v. 120</t>
  </si>
  <si>
    <t>0                      AS 0122000L  5                                                       v. 120</t>
  </si>
  <si>
    <t>Biographical memoirs of fellows II.</t>
  </si>
  <si>
    <t>V. 120</t>
  </si>
  <si>
    <t>Oxford : Published for the British Academy by Oxford University Press 2003.</t>
  </si>
  <si>
    <t>Proceedings of the British Academy, 0068-1202 ; 120</t>
  </si>
  <si>
    <t>2004-03-23</t>
  </si>
  <si>
    <t>54071723</t>
  </si>
  <si>
    <t>991004266539702656</t>
  </si>
  <si>
    <t>2261875490002656</t>
  </si>
  <si>
    <t>9780197263020</t>
  </si>
  <si>
    <t>32285004896154</t>
  </si>
  <si>
    <t>893599632</t>
  </si>
  <si>
    <t>AS122 .L5 v. 121</t>
  </si>
  <si>
    <t>0                      AS 0122000L  5                                                       v. 121</t>
  </si>
  <si>
    <t>2002 Lectures / published for the British Academy by Oxford University Press.</t>
  </si>
  <si>
    <t>V. 121</t>
  </si>
  <si>
    <t>Oxford ; New York : Oxford University Press, 2003.</t>
  </si>
  <si>
    <t>Proceedings of the British Academy, 0068-1202 ; 121</t>
  </si>
  <si>
    <t>13002711:eng</t>
  </si>
  <si>
    <t>53935113</t>
  </si>
  <si>
    <t>991004266509702656</t>
  </si>
  <si>
    <t>2272770900002656</t>
  </si>
  <si>
    <t>9780197263037</t>
  </si>
  <si>
    <t>32285004896147</t>
  </si>
  <si>
    <t>893525882</t>
  </si>
  <si>
    <t>AS122 .L5 v. 122</t>
  </si>
  <si>
    <t>0                      AS 0122000L  5                                                       v. 122</t>
  </si>
  <si>
    <t>The promotion of knowledge : lectures to mark the Centenary of the British Academy 1902-2002 / edited by John Morrill.</t>
  </si>
  <si>
    <t>V. 122</t>
  </si>
  <si>
    <t>Oxford ; New York : Published for the British Academy by Oxford University Press 2004.</t>
  </si>
  <si>
    <t>2004</t>
  </si>
  <si>
    <t>Proceedings of the British Academy, 0068-1202 ; 122</t>
  </si>
  <si>
    <t>2004-11-17</t>
  </si>
  <si>
    <t>366761813:eng</t>
  </si>
  <si>
    <t>56028088</t>
  </si>
  <si>
    <t>991004414959702656</t>
  </si>
  <si>
    <t>2258579900002656</t>
  </si>
  <si>
    <t>9780197263129</t>
  </si>
  <si>
    <t>32285005011340</t>
  </si>
  <si>
    <t>893411516</t>
  </si>
  <si>
    <t>AS122 .L5 v. 123</t>
  </si>
  <si>
    <t>0                      AS 0122000L  5                                                       v. 123</t>
  </si>
  <si>
    <t>Trust and democratic transition in post-communist Europe / edited by Ivana Marková.</t>
  </si>
  <si>
    <t>V. 123</t>
  </si>
  <si>
    <t>Oxford ; New York : Published for the British Academy by Oxford University Press, c2004.</t>
  </si>
  <si>
    <t>Proceedings of the British Academy ; 123</t>
  </si>
  <si>
    <t>2005-02-24</t>
  </si>
  <si>
    <t>118632898:eng</t>
  </si>
  <si>
    <t>56446720</t>
  </si>
  <si>
    <t>991004485149702656</t>
  </si>
  <si>
    <t>2256394440002656</t>
  </si>
  <si>
    <t>9780197263136</t>
  </si>
  <si>
    <t>32285005027429</t>
  </si>
  <si>
    <t>893876163</t>
  </si>
  <si>
    <t>AS122 .L5 v. 124</t>
  </si>
  <si>
    <t>0                      AS 0122000L  5                                                       v. 124</t>
  </si>
  <si>
    <t>Biographical memoirs of Fellows III.</t>
  </si>
  <si>
    <t>V. 124</t>
  </si>
  <si>
    <t>Oxford ; New York : Oxford University Press for the British Academy, 2004.</t>
  </si>
  <si>
    <t>Proceedings of the British Academy ; 124</t>
  </si>
  <si>
    <t>2005-06-02</t>
  </si>
  <si>
    <t>3374329022:eng</t>
  </si>
  <si>
    <t>56964267</t>
  </si>
  <si>
    <t>991004555259702656</t>
  </si>
  <si>
    <t>2263101740002656</t>
  </si>
  <si>
    <t>9780197263204</t>
  </si>
  <si>
    <t>32285005092142</t>
  </si>
  <si>
    <t>893700390</t>
  </si>
  <si>
    <t>AS122 .L5 v. 125</t>
  </si>
  <si>
    <t>0                      AS 0122000L  5                                                       v. 125</t>
  </si>
  <si>
    <t>2003 lectures.</t>
  </si>
  <si>
    <t>V. 125</t>
  </si>
  <si>
    <t>Oxford : Published for the British Academy by Oxford University Press, 2004.</t>
  </si>
  <si>
    <t>2005</t>
  </si>
  <si>
    <t>Proceedings of the British Academy, 0068-1202 ; 125</t>
  </si>
  <si>
    <t>2009-04-03</t>
  </si>
  <si>
    <t>57129208:eng</t>
  </si>
  <si>
    <t>57538284</t>
  </si>
  <si>
    <t>991004555329702656</t>
  </si>
  <si>
    <t>2271092450002656</t>
  </si>
  <si>
    <t>9780197263242</t>
  </si>
  <si>
    <t>32285005092159</t>
  </si>
  <si>
    <t>893253817</t>
  </si>
  <si>
    <t>AS122 .L5 v. 127</t>
  </si>
  <si>
    <t>0                      AS 0122000L  5                                                       v. 127</t>
  </si>
  <si>
    <t>Anglo-Scottish relations from 1603 to 1900 / edited by T.C. Smout.</t>
  </si>
  <si>
    <t>V. 127</t>
  </si>
  <si>
    <t>Oxford ; New York : Oxford University Press, c2005.</t>
  </si>
  <si>
    <t>Proceedings of the British Academy ; 127</t>
  </si>
  <si>
    <t>2006-03-22</t>
  </si>
  <si>
    <t>368073029:eng</t>
  </si>
  <si>
    <t>61440460</t>
  </si>
  <si>
    <t>991004770049702656</t>
  </si>
  <si>
    <t>2261827930002656</t>
  </si>
  <si>
    <t>9780197263303</t>
  </si>
  <si>
    <t>32285005167282</t>
  </si>
  <si>
    <t>893901734</t>
  </si>
  <si>
    <t>AS122 .L5 v. 128</t>
  </si>
  <si>
    <t>0                      AS 0122000L  5                                                       v. 128</t>
  </si>
  <si>
    <t>Anglo-Scottish relations from 1900 to devolution and beyond / edited by William L. Miller.</t>
  </si>
  <si>
    <t>V. 128</t>
  </si>
  <si>
    <t>Oxford : Oxford University Press, 2005.</t>
  </si>
  <si>
    <t>Proceedings of the British Academy ; 128</t>
  </si>
  <si>
    <t>2006-03-23</t>
  </si>
  <si>
    <t>42222172:eng</t>
  </si>
  <si>
    <t>61440461</t>
  </si>
  <si>
    <t>991004774349702656</t>
  </si>
  <si>
    <t>2261828260002656</t>
  </si>
  <si>
    <t>9780197263310</t>
  </si>
  <si>
    <t>32285005167340</t>
  </si>
  <si>
    <t>893338118</t>
  </si>
  <si>
    <t>AS122 .L5 v. 129</t>
  </si>
  <si>
    <t>0                      AS 0122000L  5                                                       v. 129</t>
  </si>
  <si>
    <t>Aspects of the language of Latin prose / edited by Tobias Reinhardt, Michael Lapidge &amp; J. N. Adams.</t>
  </si>
  <si>
    <t>V. 129</t>
  </si>
  <si>
    <t>Proceedings of the British Academy, 0068-1202 ; 129</t>
  </si>
  <si>
    <t>354789973:eng</t>
  </si>
  <si>
    <t>61756532</t>
  </si>
  <si>
    <t>991004770079702656</t>
  </si>
  <si>
    <t>2265016540002656</t>
  </si>
  <si>
    <t>9780197263327</t>
  </si>
  <si>
    <t>32285005167290</t>
  </si>
  <si>
    <t>893882917</t>
  </si>
  <si>
    <t>AS122 .L5 v. 130</t>
  </si>
  <si>
    <t>0                      AS 0122000L  5                                                       v. 130</t>
  </si>
  <si>
    <t>Biographical memoirs of Fellows. IV.</t>
  </si>
  <si>
    <t>V. 130</t>
  </si>
  <si>
    <t>Oxford ; New York : Published for the British Academy by Oxford University Press,. 2005.</t>
  </si>
  <si>
    <t>Proceedings of the British Academy ; 130</t>
  </si>
  <si>
    <t>140232426:eng</t>
  </si>
  <si>
    <t>62132278</t>
  </si>
  <si>
    <t>991004774379702656</t>
  </si>
  <si>
    <t>2270346480002656</t>
  </si>
  <si>
    <t>9780197263501</t>
  </si>
  <si>
    <t>32285005167357</t>
  </si>
  <si>
    <t>893443038</t>
  </si>
  <si>
    <t>AS122 .L5 v. 131</t>
  </si>
  <si>
    <t>0                      AS 0122000L  5                                                       v. 131</t>
  </si>
  <si>
    <t>2004 lectures.</t>
  </si>
  <si>
    <t>V. 131</t>
  </si>
  <si>
    <t>Oxford : Oxford University Press,. 2005.</t>
  </si>
  <si>
    <t>Proceedings of the British Academy, 0068-1202 ; 131</t>
  </si>
  <si>
    <t>48099535:eng</t>
  </si>
  <si>
    <t>64092256</t>
  </si>
  <si>
    <t>991004774509702656</t>
  </si>
  <si>
    <t>2264882390002656</t>
  </si>
  <si>
    <t>9780197263518</t>
  </si>
  <si>
    <t>32285005167324</t>
  </si>
  <si>
    <t>893325764</t>
  </si>
  <si>
    <t>AS122 .L5 v. 132</t>
  </si>
  <si>
    <t>0                      AS 0122000L  5                                                       v. 132</t>
  </si>
  <si>
    <t>Byzantines and crusaders in non-Greek sources, 1025-1204 / edited by Mary Whitby.</t>
  </si>
  <si>
    <t>V. 132</t>
  </si>
  <si>
    <t>Oxford ; New York : Published for The British Academy by Oxford University Press, 2007.</t>
  </si>
  <si>
    <t>2007</t>
  </si>
  <si>
    <t>Proceedings of the British Academy ; 132</t>
  </si>
  <si>
    <t>2010-11-02</t>
  </si>
  <si>
    <t>2008-03-06</t>
  </si>
  <si>
    <t>48502094:eng</t>
  </si>
  <si>
    <t>64554613</t>
  </si>
  <si>
    <t>991005187769702656</t>
  </si>
  <si>
    <t>2271174940002656</t>
  </si>
  <si>
    <t>9780197263785</t>
  </si>
  <si>
    <t>32285005395727</t>
  </si>
  <si>
    <t>893613270</t>
  </si>
  <si>
    <t>AS122 .L5 v. 134</t>
  </si>
  <si>
    <t>0                      AS 0122000L  5                                                       v. 134</t>
  </si>
  <si>
    <t>Unity and diversity in European culture c.1800 / edited by Tim Blanning &amp; Hagen Schulze.</t>
  </si>
  <si>
    <t>V. 134</t>
  </si>
  <si>
    <t>Oxford : Published for The British Academy by Oxford University Press, 2006.</t>
  </si>
  <si>
    <t>2006</t>
  </si>
  <si>
    <t>Proceedings of the British Academy ; 134</t>
  </si>
  <si>
    <t>2007-03-12</t>
  </si>
  <si>
    <t>569120036:eng</t>
  </si>
  <si>
    <t>69732430</t>
  </si>
  <si>
    <t>991005047989702656</t>
  </si>
  <si>
    <t>2272143290002656</t>
  </si>
  <si>
    <t>9780197263822</t>
  </si>
  <si>
    <t>32285005280614</t>
  </si>
  <si>
    <t>893350629</t>
  </si>
  <si>
    <t>AS122 .L5 v. 136</t>
  </si>
  <si>
    <t>0                      AS 0122000L  5                                                       v. 136</t>
  </si>
  <si>
    <t>Regime change in the ancient Near East and Egypt : from Sargon of Agade to Saddam Hussein / edited by Harriet Crawford.</t>
  </si>
  <si>
    <t>V. 136</t>
  </si>
  <si>
    <t>Oxford ; New York : Oxford University Press for The British Academy, 2007.</t>
  </si>
  <si>
    <t>Proceedings of the British Academy ; 136</t>
  </si>
  <si>
    <t>2008-11-03</t>
  </si>
  <si>
    <t>2007-09-06</t>
  </si>
  <si>
    <t>918639826:eng</t>
  </si>
  <si>
    <t>71163766</t>
  </si>
  <si>
    <t>991005110309702656</t>
  </si>
  <si>
    <t>2259277940002656</t>
  </si>
  <si>
    <t>9780197263907</t>
  </si>
  <si>
    <t>32285005324156</t>
  </si>
  <si>
    <t>893722771</t>
  </si>
  <si>
    <t>AS122 .L5 v. 137</t>
  </si>
  <si>
    <t>0                      AS 0122000L  5                                                       v. 137</t>
  </si>
  <si>
    <t>Unequal chances : ethnic minorities in Western labour markets / edited by Anthony F. Heath &amp; Sin Yi Cheung with Shawna N. Smith.</t>
  </si>
  <si>
    <t>V. 137</t>
  </si>
  <si>
    <t>Oxford : Published for The British Academy by Oxford University Press, 2007.</t>
  </si>
  <si>
    <t>Proceedings of the British Academy, 0068-1202 ; 137</t>
  </si>
  <si>
    <t>2008-02-22</t>
  </si>
  <si>
    <t>890716590:eng</t>
  </si>
  <si>
    <t>71163762</t>
  </si>
  <si>
    <t>991005178949702656</t>
  </si>
  <si>
    <t>2259278630002656</t>
  </si>
  <si>
    <t>9780197263860</t>
  </si>
  <si>
    <t>32285005392641</t>
  </si>
  <si>
    <t>893248497</t>
  </si>
  <si>
    <t>AS122 .L5 v. 138</t>
  </si>
  <si>
    <t>0                      AS 0122000L  5                                                       v. 138</t>
  </si>
  <si>
    <t>Biographical memoirs of Fellows V.</t>
  </si>
  <si>
    <t>V. 138</t>
  </si>
  <si>
    <t>Oxford ; New York : Oxford University Press for The British Academy, 2006.</t>
  </si>
  <si>
    <t>Proceedings of the British Academy ; 138</t>
  </si>
  <si>
    <t>2007-05-23</t>
  </si>
  <si>
    <t>3373336443:eng</t>
  </si>
  <si>
    <t>71163771</t>
  </si>
  <si>
    <t>991005084899702656</t>
  </si>
  <si>
    <t>2259260480002656</t>
  </si>
  <si>
    <t>9780197263938</t>
  </si>
  <si>
    <t>32285005314074</t>
  </si>
  <si>
    <t>893236250</t>
  </si>
  <si>
    <t>AS122 .L5 v. 139</t>
  </si>
  <si>
    <t>0                      AS 0122000L  5                                                       v. 139</t>
  </si>
  <si>
    <t>2005 lectures.</t>
  </si>
  <si>
    <t>V. 139</t>
  </si>
  <si>
    <t>Proceedings of the British Academy ; 139</t>
  </si>
  <si>
    <t>2007-08-02</t>
  </si>
  <si>
    <t>58141678:eng</t>
  </si>
  <si>
    <t>71163772</t>
  </si>
  <si>
    <t>991005104099702656</t>
  </si>
  <si>
    <t>2259279850002656</t>
  </si>
  <si>
    <t>9780197263945</t>
  </si>
  <si>
    <t>32285005321806</t>
  </si>
  <si>
    <t>893263604</t>
  </si>
  <si>
    <t>AS122 .L5 v. 140</t>
  </si>
  <si>
    <t>0                      AS 0122000L  5                                                       v. 140</t>
  </si>
  <si>
    <t>Czechoslovakia in a nationalist and fascist Europe, 1918-1948 / edited by Mark Cornwall &amp; R.J.W. Evans.</t>
  </si>
  <si>
    <t>V. 140</t>
  </si>
  <si>
    <t>Proceedings of the British Academy ; 140</t>
  </si>
  <si>
    <t>2009-03-17</t>
  </si>
  <si>
    <t>2007-11-12</t>
  </si>
  <si>
    <t>352010620:eng</t>
  </si>
  <si>
    <t>71163767</t>
  </si>
  <si>
    <t>991005132429702656</t>
  </si>
  <si>
    <t>2259277500002656</t>
  </si>
  <si>
    <t>9780197263914</t>
  </si>
  <si>
    <t>32285005364624</t>
  </si>
  <si>
    <t>893889722</t>
  </si>
  <si>
    <t>AS122 .L5 v. 141</t>
  </si>
  <si>
    <t>0                      AS 0122000L  5                                                       v. 141</t>
  </si>
  <si>
    <t>The transition to late antiquity : on the Danube and beyond / edited by A.G. Poulter.</t>
  </si>
  <si>
    <t>V. 141</t>
  </si>
  <si>
    <t>Oxford ; New York : Published for the British Academy by Oxford University Press, 2007.</t>
  </si>
  <si>
    <t>Proceedings of the British Academy, 0068-1202 ; 141</t>
  </si>
  <si>
    <t>2008-05-07</t>
  </si>
  <si>
    <t>140846418:eng</t>
  </si>
  <si>
    <t>137221426</t>
  </si>
  <si>
    <t>991005214469702656</t>
  </si>
  <si>
    <t>2262539320002656</t>
  </si>
  <si>
    <t>9780197264027</t>
  </si>
  <si>
    <t>32285005405401</t>
  </si>
  <si>
    <t>893619642</t>
  </si>
  <si>
    <t>AS122 .L5 v. 142</t>
  </si>
  <si>
    <t>0                      AS 0122000L  5                                                       v. 142</t>
  </si>
  <si>
    <t>Classical Olbia and the Scythian world : from the sixth century BC to the second century AD / edited by David Braund &amp; S.D. Kryzhitskiy.</t>
  </si>
  <si>
    <t>V. 142</t>
  </si>
  <si>
    <t>Oxford : Oxford University Press, 2007.</t>
  </si>
  <si>
    <t>Proceedings of the British Academy, 0068-1202 ; no. 142</t>
  </si>
  <si>
    <t>2008-08-19</t>
  </si>
  <si>
    <t>2008-08-18</t>
  </si>
  <si>
    <t>104333247:eng</t>
  </si>
  <si>
    <t>153553879</t>
  </si>
  <si>
    <t>991005259739702656</t>
  </si>
  <si>
    <t>2272387120002656</t>
  </si>
  <si>
    <t>9780197264041</t>
  </si>
  <si>
    <t>32285005454664</t>
  </si>
  <si>
    <t>893501597</t>
  </si>
  <si>
    <t>AS122 .L5 v. 144</t>
  </si>
  <si>
    <t>0                      AS 0122000L  5                                                       v. 144</t>
  </si>
  <si>
    <t>Going over : the Mesolithic-Neolithic transition in north-west Europe / edited by Alasdair Whittle &amp; Vicki Cummings.</t>
  </si>
  <si>
    <t>V. 144</t>
  </si>
  <si>
    <t>Oxford : Published for the British Academy by Oxford University Press, 2007.</t>
  </si>
  <si>
    <t>Proceedings of the British Academy ; no. 144</t>
  </si>
  <si>
    <t>2008-04-14</t>
  </si>
  <si>
    <t>792811683:eng</t>
  </si>
  <si>
    <t>123797171</t>
  </si>
  <si>
    <t>991005205409702656</t>
  </si>
  <si>
    <t>2258429010002656</t>
  </si>
  <si>
    <t>9780197264140</t>
  </si>
  <si>
    <t>32285005402432</t>
  </si>
  <si>
    <t>893713633</t>
  </si>
  <si>
    <t>AS122 .L5  v. 145</t>
  </si>
  <si>
    <t>0                      AS 0122000L  5                                                       v. 145</t>
  </si>
  <si>
    <t>Deponency and morphological mismatches / edited by Matthew Baerman ... [et al.].</t>
  </si>
  <si>
    <t>V. 145</t>
  </si>
  <si>
    <t>Proceedings of the British Academy ; 145</t>
  </si>
  <si>
    <t>2008-03-18</t>
  </si>
  <si>
    <t>363063624:eng</t>
  </si>
  <si>
    <t>123797160</t>
  </si>
  <si>
    <t>991005192519702656</t>
  </si>
  <si>
    <t>2258427500002656</t>
  </si>
  <si>
    <t>9780197264102</t>
  </si>
  <si>
    <t>32285005397491</t>
  </si>
  <si>
    <t>893254612</t>
  </si>
  <si>
    <t>AS122 .L5 V. 146</t>
  </si>
  <si>
    <t>0                      AS 0122000L  5                                                       V. 146</t>
  </si>
  <si>
    <t>Petrarch in Britain : interpreters, imitators, and translators over 700 years / edited by Martin McLaughlin &amp; Letizia Panizza with Peter Hainsworth.</t>
  </si>
  <si>
    <t>V. 146</t>
  </si>
  <si>
    <t>Oxford, UK : Published for the British Academy by Oxford University Press, c2007.</t>
  </si>
  <si>
    <t>Proceedings of the British Academy ; 146</t>
  </si>
  <si>
    <t>890959457:eng</t>
  </si>
  <si>
    <t>123797168</t>
  </si>
  <si>
    <t>991005187789702656</t>
  </si>
  <si>
    <t>2258410620002656</t>
  </si>
  <si>
    <t>9780197264133</t>
  </si>
  <si>
    <t>32285005395735</t>
  </si>
  <si>
    <t>893338674</t>
  </si>
  <si>
    <t>AS122 .L5 v. 147</t>
  </si>
  <si>
    <t>0                      AS 0122000L  5                                                       v. 147</t>
  </si>
  <si>
    <t>Imaginative minds / edited by Ilona Roth.</t>
  </si>
  <si>
    <t>V. 147</t>
  </si>
  <si>
    <t>Proceedings of the British Academy ; no. 147</t>
  </si>
  <si>
    <t>2008-09-04</t>
  </si>
  <si>
    <t>104778969:eng</t>
  </si>
  <si>
    <t>155678788</t>
  </si>
  <si>
    <t>991005243249702656</t>
  </si>
  <si>
    <t>2264976130002656</t>
  </si>
  <si>
    <t>9780197264195</t>
  </si>
  <si>
    <t>32285005454896</t>
  </si>
  <si>
    <t>893431110</t>
  </si>
  <si>
    <t>AS122 .L5 v. 148</t>
  </si>
  <si>
    <t>0                      AS 0122000L  5                                                       v. 148</t>
  </si>
  <si>
    <t>Old and new worlds in Greek onomastics / edited by Elaine Matthews.</t>
  </si>
  <si>
    <t>V. 148</t>
  </si>
  <si>
    <t>Proceedings of the British Academy ; 148</t>
  </si>
  <si>
    <t>104778960:eng</t>
  </si>
  <si>
    <t>155678758</t>
  </si>
  <si>
    <t>991005214489702656</t>
  </si>
  <si>
    <t>2264966510002656</t>
  </si>
  <si>
    <t>9780197264126</t>
  </si>
  <si>
    <t>32285005405419</t>
  </si>
  <si>
    <t>893607017</t>
  </si>
  <si>
    <t>AS122 .L5 v. 149</t>
  </si>
  <si>
    <t>0                      AS 0122000L  5                                                       v. 149</t>
  </si>
  <si>
    <t>Rationalism, Platonism, and God / edited by Michael Ayers.</t>
  </si>
  <si>
    <t>V. 149</t>
  </si>
  <si>
    <t>Proceedings of the British Academy ; no.149</t>
  </si>
  <si>
    <t>2008-06-26</t>
  </si>
  <si>
    <t>141188020:eng</t>
  </si>
  <si>
    <t>155678796</t>
  </si>
  <si>
    <t>991005232509702656</t>
  </si>
  <si>
    <t>2264975740002656</t>
  </si>
  <si>
    <t>9780197264201</t>
  </si>
  <si>
    <t>32285005447106</t>
  </si>
  <si>
    <t>893443629</t>
  </si>
  <si>
    <t>AS122 .L5 v. 150</t>
  </si>
  <si>
    <t>0                      AS 0122000L  5                                                       v. 150</t>
  </si>
  <si>
    <t>Biographical memoirs of Fellows VI.</t>
  </si>
  <si>
    <t>V. 150</t>
  </si>
  <si>
    <t>Oxford ; New York : Oxford University Press for The British Academy, 2008.</t>
  </si>
  <si>
    <t>2008</t>
  </si>
  <si>
    <t>Proceedings of the British Academy ; 150</t>
  </si>
  <si>
    <t>3132673246:eng</t>
  </si>
  <si>
    <t>166624930</t>
  </si>
  <si>
    <t>991005255209702656</t>
  </si>
  <si>
    <t>2264174230002656</t>
  </si>
  <si>
    <t>9780197264232</t>
  </si>
  <si>
    <t>32285005454839</t>
  </si>
  <si>
    <t>893701275</t>
  </si>
  <si>
    <t>AS122 .L5 v. 152</t>
  </si>
  <si>
    <t>0                      AS 0122000L  5                                                       v. 152</t>
  </si>
  <si>
    <t>Giuseppe Mazzini and the globalisation of democratic nationalism 1830-1920 / edited by C.A. Bayly and Eugenio F. Biagini.</t>
  </si>
  <si>
    <t>V. 152</t>
  </si>
  <si>
    <t>Proceedings of the British Academy ; 152</t>
  </si>
  <si>
    <t>2009-01-19</t>
  </si>
  <si>
    <t>137770654:eng</t>
  </si>
  <si>
    <t>228194994</t>
  </si>
  <si>
    <t>991005284459702656</t>
  </si>
  <si>
    <t>2264393940002656</t>
  </si>
  <si>
    <t>9780197264317</t>
  </si>
  <si>
    <t>32285005479455</t>
  </si>
  <si>
    <t>893242487</t>
  </si>
  <si>
    <t>AS122 .L5 v. 153</t>
  </si>
  <si>
    <t>0                      AS 0122000L  5                                                       v. 153</t>
  </si>
  <si>
    <t>Biographical memoirs of fellows VII.</t>
  </si>
  <si>
    <t>V. 153</t>
  </si>
  <si>
    <t>Oxford ; New York : Published for The British Academy by Oxford University Press, 2008.</t>
  </si>
  <si>
    <t>Proceedings of the British Academy ; 153</t>
  </si>
  <si>
    <t>2009-04-02</t>
  </si>
  <si>
    <t>3372798144:eng</t>
  </si>
  <si>
    <t>234296795</t>
  </si>
  <si>
    <t>991005306069702656</t>
  </si>
  <si>
    <t>2267095300002656</t>
  </si>
  <si>
    <t>9780197264348</t>
  </si>
  <si>
    <t>32285005513238</t>
  </si>
  <si>
    <t>893527275</t>
  </si>
  <si>
    <t>AS122 .L5 v. 155</t>
  </si>
  <si>
    <t>0                      AS 0122000L  5                                                       v. 155</t>
  </si>
  <si>
    <t>Lineages of empire : the historical roots of British imperial thought / edited by Duncan Kelly.</t>
  </si>
  <si>
    <t>V. 155</t>
  </si>
  <si>
    <t>Oxford ; New York : Oxford University Press, published for The British Academy, 2009.</t>
  </si>
  <si>
    <t>2009</t>
  </si>
  <si>
    <t>Proceedings of the British Academy ; 155</t>
  </si>
  <si>
    <t>2009-09-02</t>
  </si>
  <si>
    <t>793142401:eng</t>
  </si>
  <si>
    <t>244417274</t>
  </si>
  <si>
    <t>991005331519702656</t>
  </si>
  <si>
    <t>2262426270002656</t>
  </si>
  <si>
    <t>9780197264393</t>
  </si>
  <si>
    <t>32285005543466</t>
  </si>
  <si>
    <t>893600993</t>
  </si>
  <si>
    <t>AS122 .L5 v. 157</t>
  </si>
  <si>
    <t>0                      AS 0122000L  5                                                       v. 157</t>
  </si>
  <si>
    <t>Anglo-Saxon-Irish relations before the Vikings / edited by James Graham-Campbell and Michael Ryan.</t>
  </si>
  <si>
    <t>V. 157</t>
  </si>
  <si>
    <t>Oxford : published for the British Academy by Oxford University Press, 2009.</t>
  </si>
  <si>
    <t>Proceedings of the British Academy ; 157</t>
  </si>
  <si>
    <t>2010-04-19</t>
  </si>
  <si>
    <t>196415127:eng</t>
  </si>
  <si>
    <t>319494901</t>
  </si>
  <si>
    <t>991005384849702656</t>
  </si>
  <si>
    <t>2254918800002656</t>
  </si>
  <si>
    <t>9780197264508</t>
  </si>
  <si>
    <t>32285005565394</t>
  </si>
  <si>
    <t>893777396</t>
  </si>
  <si>
    <t>AS122 .L5 v. 158</t>
  </si>
  <si>
    <t>0                      AS 0122000L  5                                                       v. 158</t>
  </si>
  <si>
    <t>Social brain, distributed mind / edited by Robin Dunbar, Clive Gamble, John Gowlett.</t>
  </si>
  <si>
    <t>v. 158*</t>
  </si>
  <si>
    <t>Oxford : Oxford University Press, 2010.</t>
  </si>
  <si>
    <t>2010</t>
  </si>
  <si>
    <t>Proceedings of the British Academy ; 158</t>
  </si>
  <si>
    <t>2010-08-16</t>
  </si>
  <si>
    <t>501634791:eng</t>
  </si>
  <si>
    <t>430496945</t>
  </si>
  <si>
    <t>991000046679702656</t>
  </si>
  <si>
    <t>2256817500002656</t>
  </si>
  <si>
    <t>9780197264522</t>
  </si>
  <si>
    <t>32285005592919</t>
  </si>
  <si>
    <t>893508456</t>
  </si>
  <si>
    <t>AS122 .L5 v. 159</t>
  </si>
  <si>
    <t>0                      AS 0122000L  5                                                       v. 159</t>
  </si>
  <si>
    <t>Diversity and change in modern India : economic, social and political approaches / edited by Anthony F. Heath &amp; Roger Jeffery.</t>
  </si>
  <si>
    <t>v. 159*</t>
  </si>
  <si>
    <t>Oxford ; New York : Published for the British Academy by Oxford University Press, 2010.</t>
  </si>
  <si>
    <t>Proceedings of the British Academy, 0068-1202 ; 159</t>
  </si>
  <si>
    <t>2010-07-12</t>
  </si>
  <si>
    <t>793203319:eng</t>
  </si>
  <si>
    <t>423582954</t>
  </si>
  <si>
    <t>991000019199702656</t>
  </si>
  <si>
    <t>2256354200002656</t>
  </si>
  <si>
    <t>9780197264515</t>
  </si>
  <si>
    <t>32285005590046</t>
  </si>
  <si>
    <t>893796332</t>
  </si>
  <si>
    <t>AS122 .L5 v. 161</t>
  </si>
  <si>
    <t>0                      AS 0122000L  5                                                       v. 161</t>
  </si>
  <si>
    <t>Biographical memoirs of fellows VIII.</t>
  </si>
  <si>
    <t>V. 161</t>
  </si>
  <si>
    <t>Oxford ; New York : Published for the British Academy by Oxford University Press, 2009.</t>
  </si>
  <si>
    <t>Proceedings of the British Academy, 0068-1202 ; 161</t>
  </si>
  <si>
    <t>3374105866:eng</t>
  </si>
  <si>
    <t>499483661</t>
  </si>
  <si>
    <t>991005384859702656</t>
  </si>
  <si>
    <t>2260286420002656</t>
  </si>
  <si>
    <t>9780197264577</t>
  </si>
  <si>
    <t>32285005565402</t>
  </si>
  <si>
    <t>893896357</t>
  </si>
  <si>
    <t>AS122 .L5 v. 162</t>
  </si>
  <si>
    <t>0                      AS 0122000L  5                                                       v. 162</t>
  </si>
  <si>
    <t>Proceedings of the British Academy. Vol. 162, 2008 lectures.</t>
  </si>
  <si>
    <t>V. 162</t>
  </si>
  <si>
    <t>Oxford : published for The British Academy by Oxford University Press, 2009.</t>
  </si>
  <si>
    <t>Proceedings of the British Academy, 0068-1202 ; 162</t>
  </si>
  <si>
    <t>4007699325:eng</t>
  </si>
  <si>
    <t>499484824</t>
  </si>
  <si>
    <t>991005384869702656</t>
  </si>
  <si>
    <t>2260895270002656</t>
  </si>
  <si>
    <t>9780197264584</t>
  </si>
  <si>
    <t>32285005565410</t>
  </si>
  <si>
    <t>893625940</t>
  </si>
  <si>
    <t>AS122 .L5 v. 163</t>
  </si>
  <si>
    <t>0                      AS 0122000L  5                                                       v. 163</t>
  </si>
  <si>
    <t>Defective paradigms : missing forms and what they tell us / edited by Matthew Baerman, Greville G. Corbett, Dunstan Brown.</t>
  </si>
  <si>
    <t>v. 163*</t>
  </si>
  <si>
    <t>Oxford ; New York : Published for the British Academy by Oxford University Press, c2010.</t>
  </si>
  <si>
    <t>Proceedings of the British Academy ; 163</t>
  </si>
  <si>
    <t>796128864:eng</t>
  </si>
  <si>
    <t>444381504</t>
  </si>
  <si>
    <t>991000052739702656</t>
  </si>
  <si>
    <t>2272677820002656</t>
  </si>
  <si>
    <t>9780197264607</t>
  </si>
  <si>
    <t>32285005592927</t>
  </si>
  <si>
    <t>893890354</t>
  </si>
  <si>
    <t>AS122 .L5 v.102</t>
  </si>
  <si>
    <t>0                      AS 0122000L  5                                                       v.102</t>
  </si>
  <si>
    <t>Educational standards / edited by Harvey Goldstein &amp; Anthony Heath.</t>
  </si>
  <si>
    <t>V. 102</t>
  </si>
  <si>
    <t>Oxford : Oxford University Press, c2000.</t>
  </si>
  <si>
    <t>2000</t>
  </si>
  <si>
    <t>Proceedings of the British Academy ; 102</t>
  </si>
  <si>
    <t>2000-08-24</t>
  </si>
  <si>
    <t>2000-07-20</t>
  </si>
  <si>
    <t>350942336:eng</t>
  </si>
  <si>
    <t>42745719</t>
  </si>
  <si>
    <t>991003209339702656</t>
  </si>
  <si>
    <t>2256120860002656</t>
  </si>
  <si>
    <t>9780197262115</t>
  </si>
  <si>
    <t>32285003759130</t>
  </si>
  <si>
    <t>893323868</t>
  </si>
  <si>
    <t>AS122 .L5 v.103</t>
  </si>
  <si>
    <t>0                      AS 0122000L  5                                                       v.103</t>
  </si>
  <si>
    <t>Mathematics and necessity : essays in the history of philosophy / edited by Timothy Smiley.</t>
  </si>
  <si>
    <t>V. 103</t>
  </si>
  <si>
    <t>Oxford ; New York : Published for the British Academy by Oxford University Press, 2000.</t>
  </si>
  <si>
    <t>Proceedings of the British Academy ; 103</t>
  </si>
  <si>
    <t>2001-04-10</t>
  </si>
  <si>
    <t>836992701:eng</t>
  </si>
  <si>
    <t>43970618</t>
  </si>
  <si>
    <t>991003522919702656</t>
  </si>
  <si>
    <t>2261861040002656</t>
  </si>
  <si>
    <t>9780197262153</t>
  </si>
  <si>
    <t>32285004311303</t>
  </si>
  <si>
    <t>893428887</t>
  </si>
  <si>
    <t>AS122 .L5 v.104</t>
  </si>
  <si>
    <t>0                      AS 0122000L  5                                                       v.104</t>
  </si>
  <si>
    <t>Greek personal names : their value as evidence / edited by Simon Hornblower &amp; Elaine Matthews.</t>
  </si>
  <si>
    <t>V. 104</t>
  </si>
  <si>
    <t>Oxford ; New York : Published for the British Academy by Oxford University Press, c2000.</t>
  </si>
  <si>
    <t>Proceedings of the British Academy ; 104</t>
  </si>
  <si>
    <t>2006-03-13</t>
  </si>
  <si>
    <t>2001-04-24</t>
  </si>
  <si>
    <t>351557491:eng</t>
  </si>
  <si>
    <t>44154055</t>
  </si>
  <si>
    <t>991003525859702656</t>
  </si>
  <si>
    <t>2264095070002656</t>
  </si>
  <si>
    <t>9780197262160</t>
  </si>
  <si>
    <t>32285004314737</t>
  </si>
  <si>
    <t>893598664</t>
  </si>
  <si>
    <t>AS122 .L5 v.105</t>
  </si>
  <si>
    <t>0                      AS 0122000L  5                                                       v.105</t>
  </si>
  <si>
    <t>1999 lectures and memoirs / [Professor F.M.L. Thompson.].</t>
  </si>
  <si>
    <t>V. 105</t>
  </si>
  <si>
    <t>Oxford : Oxford University Press, 2000.</t>
  </si>
  <si>
    <t>Proceedings of the British Academy, 0068-1202 ; 105</t>
  </si>
  <si>
    <t>2001-06-21</t>
  </si>
  <si>
    <t>1155790317:eng</t>
  </si>
  <si>
    <t>45868525</t>
  </si>
  <si>
    <t>991003561009702656</t>
  </si>
  <si>
    <t>2259781660002656</t>
  </si>
  <si>
    <t>9780197262306</t>
  </si>
  <si>
    <t>32285004328836</t>
  </si>
  <si>
    <t>893874891</t>
  </si>
  <si>
    <t>AS122 .L5 v.111</t>
  </si>
  <si>
    <t>0                      AS 0122000L  5                                                       v.111</t>
  </si>
  <si>
    <t>2000 lectures and memoirs.</t>
  </si>
  <si>
    <t>V. 111</t>
  </si>
  <si>
    <t>Oxford ; New York : Oxford University Press, 2001.</t>
  </si>
  <si>
    <t>Proceedings of the British Academy ; 111</t>
  </si>
  <si>
    <t>2009-04-07</t>
  </si>
  <si>
    <t>2002-05-09</t>
  </si>
  <si>
    <t>36850553:eng</t>
  </si>
  <si>
    <t>47868681</t>
  </si>
  <si>
    <t>991003803929702656</t>
  </si>
  <si>
    <t>2271238770002656</t>
  </si>
  <si>
    <t>9780197262597</t>
  </si>
  <si>
    <t>32285004487392</t>
  </si>
  <si>
    <t>893775214</t>
  </si>
  <si>
    <t>AS122 .L5 v.117</t>
  </si>
  <si>
    <t>0                      AS 0122000L  5                                                       v.117</t>
  </si>
  <si>
    <t>2001 Lectures / published for the British Academy by Oxford University Press.</t>
  </si>
  <si>
    <t>V. 117</t>
  </si>
  <si>
    <t>Oxford ; New York : Oxford University Press, 2002.</t>
  </si>
  <si>
    <t>Proceedings of the British Academy, 0068-1202 ; 117</t>
  </si>
  <si>
    <t>2007-10-03</t>
  </si>
  <si>
    <t>4665857258:eng</t>
  </si>
  <si>
    <t>51544993</t>
  </si>
  <si>
    <t>991004182149702656</t>
  </si>
  <si>
    <t>2265811620002656</t>
  </si>
  <si>
    <t>9780197262795</t>
  </si>
  <si>
    <t>32285004797733</t>
  </si>
  <si>
    <t>893325038</t>
  </si>
  <si>
    <t>AS122 .L5 v.119</t>
  </si>
  <si>
    <t>0                      AS 0122000L  5                                                       v.119</t>
  </si>
  <si>
    <t>Germany, Europe, and the politics of constraint / edited by Kenneth Dyson &amp; Klaus H. Goetz.</t>
  </si>
  <si>
    <t>V. 119</t>
  </si>
  <si>
    <t>Oxford : Oxford University Press, 2004.</t>
  </si>
  <si>
    <t>Proceedings of the British Academy ; 119</t>
  </si>
  <si>
    <t>2006-03-28</t>
  </si>
  <si>
    <t>350299654:eng</t>
  </si>
  <si>
    <t>56450469</t>
  </si>
  <si>
    <t>991004266279702656</t>
  </si>
  <si>
    <t>2266254820002656</t>
  </si>
  <si>
    <t>9780197262955</t>
  </si>
  <si>
    <t>32285004896345</t>
  </si>
  <si>
    <t>893429867</t>
  </si>
  <si>
    <t>AS122 .L5 v.156</t>
  </si>
  <si>
    <t>0                      AS 0122000L  5                                                       v.156</t>
  </si>
  <si>
    <t>The frontiers of the Ottoman world / edited by A.C.S. Peacock.</t>
  </si>
  <si>
    <t>V. 156</t>
  </si>
  <si>
    <t>Oxford ; New York : published for the British Academy by Oxford University Press, 2009.</t>
  </si>
  <si>
    <t>Proceedings of the British Academy, 1168-1202 ; 156</t>
  </si>
  <si>
    <t>369599516:eng</t>
  </si>
  <si>
    <t>243545800</t>
  </si>
  <si>
    <t>991005376189702656</t>
  </si>
  <si>
    <t>2272344390002656</t>
  </si>
  <si>
    <t>9780197264423</t>
  </si>
  <si>
    <t>32285005565386</t>
  </si>
  <si>
    <t>893707812</t>
  </si>
  <si>
    <t>AS122 .L5 v.89</t>
  </si>
  <si>
    <t>0                      AS 0122000L  5                                                       v.89</t>
  </si>
  <si>
    <t>The History of English law : centenary essays on 'Pollock and Maitland' / edited by John Hudson.</t>
  </si>
  <si>
    <t>V. 89</t>
  </si>
  <si>
    <t>Oxford ; New York : Published for the British Academy by Oxford University Press, c1996.</t>
  </si>
  <si>
    <t>Proceedings of the British Academy, 0068-1202 ; 89</t>
  </si>
  <si>
    <t>1997-09-30</t>
  </si>
  <si>
    <t>1997-03-04</t>
  </si>
  <si>
    <t>3901277703:eng</t>
  </si>
  <si>
    <t>35788698</t>
  </si>
  <si>
    <t>991001673739702656</t>
  </si>
  <si>
    <t>2267904370002656</t>
  </si>
  <si>
    <t>9780197261651</t>
  </si>
  <si>
    <t>32285002432903</t>
  </si>
  <si>
    <t>893696929</t>
  </si>
  <si>
    <t>AS122 .L5 v.91</t>
  </si>
  <si>
    <t>0                      AS 0122000L  5                                                       v.91</t>
  </si>
  <si>
    <t>Alexander Pope, world and word / edited by Howard Erskine-Hill.</t>
  </si>
  <si>
    <t>V. 91</t>
  </si>
  <si>
    <t>Oxford ; New York : Published for The British Academy by Oxford University Press, c1998.</t>
  </si>
  <si>
    <t>1998</t>
  </si>
  <si>
    <t>Proceedings of the British Academy ; 91</t>
  </si>
  <si>
    <t>2005-11-09</t>
  </si>
  <si>
    <t>1998-09-22</t>
  </si>
  <si>
    <t>836983041:eng</t>
  </si>
  <si>
    <t>39706375</t>
  </si>
  <si>
    <t>991002966059702656</t>
  </si>
  <si>
    <t>2272559960002656</t>
  </si>
  <si>
    <t>9780197261705</t>
  </si>
  <si>
    <t>32285003470001</t>
  </si>
  <si>
    <t>893717157</t>
  </si>
  <si>
    <t>AS122 .L5 v.92</t>
  </si>
  <si>
    <t>0                      AS 0122000L  5                                                       v.92</t>
  </si>
  <si>
    <t>Science and Stonehenge / edited by Barry Cunliffe &amp; Colin Renfrew.</t>
  </si>
  <si>
    <t>V. 92</t>
  </si>
  <si>
    <t>Oxford ; New York : published for the British Academy by Oxford University Press, c1997.</t>
  </si>
  <si>
    <t>Proceedings of the British Academy, 0068-1202 ; 92</t>
  </si>
  <si>
    <t>1998-05-19</t>
  </si>
  <si>
    <t>351427663:eng</t>
  </si>
  <si>
    <t>38251329</t>
  </si>
  <si>
    <t>991002901319702656</t>
  </si>
  <si>
    <t>2262780010002656</t>
  </si>
  <si>
    <t>9780197261743</t>
  </si>
  <si>
    <t>32285003410353</t>
  </si>
  <si>
    <t>893780369</t>
  </si>
  <si>
    <t>AS122 .L5 v.95</t>
  </si>
  <si>
    <t>0                      AS 0122000L  5                                                       v.95</t>
  </si>
  <si>
    <t>Philosophical logic / edited by Timothy Smiley.</t>
  </si>
  <si>
    <t>V. 95</t>
  </si>
  <si>
    <t>Oxford : Published for the British Academy by Oxford University Press, c1998.</t>
  </si>
  <si>
    <t>Proceedings of the British Academy, 0068-1202 ; 95</t>
  </si>
  <si>
    <t>2002-11-19</t>
  </si>
  <si>
    <t>1999-04-27</t>
  </si>
  <si>
    <t>325007020:eng</t>
  </si>
  <si>
    <t>40716133</t>
  </si>
  <si>
    <t>991003004919702656</t>
  </si>
  <si>
    <t>2270768990002656</t>
  </si>
  <si>
    <t>9780197261828</t>
  </si>
  <si>
    <t>32285003556577</t>
  </si>
  <si>
    <t>893805323</t>
  </si>
  <si>
    <t>AS122 .L5 v.96</t>
  </si>
  <si>
    <t>0                      AS 0122000L  5                                                       v.96</t>
  </si>
  <si>
    <t>Agriculture in Egypt : from Pharaonic to modern times / edited by Alan K. Bowman &amp; Eugene Rogan.</t>
  </si>
  <si>
    <t>V. 96</t>
  </si>
  <si>
    <t>Oxford : Oxford University Press for the British Academy, c1999.</t>
  </si>
  <si>
    <t>Proceedings of the British Academy ; 96</t>
  </si>
  <si>
    <t>2002-09-09</t>
  </si>
  <si>
    <t>1999-08-10</t>
  </si>
  <si>
    <t>38205983:eng</t>
  </si>
  <si>
    <t>44676337</t>
  </si>
  <si>
    <t>991003029539702656</t>
  </si>
  <si>
    <t>2270901870002656</t>
  </si>
  <si>
    <t>9780197261835</t>
  </si>
  <si>
    <t>32285003581278</t>
  </si>
  <si>
    <t>893780540</t>
  </si>
  <si>
    <t>AS122 .L5 v.98</t>
  </si>
  <si>
    <t>0                      AS 0122000L  5                                                       v.98</t>
  </si>
  <si>
    <t>Ireland North and South : perspectives from social science / edited by Anthony F. Heath, Richard Breen &amp; Christopher T. Whelan.</t>
  </si>
  <si>
    <t>V. 98</t>
  </si>
  <si>
    <t>Oxford : Published for the British Academy by Oxford University Press, c1999.</t>
  </si>
  <si>
    <t>Proceedings of the British Academy, 0068-1202 ; 98</t>
  </si>
  <si>
    <t>2006-11-12</t>
  </si>
  <si>
    <t>1999-12-17</t>
  </si>
  <si>
    <t>836951835:eng</t>
  </si>
  <si>
    <t>42308900</t>
  </si>
  <si>
    <t>991003043099702656</t>
  </si>
  <si>
    <t>2255805540002656</t>
  </si>
  <si>
    <t>9780197261958</t>
  </si>
  <si>
    <t>32285003634184</t>
  </si>
  <si>
    <t>893868048</t>
  </si>
  <si>
    <t>AS911 .N7553 1972</t>
  </si>
  <si>
    <t>0                      AS 0911000N  7553        1972</t>
  </si>
  <si>
    <t>Nobel, the man and his prizes. Edited by the Nobel Foundation and W. Odelberg. Individual sections written by H. Schück [and others]</t>
  </si>
  <si>
    <t>Nobelstiftelsen.</t>
  </si>
  <si>
    <t>New York, American Elsevier Pub. Co. [1972]</t>
  </si>
  <si>
    <t>1972</t>
  </si>
  <si>
    <t>3d ed.</t>
  </si>
  <si>
    <t>2010-01-27</t>
  </si>
  <si>
    <t>1996-07-19</t>
  </si>
  <si>
    <t>3755153847:eng</t>
  </si>
  <si>
    <t>579842</t>
  </si>
  <si>
    <t>991003014319702656</t>
  </si>
  <si>
    <t>2256170310002656</t>
  </si>
  <si>
    <t>9780444001177</t>
  </si>
  <si>
    <t>32285002231032</t>
  </si>
  <si>
    <t>893793231</t>
  </si>
  <si>
    <t>AZ105 .C667 1998</t>
  </si>
  <si>
    <t>0                      AZ 0105000C  667         1998</t>
  </si>
  <si>
    <t>Computing and the humanities : summary of a roundtable meeting / Computer Science and Telecommunications Board, National Research Council in collaboration with Coalition for Networked Information, National Initiative for a Networked Cultural Heritage, Two Ravens Institute.</t>
  </si>
  <si>
    <t>New York, NY : American Council of Learned Societies, c1998.</t>
  </si>
  <si>
    <t>ACLS occasional paper, 1041-536X ; no. 41</t>
  </si>
  <si>
    <t xml:space="preserve">AZ </t>
  </si>
  <si>
    <t>42401263:eng</t>
  </si>
  <si>
    <t>38538890</t>
  </si>
  <si>
    <t>991003317979702656</t>
  </si>
  <si>
    <t>2259634780002656</t>
  </si>
  <si>
    <t>32285003768057</t>
  </si>
  <si>
    <t>893252254</t>
  </si>
  <si>
    <t>AZ191 .G82 1989</t>
  </si>
  <si>
    <t>0                      AZ 0191000G  82          1989</t>
  </si>
  <si>
    <t>Fourth generation evaluation / Egon G. Guba, Yvonna S. Lincoln.</t>
  </si>
  <si>
    <t>Guba, Egon G.</t>
  </si>
  <si>
    <t>Newbury Park, Calif. : Sage Publications, c1989.</t>
  </si>
  <si>
    <t>2003-03-23</t>
  </si>
  <si>
    <t>1991-03-14</t>
  </si>
  <si>
    <t>21652213:eng</t>
  </si>
  <si>
    <t>19981169</t>
  </si>
  <si>
    <t>991001521719702656</t>
  </si>
  <si>
    <t>2259654590002656</t>
  </si>
  <si>
    <t>9780803932357</t>
  </si>
  <si>
    <t>32285000511500</t>
  </si>
  <si>
    <t>893778844</t>
  </si>
  <si>
    <t>AZ191 .N48</t>
  </si>
  <si>
    <t>0                      AZ 0191000N  48</t>
  </si>
  <si>
    <t>New techniques for evaluation / Nick Smith, editor.</t>
  </si>
  <si>
    <t>Beverly Hills : Sage Publications, c1981.</t>
  </si>
  <si>
    <t>1981</t>
  </si>
  <si>
    <t>New perspectives in evaluation ; v. 2</t>
  </si>
  <si>
    <t>1993-02-05</t>
  </si>
  <si>
    <t>1990-02-16</t>
  </si>
  <si>
    <t>27336309:eng</t>
  </si>
  <si>
    <t>7462651</t>
  </si>
  <si>
    <t>991005116189702656</t>
  </si>
  <si>
    <t>2262889730002656</t>
  </si>
  <si>
    <t>9780803916128</t>
  </si>
  <si>
    <t>32285000046929</t>
  </si>
  <si>
    <t>893514068</t>
  </si>
  <si>
    <t>AZ191 .S37 1981</t>
  </si>
  <si>
    <t>0                      AZ 0191000S  37          1981</t>
  </si>
  <si>
    <t>The logic of evaluation / Michael Scriven.</t>
  </si>
  <si>
    <t>Scriven, Michael.</t>
  </si>
  <si>
    <t>Pt. Reyes, Calif. : Edgepress, 1981, c1980.</t>
  </si>
  <si>
    <t>21064331:eng</t>
  </si>
  <si>
    <t>8639388</t>
  </si>
  <si>
    <t>991000039879702656</t>
  </si>
  <si>
    <t>2261566330002656</t>
  </si>
  <si>
    <t>9780918528100</t>
  </si>
  <si>
    <t>32285000046937</t>
  </si>
  <si>
    <t>893508446</t>
  </si>
  <si>
    <t>AZ193.U6 M49</t>
  </si>
  <si>
    <t>0                      AZ 0193000U  6                  M  49</t>
  </si>
  <si>
    <t>The evaluation enterprise : a realistic appraisal of evaluation careers, methods, and applications / William R. Meyers.</t>
  </si>
  <si>
    <t>Meyers, William R.</t>
  </si>
  <si>
    <t>San Francisco : Jossey-Bass, 1981.</t>
  </si>
  <si>
    <t>The Jossey-Bass social and behavioral science series</t>
  </si>
  <si>
    <t>532897:eng</t>
  </si>
  <si>
    <t>7653833</t>
  </si>
  <si>
    <t>991005145179702656</t>
  </si>
  <si>
    <t>2258744150002656</t>
  </si>
  <si>
    <t>9780875895031</t>
  </si>
  <si>
    <t>32285000046945</t>
  </si>
  <si>
    <t>893424623</t>
  </si>
  <si>
    <t>AZ221 .A35 1986</t>
  </si>
  <si>
    <t>0                      AZ 0221000A  35          1986</t>
  </si>
  <si>
    <t>A guidebook to learning : for a lifelong pursuit of wisdom / Mortimer J. Adler.</t>
  </si>
  <si>
    <t>Adler, Mortimer Jerome, 1902-2001.</t>
  </si>
  <si>
    <t>New York : Macmillan ; London : Collier Macmillan, c1986.</t>
  </si>
  <si>
    <t>2000-10-23</t>
  </si>
  <si>
    <t>47766723:eng</t>
  </si>
  <si>
    <t>12969579</t>
  </si>
  <si>
    <t>991000758489702656</t>
  </si>
  <si>
    <t>2256451010002656</t>
  </si>
  <si>
    <t>9780025003408</t>
  </si>
  <si>
    <t>32285000046952</t>
  </si>
  <si>
    <t>893790826</t>
  </si>
  <si>
    <t>AZ505 .O73</t>
  </si>
  <si>
    <t>0                      AZ 0505000O  73</t>
  </si>
  <si>
    <t>The Organization of knowledge in modern America, 1860-1920 / edited by Alexandra Oleson and John Voss.</t>
  </si>
  <si>
    <t>Baltimore : Johns Hopkins University Press, c1979.</t>
  </si>
  <si>
    <t>mdu</t>
  </si>
  <si>
    <t>2008-01-24</t>
  </si>
  <si>
    <t>355383604:eng</t>
  </si>
  <si>
    <t>4515071</t>
  </si>
  <si>
    <t>991004669389702656</t>
  </si>
  <si>
    <t>2262598520002656</t>
  </si>
  <si>
    <t>9780801821080</t>
  </si>
  <si>
    <t>32285000046994</t>
  </si>
  <si>
    <t>893350260</t>
  </si>
  <si>
    <t>AZ999 .M2 1973</t>
  </si>
  <si>
    <t>0                      AZ 0999000M  2           1973</t>
  </si>
  <si>
    <t>Selections from extraordinary popular delusions and the madness of crowds / Charles Mackay.</t>
  </si>
  <si>
    <t>Mackay, Charles, 1814-1889.</t>
  </si>
  <si>
    <t>London : Allen and Unwin, 1973.</t>
  </si>
  <si>
    <t>2001-10-23</t>
  </si>
  <si>
    <t>3901085837:eng</t>
  </si>
  <si>
    <t>1803761</t>
  </si>
  <si>
    <t>991003893649702656</t>
  </si>
  <si>
    <t>2270516710002656</t>
  </si>
  <si>
    <t>9780049020016</t>
  </si>
  <si>
    <t>32285002231313</t>
  </si>
  <si>
    <t>893234792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</si>
</sst>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</xdr:row>
          <xdr:rowOff>9525</xdr:rowOff>
        </xdr:from>
        <xdr:to>
          <xdr:col>2</xdr:col>
          <xdr:colOff>1076325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</xdr:row>
          <xdr:rowOff>9525</xdr:rowOff>
        </xdr:from>
        <xdr:to>
          <xdr:col>2</xdr:col>
          <xdr:colOff>1076325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</xdr:row>
          <xdr:rowOff>9525</xdr:rowOff>
        </xdr:from>
        <xdr:to>
          <xdr:col>2</xdr:col>
          <xdr:colOff>1076325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</xdr:row>
          <xdr:rowOff>9525</xdr:rowOff>
        </xdr:from>
        <xdr:to>
          <xdr:col>2</xdr:col>
          <xdr:colOff>1076325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</xdr:row>
          <xdr:rowOff>9525</xdr:rowOff>
        </xdr:from>
        <xdr:to>
          <xdr:col>2</xdr:col>
          <xdr:colOff>1076325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</xdr:row>
          <xdr:rowOff>9525</xdr:rowOff>
        </xdr:from>
        <xdr:to>
          <xdr:col>2</xdr:col>
          <xdr:colOff>1076325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</xdr:row>
          <xdr:rowOff>9525</xdr:rowOff>
        </xdr:from>
        <xdr:to>
          <xdr:col>2</xdr:col>
          <xdr:colOff>1076325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</xdr:row>
          <xdr:rowOff>9525</xdr:rowOff>
        </xdr:from>
        <xdr:to>
          <xdr:col>2</xdr:col>
          <xdr:colOff>1076325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</xdr:row>
          <xdr:rowOff>9525</xdr:rowOff>
        </xdr:from>
        <xdr:to>
          <xdr:col>2</xdr:col>
          <xdr:colOff>1076325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</xdr:row>
          <xdr:rowOff>9525</xdr:rowOff>
        </xdr:from>
        <xdr:to>
          <xdr:col>2</xdr:col>
          <xdr:colOff>1076325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</xdr:row>
          <xdr:rowOff>9525</xdr:rowOff>
        </xdr:from>
        <xdr:to>
          <xdr:col>2</xdr:col>
          <xdr:colOff>1076325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</xdr:row>
          <xdr:rowOff>9525</xdr:rowOff>
        </xdr:from>
        <xdr:to>
          <xdr:col>2</xdr:col>
          <xdr:colOff>1076325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</xdr:row>
          <xdr:rowOff>9525</xdr:rowOff>
        </xdr:from>
        <xdr:to>
          <xdr:col>2</xdr:col>
          <xdr:colOff>1076325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</xdr:row>
          <xdr:rowOff>9525</xdr:rowOff>
        </xdr:from>
        <xdr:to>
          <xdr:col>2</xdr:col>
          <xdr:colOff>1076325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15</xdr:row>
          <xdr:rowOff>9525</xdr:rowOff>
        </xdr:from>
        <xdr:to>
          <xdr:col>2</xdr:col>
          <xdr:colOff>1076325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16</xdr:row>
          <xdr:rowOff>9525</xdr:rowOff>
        </xdr:from>
        <xdr:to>
          <xdr:col>2</xdr:col>
          <xdr:colOff>1076325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17</xdr:row>
          <xdr:rowOff>9525</xdr:rowOff>
        </xdr:from>
        <xdr:to>
          <xdr:col>2</xdr:col>
          <xdr:colOff>1076325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18</xdr:row>
          <xdr:rowOff>9525</xdr:rowOff>
        </xdr:from>
        <xdr:to>
          <xdr:col>2</xdr:col>
          <xdr:colOff>1076325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19</xdr:row>
          <xdr:rowOff>9525</xdr:rowOff>
        </xdr:from>
        <xdr:to>
          <xdr:col>2</xdr:col>
          <xdr:colOff>1076325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20</xdr:row>
          <xdr:rowOff>9525</xdr:rowOff>
        </xdr:from>
        <xdr:to>
          <xdr:col>2</xdr:col>
          <xdr:colOff>1076325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21</xdr:row>
          <xdr:rowOff>9525</xdr:rowOff>
        </xdr:from>
        <xdr:to>
          <xdr:col>2</xdr:col>
          <xdr:colOff>1076325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22</xdr:row>
          <xdr:rowOff>9525</xdr:rowOff>
        </xdr:from>
        <xdr:to>
          <xdr:col>2</xdr:col>
          <xdr:colOff>1076325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23</xdr:row>
          <xdr:rowOff>9525</xdr:rowOff>
        </xdr:from>
        <xdr:to>
          <xdr:col>2</xdr:col>
          <xdr:colOff>1076325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24</xdr:row>
          <xdr:rowOff>9525</xdr:rowOff>
        </xdr:from>
        <xdr:to>
          <xdr:col>2</xdr:col>
          <xdr:colOff>1076325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25</xdr:row>
          <xdr:rowOff>9525</xdr:rowOff>
        </xdr:from>
        <xdr:to>
          <xdr:col>2</xdr:col>
          <xdr:colOff>1076325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26</xdr:row>
          <xdr:rowOff>9525</xdr:rowOff>
        </xdr:from>
        <xdr:to>
          <xdr:col>2</xdr:col>
          <xdr:colOff>1076325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27</xdr:row>
          <xdr:rowOff>9525</xdr:rowOff>
        </xdr:from>
        <xdr:to>
          <xdr:col>2</xdr:col>
          <xdr:colOff>1076325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28</xdr:row>
          <xdr:rowOff>9525</xdr:rowOff>
        </xdr:from>
        <xdr:to>
          <xdr:col>2</xdr:col>
          <xdr:colOff>1076325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29</xdr:row>
          <xdr:rowOff>9525</xdr:rowOff>
        </xdr:from>
        <xdr:to>
          <xdr:col>2</xdr:col>
          <xdr:colOff>1076325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30</xdr:row>
          <xdr:rowOff>9525</xdr:rowOff>
        </xdr:from>
        <xdr:to>
          <xdr:col>2</xdr:col>
          <xdr:colOff>1076325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31</xdr:row>
          <xdr:rowOff>9525</xdr:rowOff>
        </xdr:from>
        <xdr:to>
          <xdr:col>2</xdr:col>
          <xdr:colOff>1076325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32</xdr:row>
          <xdr:rowOff>9525</xdr:rowOff>
        </xdr:from>
        <xdr:to>
          <xdr:col>2</xdr:col>
          <xdr:colOff>1076325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33</xdr:row>
          <xdr:rowOff>9525</xdr:rowOff>
        </xdr:from>
        <xdr:to>
          <xdr:col>2</xdr:col>
          <xdr:colOff>1076325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34</xdr:row>
          <xdr:rowOff>9525</xdr:rowOff>
        </xdr:from>
        <xdr:to>
          <xdr:col>2</xdr:col>
          <xdr:colOff>1076325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35</xdr:row>
          <xdr:rowOff>9525</xdr:rowOff>
        </xdr:from>
        <xdr:to>
          <xdr:col>2</xdr:col>
          <xdr:colOff>1076325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36</xdr:row>
          <xdr:rowOff>9525</xdr:rowOff>
        </xdr:from>
        <xdr:to>
          <xdr:col>2</xdr:col>
          <xdr:colOff>1076325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37</xdr:row>
          <xdr:rowOff>9525</xdr:rowOff>
        </xdr:from>
        <xdr:to>
          <xdr:col>2</xdr:col>
          <xdr:colOff>1076325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38</xdr:row>
          <xdr:rowOff>9525</xdr:rowOff>
        </xdr:from>
        <xdr:to>
          <xdr:col>2</xdr:col>
          <xdr:colOff>1076325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39</xdr:row>
          <xdr:rowOff>9525</xdr:rowOff>
        </xdr:from>
        <xdr:to>
          <xdr:col>2</xdr:col>
          <xdr:colOff>1076325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40</xdr:row>
          <xdr:rowOff>9525</xdr:rowOff>
        </xdr:from>
        <xdr:to>
          <xdr:col>2</xdr:col>
          <xdr:colOff>1076325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41</xdr:row>
          <xdr:rowOff>9525</xdr:rowOff>
        </xdr:from>
        <xdr:to>
          <xdr:col>2</xdr:col>
          <xdr:colOff>1076325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42</xdr:row>
          <xdr:rowOff>9525</xdr:rowOff>
        </xdr:from>
        <xdr:to>
          <xdr:col>2</xdr:col>
          <xdr:colOff>1076325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43</xdr:row>
          <xdr:rowOff>9525</xdr:rowOff>
        </xdr:from>
        <xdr:to>
          <xdr:col>2</xdr:col>
          <xdr:colOff>1076325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44</xdr:row>
          <xdr:rowOff>9525</xdr:rowOff>
        </xdr:from>
        <xdr:to>
          <xdr:col>2</xdr:col>
          <xdr:colOff>1076325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45</xdr:row>
          <xdr:rowOff>9525</xdr:rowOff>
        </xdr:from>
        <xdr:to>
          <xdr:col>2</xdr:col>
          <xdr:colOff>1076325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46</xdr:row>
          <xdr:rowOff>9525</xdr:rowOff>
        </xdr:from>
        <xdr:to>
          <xdr:col>2</xdr:col>
          <xdr:colOff>1076325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47</xdr:row>
          <xdr:rowOff>9525</xdr:rowOff>
        </xdr:from>
        <xdr:to>
          <xdr:col>2</xdr:col>
          <xdr:colOff>1076325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48</xdr:row>
          <xdr:rowOff>9525</xdr:rowOff>
        </xdr:from>
        <xdr:to>
          <xdr:col>2</xdr:col>
          <xdr:colOff>1076325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49</xdr:row>
          <xdr:rowOff>9525</xdr:rowOff>
        </xdr:from>
        <xdr:to>
          <xdr:col>2</xdr:col>
          <xdr:colOff>1076325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50</xdr:row>
          <xdr:rowOff>9525</xdr:rowOff>
        </xdr:from>
        <xdr:to>
          <xdr:col>2</xdr:col>
          <xdr:colOff>1076325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51</xdr:row>
          <xdr:rowOff>9525</xdr:rowOff>
        </xdr:from>
        <xdr:to>
          <xdr:col>2</xdr:col>
          <xdr:colOff>1076325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52</xdr:row>
          <xdr:rowOff>9525</xdr:rowOff>
        </xdr:from>
        <xdr:to>
          <xdr:col>2</xdr:col>
          <xdr:colOff>1076325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53</xdr:row>
          <xdr:rowOff>9525</xdr:rowOff>
        </xdr:from>
        <xdr:to>
          <xdr:col>2</xdr:col>
          <xdr:colOff>1076325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54</xdr:row>
          <xdr:rowOff>9525</xdr:rowOff>
        </xdr:from>
        <xdr:to>
          <xdr:col>2</xdr:col>
          <xdr:colOff>1076325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55</xdr:row>
          <xdr:rowOff>9525</xdr:rowOff>
        </xdr:from>
        <xdr:to>
          <xdr:col>2</xdr:col>
          <xdr:colOff>1076325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56</xdr:row>
          <xdr:rowOff>9525</xdr:rowOff>
        </xdr:from>
        <xdr:to>
          <xdr:col>2</xdr:col>
          <xdr:colOff>1076325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57</xdr:row>
          <xdr:rowOff>9525</xdr:rowOff>
        </xdr:from>
        <xdr:to>
          <xdr:col>2</xdr:col>
          <xdr:colOff>1076325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58</xdr:row>
          <xdr:rowOff>9525</xdr:rowOff>
        </xdr:from>
        <xdr:to>
          <xdr:col>2</xdr:col>
          <xdr:colOff>1076325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59</xdr:row>
          <xdr:rowOff>9525</xdr:rowOff>
        </xdr:from>
        <xdr:to>
          <xdr:col>2</xdr:col>
          <xdr:colOff>1076325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60</xdr:row>
          <xdr:rowOff>9525</xdr:rowOff>
        </xdr:from>
        <xdr:to>
          <xdr:col>2</xdr:col>
          <xdr:colOff>1076325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61</xdr:row>
          <xdr:rowOff>9525</xdr:rowOff>
        </xdr:from>
        <xdr:to>
          <xdr:col>2</xdr:col>
          <xdr:colOff>1076325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62</xdr:row>
          <xdr:rowOff>9525</xdr:rowOff>
        </xdr:from>
        <xdr:to>
          <xdr:col>2</xdr:col>
          <xdr:colOff>1076325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63</xdr:row>
          <xdr:rowOff>9525</xdr:rowOff>
        </xdr:from>
        <xdr:to>
          <xdr:col>2</xdr:col>
          <xdr:colOff>1076325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64</xdr:row>
          <xdr:rowOff>9525</xdr:rowOff>
        </xdr:from>
        <xdr:to>
          <xdr:col>2</xdr:col>
          <xdr:colOff>1076325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65</xdr:row>
          <xdr:rowOff>9525</xdr:rowOff>
        </xdr:from>
        <xdr:to>
          <xdr:col>2</xdr:col>
          <xdr:colOff>1076325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66</xdr:row>
          <xdr:rowOff>9525</xdr:rowOff>
        </xdr:from>
        <xdr:to>
          <xdr:col>2</xdr:col>
          <xdr:colOff>1076325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67</xdr:row>
          <xdr:rowOff>9525</xdr:rowOff>
        </xdr:from>
        <xdr:to>
          <xdr:col>2</xdr:col>
          <xdr:colOff>1076325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68</xdr:row>
          <xdr:rowOff>9525</xdr:rowOff>
        </xdr:from>
        <xdr:to>
          <xdr:col>2</xdr:col>
          <xdr:colOff>1076325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69</xdr:row>
          <xdr:rowOff>9525</xdr:rowOff>
        </xdr:from>
        <xdr:to>
          <xdr:col>2</xdr:col>
          <xdr:colOff>1076325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70</xdr:row>
          <xdr:rowOff>9525</xdr:rowOff>
        </xdr:from>
        <xdr:to>
          <xdr:col>2</xdr:col>
          <xdr:colOff>1076325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71</xdr:row>
          <xdr:rowOff>9525</xdr:rowOff>
        </xdr:from>
        <xdr:to>
          <xdr:col>2</xdr:col>
          <xdr:colOff>1076325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72</xdr:row>
          <xdr:rowOff>9525</xdr:rowOff>
        </xdr:from>
        <xdr:to>
          <xdr:col>2</xdr:col>
          <xdr:colOff>1076325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73</xdr:row>
          <xdr:rowOff>9525</xdr:rowOff>
        </xdr:from>
        <xdr:to>
          <xdr:col>2</xdr:col>
          <xdr:colOff>1076325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74</xdr:row>
          <xdr:rowOff>9525</xdr:rowOff>
        </xdr:from>
        <xdr:to>
          <xdr:col>2</xdr:col>
          <xdr:colOff>1076325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75</xdr:row>
          <xdr:rowOff>9525</xdr:rowOff>
        </xdr:from>
        <xdr:to>
          <xdr:col>2</xdr:col>
          <xdr:colOff>1076325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76</xdr:row>
          <xdr:rowOff>9525</xdr:rowOff>
        </xdr:from>
        <xdr:to>
          <xdr:col>2</xdr:col>
          <xdr:colOff>1076325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77</xdr:row>
          <xdr:rowOff>9525</xdr:rowOff>
        </xdr:from>
        <xdr:to>
          <xdr:col>2</xdr:col>
          <xdr:colOff>1076325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78</xdr:row>
          <xdr:rowOff>9525</xdr:rowOff>
        </xdr:from>
        <xdr:to>
          <xdr:col>2</xdr:col>
          <xdr:colOff>1076325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79</xdr:row>
          <xdr:rowOff>9525</xdr:rowOff>
        </xdr:from>
        <xdr:to>
          <xdr:col>2</xdr:col>
          <xdr:colOff>1076325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80</xdr:row>
          <xdr:rowOff>9525</xdr:rowOff>
        </xdr:from>
        <xdr:to>
          <xdr:col>2</xdr:col>
          <xdr:colOff>1076325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81</xdr:row>
          <xdr:rowOff>9525</xdr:rowOff>
        </xdr:from>
        <xdr:to>
          <xdr:col>2</xdr:col>
          <xdr:colOff>1076325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82</xdr:row>
          <xdr:rowOff>9525</xdr:rowOff>
        </xdr:from>
        <xdr:to>
          <xdr:col>2</xdr:col>
          <xdr:colOff>1076325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83</xdr:row>
          <xdr:rowOff>9525</xdr:rowOff>
        </xdr:from>
        <xdr:to>
          <xdr:col>2</xdr:col>
          <xdr:colOff>1076325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84</xdr:row>
          <xdr:rowOff>9525</xdr:rowOff>
        </xdr:from>
        <xdr:to>
          <xdr:col>2</xdr:col>
          <xdr:colOff>1076325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85</xdr:row>
          <xdr:rowOff>9525</xdr:rowOff>
        </xdr:from>
        <xdr:to>
          <xdr:col>2</xdr:col>
          <xdr:colOff>1076325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86</xdr:row>
          <xdr:rowOff>9525</xdr:rowOff>
        </xdr:from>
        <xdr:to>
          <xdr:col>2</xdr:col>
          <xdr:colOff>1076325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87</xdr:row>
          <xdr:rowOff>9525</xdr:rowOff>
        </xdr:from>
        <xdr:to>
          <xdr:col>2</xdr:col>
          <xdr:colOff>1076325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88</xdr:row>
          <xdr:rowOff>9525</xdr:rowOff>
        </xdr:from>
        <xdr:to>
          <xdr:col>2</xdr:col>
          <xdr:colOff>1076325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89</xdr:row>
          <xdr:rowOff>9525</xdr:rowOff>
        </xdr:from>
        <xdr:to>
          <xdr:col>2</xdr:col>
          <xdr:colOff>1076325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90</xdr:row>
          <xdr:rowOff>9525</xdr:rowOff>
        </xdr:from>
        <xdr:to>
          <xdr:col>2</xdr:col>
          <xdr:colOff>1076325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91</xdr:row>
          <xdr:rowOff>9525</xdr:rowOff>
        </xdr:from>
        <xdr:to>
          <xdr:col>2</xdr:col>
          <xdr:colOff>1076325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92</xdr:row>
          <xdr:rowOff>9525</xdr:rowOff>
        </xdr:from>
        <xdr:to>
          <xdr:col>2</xdr:col>
          <xdr:colOff>1076325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93</xdr:row>
          <xdr:rowOff>9525</xdr:rowOff>
        </xdr:from>
        <xdr:to>
          <xdr:col>2</xdr:col>
          <xdr:colOff>1076325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94</xdr:row>
          <xdr:rowOff>9525</xdr:rowOff>
        </xdr:from>
        <xdr:to>
          <xdr:col>2</xdr:col>
          <xdr:colOff>1076325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95</xdr:row>
          <xdr:rowOff>9525</xdr:rowOff>
        </xdr:from>
        <xdr:to>
          <xdr:col>2</xdr:col>
          <xdr:colOff>1076325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96</xdr:row>
          <xdr:rowOff>9525</xdr:rowOff>
        </xdr:from>
        <xdr:to>
          <xdr:col>2</xdr:col>
          <xdr:colOff>1076325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97</xdr:row>
          <xdr:rowOff>9525</xdr:rowOff>
        </xdr:from>
        <xdr:to>
          <xdr:col>2</xdr:col>
          <xdr:colOff>1076325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98</xdr:row>
          <xdr:rowOff>9525</xdr:rowOff>
        </xdr:from>
        <xdr:to>
          <xdr:col>2</xdr:col>
          <xdr:colOff>1076325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99</xdr:row>
          <xdr:rowOff>9525</xdr:rowOff>
        </xdr:from>
        <xdr:to>
          <xdr:col>2</xdr:col>
          <xdr:colOff>1076325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100</xdr:row>
          <xdr:rowOff>9525</xdr:rowOff>
        </xdr:from>
        <xdr:to>
          <xdr:col>2</xdr:col>
          <xdr:colOff>1076325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101</xdr:row>
          <xdr:rowOff>9525</xdr:rowOff>
        </xdr:from>
        <xdr:to>
          <xdr:col>2</xdr:col>
          <xdr:colOff>1076325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102</xdr:row>
          <xdr:rowOff>9525</xdr:rowOff>
        </xdr:from>
        <xdr:to>
          <xdr:col>2</xdr:col>
          <xdr:colOff>1076325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103</xdr:row>
          <xdr:rowOff>9525</xdr:rowOff>
        </xdr:from>
        <xdr:to>
          <xdr:col>2</xdr:col>
          <xdr:colOff>1076325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104</xdr:row>
          <xdr:rowOff>9525</xdr:rowOff>
        </xdr:from>
        <xdr:to>
          <xdr:col>2</xdr:col>
          <xdr:colOff>1076325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105</xdr:row>
          <xdr:rowOff>9525</xdr:rowOff>
        </xdr:from>
        <xdr:to>
          <xdr:col>2</xdr:col>
          <xdr:colOff>1076325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106</xdr:row>
          <xdr:rowOff>9525</xdr:rowOff>
        </xdr:from>
        <xdr:to>
          <xdr:col>2</xdr:col>
          <xdr:colOff>1076325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107</xdr:row>
          <xdr:rowOff>9525</xdr:rowOff>
        </xdr:from>
        <xdr:to>
          <xdr:col>2</xdr:col>
          <xdr:colOff>1076325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108</xdr:row>
          <xdr:rowOff>9525</xdr:rowOff>
        </xdr:from>
        <xdr:to>
          <xdr:col>2</xdr:col>
          <xdr:colOff>1076325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109</xdr:row>
          <xdr:rowOff>9525</xdr:rowOff>
        </xdr:from>
        <xdr:to>
          <xdr:col>2</xdr:col>
          <xdr:colOff>1076325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110</xdr:row>
          <xdr:rowOff>9525</xdr:rowOff>
        </xdr:from>
        <xdr:to>
          <xdr:col>2</xdr:col>
          <xdr:colOff>1076325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111</xdr:row>
          <xdr:rowOff>9525</xdr:rowOff>
        </xdr:from>
        <xdr:to>
          <xdr:col>2</xdr:col>
          <xdr:colOff>1076325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112</xdr:row>
          <xdr:rowOff>9525</xdr:rowOff>
        </xdr:from>
        <xdr:to>
          <xdr:col>2</xdr:col>
          <xdr:colOff>1076325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113</xdr:row>
          <xdr:rowOff>9525</xdr:rowOff>
        </xdr:from>
        <xdr:to>
          <xdr:col>2</xdr:col>
          <xdr:colOff>1076325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114</xdr:row>
          <xdr:rowOff>9525</xdr:rowOff>
        </xdr:from>
        <xdr:to>
          <xdr:col>2</xdr:col>
          <xdr:colOff>1076325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115</xdr:row>
          <xdr:rowOff>9525</xdr:rowOff>
        </xdr:from>
        <xdr:to>
          <xdr:col>2</xdr:col>
          <xdr:colOff>1076325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116</xdr:row>
          <xdr:rowOff>9525</xdr:rowOff>
        </xdr:from>
        <xdr:to>
          <xdr:col>2</xdr:col>
          <xdr:colOff>1076325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117</xdr:row>
          <xdr:rowOff>9525</xdr:rowOff>
        </xdr:from>
        <xdr:to>
          <xdr:col>2</xdr:col>
          <xdr:colOff>1076325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118</xdr:row>
          <xdr:rowOff>9525</xdr:rowOff>
        </xdr:from>
        <xdr:to>
          <xdr:col>2</xdr:col>
          <xdr:colOff>1076325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119</xdr:row>
          <xdr:rowOff>9525</xdr:rowOff>
        </xdr:from>
        <xdr:to>
          <xdr:col>2</xdr:col>
          <xdr:colOff>1076325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120</xdr:row>
          <xdr:rowOff>9525</xdr:rowOff>
        </xdr:from>
        <xdr:to>
          <xdr:col>2</xdr:col>
          <xdr:colOff>1076325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121</xdr:row>
          <xdr:rowOff>9525</xdr:rowOff>
        </xdr:from>
        <xdr:to>
          <xdr:col>2</xdr:col>
          <xdr:colOff>1076325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122</xdr:row>
          <xdr:rowOff>9525</xdr:rowOff>
        </xdr:from>
        <xdr:to>
          <xdr:col>2</xdr:col>
          <xdr:colOff>1076325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123</xdr:row>
          <xdr:rowOff>9525</xdr:rowOff>
        </xdr:from>
        <xdr:to>
          <xdr:col>2</xdr:col>
          <xdr:colOff>1076325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124</xdr:row>
          <xdr:rowOff>9525</xdr:rowOff>
        </xdr:from>
        <xdr:to>
          <xdr:col>2</xdr:col>
          <xdr:colOff>1076325</xdr:colOff>
          <xdr:row>124</xdr:row>
          <xdr:rowOff>485775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125</xdr:row>
          <xdr:rowOff>9525</xdr:rowOff>
        </xdr:from>
        <xdr:to>
          <xdr:col>2</xdr:col>
          <xdr:colOff>1076325</xdr:colOff>
          <xdr:row>125</xdr:row>
          <xdr:rowOff>485775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126</xdr:row>
          <xdr:rowOff>9525</xdr:rowOff>
        </xdr:from>
        <xdr:to>
          <xdr:col>2</xdr:col>
          <xdr:colOff>1076325</xdr:colOff>
          <xdr:row>126</xdr:row>
          <xdr:rowOff>485775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127</xdr:row>
          <xdr:rowOff>9525</xdr:rowOff>
        </xdr:from>
        <xdr:to>
          <xdr:col>2</xdr:col>
          <xdr:colOff>1076325</xdr:colOff>
          <xdr:row>127</xdr:row>
          <xdr:rowOff>485775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128</xdr:row>
          <xdr:rowOff>9525</xdr:rowOff>
        </xdr:from>
        <xdr:to>
          <xdr:col>2</xdr:col>
          <xdr:colOff>1076325</xdr:colOff>
          <xdr:row>128</xdr:row>
          <xdr:rowOff>485775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129</xdr:row>
          <xdr:rowOff>9525</xdr:rowOff>
        </xdr:from>
        <xdr:to>
          <xdr:col>2</xdr:col>
          <xdr:colOff>1076325</xdr:colOff>
          <xdr:row>129</xdr:row>
          <xdr:rowOff>485775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130</xdr:row>
          <xdr:rowOff>9525</xdr:rowOff>
        </xdr:from>
        <xdr:to>
          <xdr:col>2</xdr:col>
          <xdr:colOff>1076325</xdr:colOff>
          <xdr:row>130</xdr:row>
          <xdr:rowOff>485775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131</xdr:row>
          <xdr:rowOff>9525</xdr:rowOff>
        </xdr:from>
        <xdr:to>
          <xdr:col>2</xdr:col>
          <xdr:colOff>1076325</xdr:colOff>
          <xdr:row>131</xdr:row>
          <xdr:rowOff>485775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132</xdr:row>
          <xdr:rowOff>9525</xdr:rowOff>
        </xdr:from>
        <xdr:to>
          <xdr:col>2</xdr:col>
          <xdr:colOff>1076325</xdr:colOff>
          <xdr:row>132</xdr:row>
          <xdr:rowOff>485775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133</xdr:row>
          <xdr:rowOff>9525</xdr:rowOff>
        </xdr:from>
        <xdr:to>
          <xdr:col>2</xdr:col>
          <xdr:colOff>1076325</xdr:colOff>
          <xdr:row>133</xdr:row>
          <xdr:rowOff>485775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134</xdr:row>
          <xdr:rowOff>9525</xdr:rowOff>
        </xdr:from>
        <xdr:to>
          <xdr:col>2</xdr:col>
          <xdr:colOff>1076325</xdr:colOff>
          <xdr:row>134</xdr:row>
          <xdr:rowOff>485775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135</xdr:row>
          <xdr:rowOff>9525</xdr:rowOff>
        </xdr:from>
        <xdr:to>
          <xdr:col>2</xdr:col>
          <xdr:colOff>1076325</xdr:colOff>
          <xdr:row>135</xdr:row>
          <xdr:rowOff>485775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136</xdr:row>
          <xdr:rowOff>9525</xdr:rowOff>
        </xdr:from>
        <xdr:to>
          <xdr:col>2</xdr:col>
          <xdr:colOff>1076325</xdr:colOff>
          <xdr:row>136</xdr:row>
          <xdr:rowOff>485775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137</xdr:row>
          <xdr:rowOff>9525</xdr:rowOff>
        </xdr:from>
        <xdr:to>
          <xdr:col>2</xdr:col>
          <xdr:colOff>1076325</xdr:colOff>
          <xdr:row>137</xdr:row>
          <xdr:rowOff>485775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138</xdr:row>
          <xdr:rowOff>9525</xdr:rowOff>
        </xdr:from>
        <xdr:to>
          <xdr:col>2</xdr:col>
          <xdr:colOff>1076325</xdr:colOff>
          <xdr:row>138</xdr:row>
          <xdr:rowOff>485775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139</xdr:row>
          <xdr:rowOff>9525</xdr:rowOff>
        </xdr:from>
        <xdr:to>
          <xdr:col>2</xdr:col>
          <xdr:colOff>1076325</xdr:colOff>
          <xdr:row>139</xdr:row>
          <xdr:rowOff>485775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140</xdr:row>
          <xdr:rowOff>9525</xdr:rowOff>
        </xdr:from>
        <xdr:to>
          <xdr:col>2</xdr:col>
          <xdr:colOff>1076325</xdr:colOff>
          <xdr:row>140</xdr:row>
          <xdr:rowOff>485775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141</xdr:row>
          <xdr:rowOff>9525</xdr:rowOff>
        </xdr:from>
        <xdr:to>
          <xdr:col>2</xdr:col>
          <xdr:colOff>1076325</xdr:colOff>
          <xdr:row>141</xdr:row>
          <xdr:rowOff>485775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142</xdr:row>
          <xdr:rowOff>9525</xdr:rowOff>
        </xdr:from>
        <xdr:to>
          <xdr:col>2</xdr:col>
          <xdr:colOff>1076325</xdr:colOff>
          <xdr:row>142</xdr:row>
          <xdr:rowOff>485775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143</xdr:row>
          <xdr:rowOff>9525</xdr:rowOff>
        </xdr:from>
        <xdr:to>
          <xdr:col>2</xdr:col>
          <xdr:colOff>1076325</xdr:colOff>
          <xdr:row>143</xdr:row>
          <xdr:rowOff>485775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144</xdr:row>
          <xdr:rowOff>9525</xdr:rowOff>
        </xdr:from>
        <xdr:to>
          <xdr:col>2</xdr:col>
          <xdr:colOff>1076325</xdr:colOff>
          <xdr:row>144</xdr:row>
          <xdr:rowOff>485775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145</xdr:row>
          <xdr:rowOff>9525</xdr:rowOff>
        </xdr:from>
        <xdr:to>
          <xdr:col>2</xdr:col>
          <xdr:colOff>1076325</xdr:colOff>
          <xdr:row>145</xdr:row>
          <xdr:rowOff>485775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146</xdr:row>
          <xdr:rowOff>9525</xdr:rowOff>
        </xdr:from>
        <xdr:to>
          <xdr:col>2</xdr:col>
          <xdr:colOff>1076325</xdr:colOff>
          <xdr:row>146</xdr:row>
          <xdr:rowOff>485775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147</xdr:row>
          <xdr:rowOff>9525</xdr:rowOff>
        </xdr:from>
        <xdr:to>
          <xdr:col>2</xdr:col>
          <xdr:colOff>1076325</xdr:colOff>
          <xdr:row>147</xdr:row>
          <xdr:rowOff>485775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148</xdr:row>
          <xdr:rowOff>9525</xdr:rowOff>
        </xdr:from>
        <xdr:to>
          <xdr:col>2</xdr:col>
          <xdr:colOff>1076325</xdr:colOff>
          <xdr:row>148</xdr:row>
          <xdr:rowOff>485775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149</xdr:row>
          <xdr:rowOff>9525</xdr:rowOff>
        </xdr:from>
        <xdr:to>
          <xdr:col>2</xdr:col>
          <xdr:colOff>1076325</xdr:colOff>
          <xdr:row>149</xdr:row>
          <xdr:rowOff>485775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150</xdr:row>
          <xdr:rowOff>9525</xdr:rowOff>
        </xdr:from>
        <xdr:to>
          <xdr:col>2</xdr:col>
          <xdr:colOff>1076325</xdr:colOff>
          <xdr:row>150</xdr:row>
          <xdr:rowOff>485775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151</xdr:row>
          <xdr:rowOff>9525</xdr:rowOff>
        </xdr:from>
        <xdr:to>
          <xdr:col>2</xdr:col>
          <xdr:colOff>1076325</xdr:colOff>
          <xdr:row>151</xdr:row>
          <xdr:rowOff>485775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34CE-1376-4864-B889-BB859A76BE39}">
  <dimension ref="A1:BF15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/>
  <cols>
    <col min="1" max="2" width="0" hidden="1" customWidth="1"/>
    <col min="3" max="3" width="17.28515625" customWidth="1"/>
    <col min="4" max="4" width="16.140625" customWidth="1"/>
    <col min="5" max="5" width="0" hidden="1" customWidth="1"/>
    <col min="6" max="6" width="41.7109375" customWidth="1"/>
    <col min="7" max="11" width="0" hidden="1" customWidth="1"/>
    <col min="12" max="12" width="6.42578125" hidden="1" customWidth="1"/>
    <col min="13" max="13" width="18.5703125" customWidth="1"/>
    <col min="14" max="14" width="19.140625" customWidth="1"/>
    <col min="16" max="19" width="0" hidden="1" customWidth="1"/>
    <col min="22" max="28" width="0" hidden="1" customWidth="1"/>
    <col min="30" max="30" width="0" hidden="1" customWidth="1"/>
    <col min="31" max="31" width="12.28515625" customWidth="1"/>
    <col min="32" max="32" width="14" hidden="1" customWidth="1"/>
    <col min="33" max="33" width="11.28515625" customWidth="1"/>
    <col min="34" max="43" width="0" hidden="1" customWidth="1"/>
    <col min="49" max="58" width="0" hidden="1" customWidth="1"/>
  </cols>
  <sheetData>
    <row r="1" spans="1:58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39.75" customHeight="1">
      <c r="A2" s="2" t="s">
        <v>58</v>
      </c>
      <c r="B2" s="2" t="s">
        <v>59</v>
      </c>
      <c r="C2" s="2"/>
      <c r="D2" s="2" t="s">
        <v>60</v>
      </c>
      <c r="E2" s="2" t="s">
        <v>61</v>
      </c>
      <c r="F2" s="2" t="s">
        <v>62</v>
      </c>
      <c r="G2" s="3" t="s">
        <v>63</v>
      </c>
      <c r="H2" s="3" t="s">
        <v>64</v>
      </c>
      <c r="I2" s="3" t="s">
        <v>65</v>
      </c>
      <c r="J2" s="3" t="s">
        <v>64</v>
      </c>
      <c r="K2" s="3" t="s">
        <v>64</v>
      </c>
      <c r="L2" s="3" t="s">
        <v>66</v>
      </c>
      <c r="M2" s="2" t="s">
        <v>67</v>
      </c>
      <c r="N2" s="2" t="s">
        <v>68</v>
      </c>
      <c r="O2" s="3" t="s">
        <v>69</v>
      </c>
      <c r="Q2" s="3" t="s">
        <v>70</v>
      </c>
      <c r="R2" s="3" t="s">
        <v>71</v>
      </c>
      <c r="S2" s="2" t="s">
        <v>72</v>
      </c>
      <c r="T2" s="3" t="s">
        <v>73</v>
      </c>
      <c r="U2" s="4">
        <v>2</v>
      </c>
      <c r="V2" s="4">
        <v>2</v>
      </c>
      <c r="W2" s="5" t="s">
        <v>74</v>
      </c>
      <c r="X2" s="5" t="s">
        <v>74</v>
      </c>
      <c r="Y2" s="5" t="s">
        <v>75</v>
      </c>
      <c r="Z2" s="5" t="s">
        <v>75</v>
      </c>
      <c r="AA2" s="4">
        <v>224</v>
      </c>
      <c r="AB2" s="4">
        <v>204</v>
      </c>
      <c r="AC2" s="4">
        <v>2929</v>
      </c>
      <c r="AD2" s="4">
        <v>1</v>
      </c>
      <c r="AE2" s="4">
        <v>31</v>
      </c>
      <c r="AF2" s="4">
        <v>2</v>
      </c>
      <c r="AG2" s="4">
        <v>63</v>
      </c>
      <c r="AH2" s="4">
        <v>0</v>
      </c>
      <c r="AI2" s="4">
        <v>22</v>
      </c>
      <c r="AJ2" s="4">
        <v>1</v>
      </c>
      <c r="AK2" s="4">
        <v>11</v>
      </c>
      <c r="AL2" s="4">
        <v>1</v>
      </c>
      <c r="AM2" s="4">
        <v>24</v>
      </c>
      <c r="AN2" s="4">
        <v>0</v>
      </c>
      <c r="AO2" s="4">
        <v>17</v>
      </c>
      <c r="AP2" s="4">
        <v>0</v>
      </c>
      <c r="AQ2" s="4">
        <v>2</v>
      </c>
      <c r="AR2" s="3" t="s">
        <v>64</v>
      </c>
      <c r="AS2" s="3" t="s">
        <v>64</v>
      </c>
      <c r="AU2" s="6" t="str">
        <f>HYPERLINK("https://creighton-primo.hosted.exlibrisgroup.com/primo-explore/search?tab=default_tab&amp;search_scope=EVERYTHING&amp;vid=01CRU&amp;lang=en_US&amp;offset=0&amp;query=any,contains,991002171899702656","Catalog Record")</f>
        <v>Catalog Record</v>
      </c>
      <c r="AV2" s="6" t="str">
        <f>HYPERLINK("http://www.worldcat.org/oclc/27946200","WorldCat Record")</f>
        <v>WorldCat Record</v>
      </c>
      <c r="AW2" s="3" t="s">
        <v>76</v>
      </c>
      <c r="AX2" s="3" t="s">
        <v>77</v>
      </c>
      <c r="AY2" s="3" t="s">
        <v>78</v>
      </c>
      <c r="AZ2" s="3" t="s">
        <v>78</v>
      </c>
      <c r="BA2" s="3" t="s">
        <v>79</v>
      </c>
      <c r="BB2" s="3" t="s">
        <v>80</v>
      </c>
      <c r="BE2" s="3" t="s">
        <v>81</v>
      </c>
      <c r="BF2" s="3" t="s">
        <v>82</v>
      </c>
    </row>
    <row r="3" spans="1:58" ht="39.75" customHeight="1">
      <c r="A3" s="2" t="s">
        <v>58</v>
      </c>
      <c r="B3" s="2" t="s">
        <v>59</v>
      </c>
      <c r="C3" s="2"/>
      <c r="D3" s="2" t="s">
        <v>83</v>
      </c>
      <c r="E3" s="2" t="s">
        <v>84</v>
      </c>
      <c r="F3" s="2" t="s">
        <v>85</v>
      </c>
      <c r="G3" s="3" t="s">
        <v>86</v>
      </c>
      <c r="H3" s="3" t="s">
        <v>64</v>
      </c>
      <c r="I3" s="3" t="s">
        <v>65</v>
      </c>
      <c r="J3" s="3" t="s">
        <v>64</v>
      </c>
      <c r="K3" s="3" t="s">
        <v>64</v>
      </c>
      <c r="L3" s="3" t="s">
        <v>66</v>
      </c>
      <c r="M3" s="2" t="s">
        <v>87</v>
      </c>
      <c r="N3" s="2" t="s">
        <v>88</v>
      </c>
      <c r="O3" s="3" t="s">
        <v>89</v>
      </c>
      <c r="Q3" s="3" t="s">
        <v>70</v>
      </c>
      <c r="R3" s="3" t="s">
        <v>90</v>
      </c>
      <c r="S3" s="2" t="s">
        <v>91</v>
      </c>
      <c r="T3" s="3" t="s">
        <v>73</v>
      </c>
      <c r="U3" s="4">
        <v>5</v>
      </c>
      <c r="V3" s="4">
        <v>5</v>
      </c>
      <c r="W3" s="5" t="s">
        <v>92</v>
      </c>
      <c r="X3" s="5" t="s">
        <v>92</v>
      </c>
      <c r="Y3" s="5" t="s">
        <v>93</v>
      </c>
      <c r="Z3" s="5" t="s">
        <v>93</v>
      </c>
      <c r="AA3" s="4">
        <v>116</v>
      </c>
      <c r="AB3" s="4">
        <v>89</v>
      </c>
      <c r="AC3" s="4">
        <v>541</v>
      </c>
      <c r="AD3" s="4">
        <v>2</v>
      </c>
      <c r="AE3" s="4">
        <v>5</v>
      </c>
      <c r="AF3" s="4">
        <v>6</v>
      </c>
      <c r="AG3" s="4">
        <v>21</v>
      </c>
      <c r="AH3" s="4">
        <v>1</v>
      </c>
      <c r="AI3" s="4">
        <v>7</v>
      </c>
      <c r="AJ3" s="4">
        <v>2</v>
      </c>
      <c r="AK3" s="4">
        <v>6</v>
      </c>
      <c r="AL3" s="4">
        <v>4</v>
      </c>
      <c r="AM3" s="4">
        <v>10</v>
      </c>
      <c r="AN3" s="4">
        <v>1</v>
      </c>
      <c r="AO3" s="4">
        <v>3</v>
      </c>
      <c r="AP3" s="4">
        <v>0</v>
      </c>
      <c r="AQ3" s="4">
        <v>0</v>
      </c>
      <c r="AR3" s="3" t="s">
        <v>64</v>
      </c>
      <c r="AS3" s="3" t="s">
        <v>94</v>
      </c>
      <c r="AT3" s="6" t="str">
        <f>HYPERLINK("http://catalog.hathitrust.org/Record/012270666","HathiTrust Record")</f>
        <v>HathiTrust Record</v>
      </c>
      <c r="AU3" s="6" t="str">
        <f>HYPERLINK("https://creighton-primo.hosted.exlibrisgroup.com/primo-explore/search?tab=default_tab&amp;search_scope=EVERYTHING&amp;vid=01CRU&amp;lang=en_US&amp;offset=0&amp;query=any,contains,991004485599702656","Catalog Record")</f>
        <v>Catalog Record</v>
      </c>
      <c r="AV3" s="6" t="str">
        <f>HYPERLINK("http://www.worldcat.org/oclc/3641897","WorldCat Record")</f>
        <v>WorldCat Record</v>
      </c>
      <c r="AW3" s="3" t="s">
        <v>95</v>
      </c>
      <c r="AX3" s="3" t="s">
        <v>96</v>
      </c>
      <c r="AY3" s="3" t="s">
        <v>97</v>
      </c>
      <c r="AZ3" s="3" t="s">
        <v>97</v>
      </c>
      <c r="BA3" s="3" t="s">
        <v>98</v>
      </c>
      <c r="BB3" s="3" t="s">
        <v>80</v>
      </c>
      <c r="BE3" s="3" t="s">
        <v>99</v>
      </c>
      <c r="BF3" s="3" t="s">
        <v>100</v>
      </c>
    </row>
    <row r="4" spans="1:58" ht="39.75" customHeight="1">
      <c r="A4" s="2" t="s">
        <v>58</v>
      </c>
      <c r="B4" s="2" t="s">
        <v>59</v>
      </c>
      <c r="C4" s="2"/>
      <c r="D4" s="2" t="s">
        <v>101</v>
      </c>
      <c r="E4" s="2" t="s">
        <v>102</v>
      </c>
      <c r="F4" s="2" t="s">
        <v>103</v>
      </c>
      <c r="H4" s="3" t="s">
        <v>64</v>
      </c>
      <c r="I4" s="3" t="s">
        <v>65</v>
      </c>
      <c r="J4" s="3" t="s">
        <v>64</v>
      </c>
      <c r="K4" s="3" t="s">
        <v>64</v>
      </c>
      <c r="L4" s="3" t="s">
        <v>66</v>
      </c>
      <c r="N4" s="2" t="s">
        <v>104</v>
      </c>
      <c r="O4" s="3" t="s">
        <v>69</v>
      </c>
      <c r="Q4" s="3" t="s">
        <v>70</v>
      </c>
      <c r="R4" s="3" t="s">
        <v>105</v>
      </c>
      <c r="T4" s="3" t="s">
        <v>73</v>
      </c>
      <c r="U4" s="4">
        <v>11</v>
      </c>
      <c r="V4" s="4">
        <v>11</v>
      </c>
      <c r="W4" s="5" t="s">
        <v>106</v>
      </c>
      <c r="X4" s="5" t="s">
        <v>106</v>
      </c>
      <c r="Y4" s="5" t="s">
        <v>107</v>
      </c>
      <c r="Z4" s="5" t="s">
        <v>107</v>
      </c>
      <c r="AA4" s="4">
        <v>108</v>
      </c>
      <c r="AB4" s="4">
        <v>106</v>
      </c>
      <c r="AC4" s="4">
        <v>107</v>
      </c>
      <c r="AD4" s="4">
        <v>1</v>
      </c>
      <c r="AE4" s="4">
        <v>1</v>
      </c>
      <c r="AF4" s="4">
        <v>9</v>
      </c>
      <c r="AG4" s="4">
        <v>9</v>
      </c>
      <c r="AH4" s="4">
        <v>1</v>
      </c>
      <c r="AI4" s="4">
        <v>1</v>
      </c>
      <c r="AJ4" s="4">
        <v>3</v>
      </c>
      <c r="AK4" s="4">
        <v>3</v>
      </c>
      <c r="AL4" s="4">
        <v>7</v>
      </c>
      <c r="AM4" s="4">
        <v>7</v>
      </c>
      <c r="AN4" s="4">
        <v>0</v>
      </c>
      <c r="AO4" s="4">
        <v>0</v>
      </c>
      <c r="AP4" s="4">
        <v>0</v>
      </c>
      <c r="AQ4" s="4">
        <v>0</v>
      </c>
      <c r="AR4" s="3" t="s">
        <v>64</v>
      </c>
      <c r="AS4" s="3" t="s">
        <v>94</v>
      </c>
      <c r="AT4" s="6" t="str">
        <f>HYPERLINK("http://catalog.hathitrust.org/Record/006946453","HathiTrust Record")</f>
        <v>HathiTrust Record</v>
      </c>
      <c r="AU4" s="6" t="str">
        <f>HYPERLINK("https://creighton-primo.hosted.exlibrisgroup.com/primo-explore/search?tab=default_tab&amp;search_scope=EVERYTHING&amp;vid=01CRU&amp;lang=en_US&amp;offset=0&amp;query=any,contains,991004990159702656","Catalog Record")</f>
        <v>Catalog Record</v>
      </c>
      <c r="AV4" s="6" t="str">
        <f>HYPERLINK("http://www.worldcat.org/oclc/6486899","WorldCat Record")</f>
        <v>WorldCat Record</v>
      </c>
      <c r="AW4" s="3" t="s">
        <v>108</v>
      </c>
      <c r="AX4" s="3" t="s">
        <v>109</v>
      </c>
      <c r="AY4" s="3" t="s">
        <v>110</v>
      </c>
      <c r="AZ4" s="3" t="s">
        <v>110</v>
      </c>
      <c r="BA4" s="3" t="s">
        <v>111</v>
      </c>
      <c r="BB4" s="3" t="s">
        <v>80</v>
      </c>
      <c r="BD4" s="3" t="s">
        <v>112</v>
      </c>
      <c r="BE4" s="3" t="s">
        <v>113</v>
      </c>
      <c r="BF4" s="3" t="s">
        <v>114</v>
      </c>
    </row>
    <row r="5" spans="1:58" ht="39.75" customHeight="1">
      <c r="A5" s="2" t="s">
        <v>58</v>
      </c>
      <c r="B5" s="2" t="s">
        <v>59</v>
      </c>
      <c r="C5" s="2"/>
      <c r="D5" s="2" t="s">
        <v>115</v>
      </c>
      <c r="E5" s="2" t="s">
        <v>116</v>
      </c>
      <c r="F5" s="2" t="s">
        <v>117</v>
      </c>
      <c r="H5" s="3" t="s">
        <v>64</v>
      </c>
      <c r="I5" s="3" t="s">
        <v>65</v>
      </c>
      <c r="J5" s="3" t="s">
        <v>64</v>
      </c>
      <c r="K5" s="3" t="s">
        <v>64</v>
      </c>
      <c r="L5" s="3" t="s">
        <v>66</v>
      </c>
      <c r="M5" s="2" t="s">
        <v>118</v>
      </c>
      <c r="N5" s="2" t="s">
        <v>119</v>
      </c>
      <c r="O5" s="3" t="s">
        <v>120</v>
      </c>
      <c r="P5" s="2" t="s">
        <v>121</v>
      </c>
      <c r="Q5" s="3" t="s">
        <v>70</v>
      </c>
      <c r="R5" s="3" t="s">
        <v>105</v>
      </c>
      <c r="T5" s="3" t="s">
        <v>73</v>
      </c>
      <c r="U5" s="4">
        <v>2</v>
      </c>
      <c r="V5" s="4">
        <v>2</v>
      </c>
      <c r="W5" s="5" t="s">
        <v>122</v>
      </c>
      <c r="X5" s="5" t="s">
        <v>122</v>
      </c>
      <c r="Y5" s="5" t="s">
        <v>107</v>
      </c>
      <c r="Z5" s="5" t="s">
        <v>107</v>
      </c>
      <c r="AA5" s="4">
        <v>728</v>
      </c>
      <c r="AB5" s="4">
        <v>615</v>
      </c>
      <c r="AC5" s="4">
        <v>617</v>
      </c>
      <c r="AD5" s="4">
        <v>5</v>
      </c>
      <c r="AE5" s="4">
        <v>5</v>
      </c>
      <c r="AF5" s="4">
        <v>35</v>
      </c>
      <c r="AG5" s="4">
        <v>35</v>
      </c>
      <c r="AH5" s="4">
        <v>12</v>
      </c>
      <c r="AI5" s="4">
        <v>12</v>
      </c>
      <c r="AJ5" s="4">
        <v>10</v>
      </c>
      <c r="AK5" s="4">
        <v>10</v>
      </c>
      <c r="AL5" s="4">
        <v>20</v>
      </c>
      <c r="AM5" s="4">
        <v>20</v>
      </c>
      <c r="AN5" s="4">
        <v>4</v>
      </c>
      <c r="AO5" s="4">
        <v>4</v>
      </c>
      <c r="AP5" s="4">
        <v>0</v>
      </c>
      <c r="AQ5" s="4">
        <v>0</v>
      </c>
      <c r="AR5" s="3" t="s">
        <v>64</v>
      </c>
      <c r="AS5" s="3" t="s">
        <v>64</v>
      </c>
      <c r="AU5" s="6" t="str">
        <f>HYPERLINK("https://creighton-primo.hosted.exlibrisgroup.com/primo-explore/search?tab=default_tab&amp;search_scope=EVERYTHING&amp;vid=01CRU&amp;lang=en_US&amp;offset=0&amp;query=any,contains,991004776839702656","Catalog Record")</f>
        <v>Catalog Record</v>
      </c>
      <c r="AV5" s="6" t="str">
        <f>HYPERLINK("http://www.worldcat.org/oclc/5101451","WorldCat Record")</f>
        <v>WorldCat Record</v>
      </c>
      <c r="AW5" s="3" t="s">
        <v>123</v>
      </c>
      <c r="AX5" s="3" t="s">
        <v>124</v>
      </c>
      <c r="AY5" s="3" t="s">
        <v>125</v>
      </c>
      <c r="AZ5" s="3" t="s">
        <v>125</v>
      </c>
      <c r="BA5" s="3" t="s">
        <v>126</v>
      </c>
      <c r="BB5" s="3" t="s">
        <v>80</v>
      </c>
      <c r="BD5" s="3" t="s">
        <v>127</v>
      </c>
      <c r="BE5" s="3" t="s">
        <v>128</v>
      </c>
      <c r="BF5" s="3" t="s">
        <v>129</v>
      </c>
    </row>
    <row r="6" spans="1:58" ht="39.75" customHeight="1">
      <c r="A6" s="2" t="s">
        <v>58</v>
      </c>
      <c r="B6" s="2" t="s">
        <v>59</v>
      </c>
      <c r="C6" s="2"/>
      <c r="D6" s="2" t="s">
        <v>130</v>
      </c>
      <c r="E6" s="2" t="s">
        <v>131</v>
      </c>
      <c r="F6" s="2" t="s">
        <v>132</v>
      </c>
      <c r="H6" s="3" t="s">
        <v>64</v>
      </c>
      <c r="I6" s="3" t="s">
        <v>65</v>
      </c>
      <c r="J6" s="3" t="s">
        <v>64</v>
      </c>
      <c r="K6" s="3" t="s">
        <v>64</v>
      </c>
      <c r="L6" s="3" t="s">
        <v>66</v>
      </c>
      <c r="M6" s="2" t="s">
        <v>133</v>
      </c>
      <c r="N6" s="2" t="s">
        <v>134</v>
      </c>
      <c r="O6" s="3" t="s">
        <v>135</v>
      </c>
      <c r="Q6" s="3" t="s">
        <v>70</v>
      </c>
      <c r="R6" s="3" t="s">
        <v>136</v>
      </c>
      <c r="T6" s="3" t="s">
        <v>73</v>
      </c>
      <c r="U6" s="4">
        <v>6</v>
      </c>
      <c r="V6" s="4">
        <v>6</v>
      </c>
      <c r="W6" s="5" t="s">
        <v>137</v>
      </c>
      <c r="X6" s="5" t="s">
        <v>137</v>
      </c>
      <c r="Y6" s="5" t="s">
        <v>138</v>
      </c>
      <c r="Z6" s="5" t="s">
        <v>138</v>
      </c>
      <c r="AA6" s="4">
        <v>116</v>
      </c>
      <c r="AB6" s="4">
        <v>87</v>
      </c>
      <c r="AC6" s="4">
        <v>88</v>
      </c>
      <c r="AD6" s="4">
        <v>2</v>
      </c>
      <c r="AE6" s="4">
        <v>2</v>
      </c>
      <c r="AF6" s="4">
        <v>6</v>
      </c>
      <c r="AG6" s="4">
        <v>6</v>
      </c>
      <c r="AH6" s="4">
        <v>0</v>
      </c>
      <c r="AI6" s="4">
        <v>0</v>
      </c>
      <c r="AJ6" s="4">
        <v>2</v>
      </c>
      <c r="AK6" s="4">
        <v>2</v>
      </c>
      <c r="AL6" s="4">
        <v>4</v>
      </c>
      <c r="AM6" s="4">
        <v>4</v>
      </c>
      <c r="AN6" s="4">
        <v>1</v>
      </c>
      <c r="AO6" s="4">
        <v>1</v>
      </c>
      <c r="AP6" s="4">
        <v>0</v>
      </c>
      <c r="AQ6" s="4">
        <v>0</v>
      </c>
      <c r="AR6" s="3" t="s">
        <v>64</v>
      </c>
      <c r="AS6" s="3" t="s">
        <v>94</v>
      </c>
      <c r="AT6" s="6" t="str">
        <f>HYPERLINK("http://catalog.hathitrust.org/Record/002497691","HathiTrust Record")</f>
        <v>HathiTrust Record</v>
      </c>
      <c r="AU6" s="6" t="str">
        <f>HYPERLINK("https://creighton-primo.hosted.exlibrisgroup.com/primo-explore/search?tab=default_tab&amp;search_scope=EVERYTHING&amp;vid=01CRU&amp;lang=en_US&amp;offset=0&amp;query=any,contains,991002006919702656","Catalog Record")</f>
        <v>Catalog Record</v>
      </c>
      <c r="AV6" s="6" t="str">
        <f>HYPERLINK("http://www.worldcat.org/oclc/25509521","WorldCat Record")</f>
        <v>WorldCat Record</v>
      </c>
      <c r="AW6" s="3" t="s">
        <v>139</v>
      </c>
      <c r="AX6" s="3" t="s">
        <v>140</v>
      </c>
      <c r="AY6" s="3" t="s">
        <v>141</v>
      </c>
      <c r="AZ6" s="3" t="s">
        <v>141</v>
      </c>
      <c r="BA6" s="3" t="s">
        <v>142</v>
      </c>
      <c r="BB6" s="3" t="s">
        <v>80</v>
      </c>
      <c r="BD6" s="3" t="s">
        <v>143</v>
      </c>
      <c r="BE6" s="3" t="s">
        <v>144</v>
      </c>
      <c r="BF6" s="3" t="s">
        <v>145</v>
      </c>
    </row>
    <row r="7" spans="1:58" ht="39.75" customHeight="1">
      <c r="A7" s="2" t="s">
        <v>58</v>
      </c>
      <c r="B7" s="2" t="s">
        <v>59</v>
      </c>
      <c r="C7" s="2"/>
      <c r="D7" s="2" t="s">
        <v>146</v>
      </c>
      <c r="E7" s="2" t="s">
        <v>147</v>
      </c>
      <c r="F7" s="2" t="s">
        <v>148</v>
      </c>
      <c r="H7" s="3" t="s">
        <v>64</v>
      </c>
      <c r="I7" s="3" t="s">
        <v>65</v>
      </c>
      <c r="J7" s="3" t="s">
        <v>64</v>
      </c>
      <c r="K7" s="3" t="s">
        <v>64</v>
      </c>
      <c r="L7" s="3" t="s">
        <v>66</v>
      </c>
      <c r="M7" s="2" t="s">
        <v>149</v>
      </c>
      <c r="N7" s="2" t="s">
        <v>150</v>
      </c>
      <c r="O7" s="3" t="s">
        <v>151</v>
      </c>
      <c r="P7" s="2" t="s">
        <v>152</v>
      </c>
      <c r="Q7" s="3" t="s">
        <v>70</v>
      </c>
      <c r="R7" s="3" t="s">
        <v>105</v>
      </c>
      <c r="T7" s="3" t="s">
        <v>73</v>
      </c>
      <c r="U7" s="4">
        <v>4</v>
      </c>
      <c r="V7" s="4">
        <v>4</v>
      </c>
      <c r="W7" s="5" t="s">
        <v>153</v>
      </c>
      <c r="X7" s="5" t="s">
        <v>153</v>
      </c>
      <c r="Y7" s="5" t="s">
        <v>107</v>
      </c>
      <c r="Z7" s="5" t="s">
        <v>107</v>
      </c>
      <c r="AA7" s="4">
        <v>330</v>
      </c>
      <c r="AB7" s="4">
        <v>301</v>
      </c>
      <c r="AC7" s="4">
        <v>316</v>
      </c>
      <c r="AD7" s="4">
        <v>3</v>
      </c>
      <c r="AE7" s="4">
        <v>3</v>
      </c>
      <c r="AF7" s="4">
        <v>17</v>
      </c>
      <c r="AG7" s="4">
        <v>18</v>
      </c>
      <c r="AH7" s="4">
        <v>8</v>
      </c>
      <c r="AI7" s="4">
        <v>8</v>
      </c>
      <c r="AJ7" s="4">
        <v>1</v>
      </c>
      <c r="AK7" s="4">
        <v>2</v>
      </c>
      <c r="AL7" s="4">
        <v>9</v>
      </c>
      <c r="AM7" s="4">
        <v>9</v>
      </c>
      <c r="AN7" s="4">
        <v>2</v>
      </c>
      <c r="AO7" s="4">
        <v>2</v>
      </c>
      <c r="AP7" s="4">
        <v>0</v>
      </c>
      <c r="AQ7" s="4">
        <v>0</v>
      </c>
      <c r="AR7" s="3" t="s">
        <v>64</v>
      </c>
      <c r="AS7" s="3" t="s">
        <v>64</v>
      </c>
      <c r="AU7" s="6" t="str">
        <f>HYPERLINK("https://creighton-primo.hosted.exlibrisgroup.com/primo-explore/search?tab=default_tab&amp;search_scope=EVERYTHING&amp;vid=01CRU&amp;lang=en_US&amp;offset=0&amp;query=any,contains,991000215299702656","Catalog Record")</f>
        <v>Catalog Record</v>
      </c>
      <c r="AV7" s="6" t="str">
        <f>HYPERLINK("http://www.worldcat.org/oclc/9557554","WorldCat Record")</f>
        <v>WorldCat Record</v>
      </c>
      <c r="AW7" s="3" t="s">
        <v>154</v>
      </c>
      <c r="AX7" s="3" t="s">
        <v>155</v>
      </c>
      <c r="AY7" s="3" t="s">
        <v>156</v>
      </c>
      <c r="AZ7" s="3" t="s">
        <v>156</v>
      </c>
      <c r="BA7" s="3" t="s">
        <v>157</v>
      </c>
      <c r="BB7" s="3" t="s">
        <v>80</v>
      </c>
      <c r="BD7" s="3" t="s">
        <v>158</v>
      </c>
      <c r="BE7" s="3" t="s">
        <v>159</v>
      </c>
      <c r="BF7" s="3" t="s">
        <v>160</v>
      </c>
    </row>
    <row r="8" spans="1:58" ht="39.75" customHeight="1">
      <c r="A8" s="2" t="s">
        <v>58</v>
      </c>
      <c r="B8" s="2" t="s">
        <v>59</v>
      </c>
      <c r="C8" s="2"/>
      <c r="D8" s="2" t="s">
        <v>161</v>
      </c>
      <c r="E8" s="2" t="s">
        <v>162</v>
      </c>
      <c r="F8" s="2" t="s">
        <v>163</v>
      </c>
      <c r="H8" s="3" t="s">
        <v>64</v>
      </c>
      <c r="I8" s="3" t="s">
        <v>65</v>
      </c>
      <c r="J8" s="3" t="s">
        <v>64</v>
      </c>
      <c r="K8" s="3" t="s">
        <v>64</v>
      </c>
      <c r="L8" s="3" t="s">
        <v>66</v>
      </c>
      <c r="M8" s="2" t="s">
        <v>149</v>
      </c>
      <c r="N8" s="2" t="s">
        <v>164</v>
      </c>
      <c r="O8" s="3" t="s">
        <v>165</v>
      </c>
      <c r="P8" s="2" t="s">
        <v>152</v>
      </c>
      <c r="Q8" s="3" t="s">
        <v>70</v>
      </c>
      <c r="R8" s="3" t="s">
        <v>105</v>
      </c>
      <c r="T8" s="3" t="s">
        <v>73</v>
      </c>
      <c r="U8" s="4">
        <v>2</v>
      </c>
      <c r="V8" s="4">
        <v>2</v>
      </c>
      <c r="W8" s="5" t="s">
        <v>166</v>
      </c>
      <c r="X8" s="5" t="s">
        <v>166</v>
      </c>
      <c r="Y8" s="5" t="s">
        <v>167</v>
      </c>
      <c r="Z8" s="5" t="s">
        <v>167</v>
      </c>
      <c r="AA8" s="4">
        <v>299</v>
      </c>
      <c r="AB8" s="4">
        <v>260</v>
      </c>
      <c r="AC8" s="4">
        <v>267</v>
      </c>
      <c r="AD8" s="4">
        <v>2</v>
      </c>
      <c r="AE8" s="4">
        <v>2</v>
      </c>
      <c r="AF8" s="4">
        <v>9</v>
      </c>
      <c r="AG8" s="4">
        <v>9</v>
      </c>
      <c r="AH8" s="4">
        <v>4</v>
      </c>
      <c r="AI8" s="4">
        <v>4</v>
      </c>
      <c r="AJ8" s="4">
        <v>1</v>
      </c>
      <c r="AK8" s="4">
        <v>1</v>
      </c>
      <c r="AL8" s="4">
        <v>6</v>
      </c>
      <c r="AM8" s="4">
        <v>6</v>
      </c>
      <c r="AN8" s="4">
        <v>1</v>
      </c>
      <c r="AO8" s="4">
        <v>1</v>
      </c>
      <c r="AP8" s="4">
        <v>0</v>
      </c>
      <c r="AQ8" s="4">
        <v>0</v>
      </c>
      <c r="AR8" s="3" t="s">
        <v>64</v>
      </c>
      <c r="AS8" s="3" t="s">
        <v>64</v>
      </c>
      <c r="AU8" s="6" t="str">
        <f>HYPERLINK("https://creighton-primo.hosted.exlibrisgroup.com/primo-explore/search?tab=default_tab&amp;search_scope=EVERYTHING&amp;vid=01CRU&amp;lang=en_US&amp;offset=0&amp;query=any,contains,991004543009702656","Catalog Record")</f>
        <v>Catalog Record</v>
      </c>
      <c r="AV8" s="6" t="str">
        <f>HYPERLINK("http://www.worldcat.org/oclc/15082082","WorldCat Record")</f>
        <v>WorldCat Record</v>
      </c>
      <c r="AW8" s="3" t="s">
        <v>168</v>
      </c>
      <c r="AX8" s="3" t="s">
        <v>169</v>
      </c>
      <c r="AY8" s="3" t="s">
        <v>170</v>
      </c>
      <c r="AZ8" s="3" t="s">
        <v>170</v>
      </c>
      <c r="BA8" s="3" t="s">
        <v>171</v>
      </c>
      <c r="BB8" s="3" t="s">
        <v>80</v>
      </c>
      <c r="BD8" s="3" t="s">
        <v>172</v>
      </c>
      <c r="BE8" s="3" t="s">
        <v>173</v>
      </c>
      <c r="BF8" s="3" t="s">
        <v>174</v>
      </c>
    </row>
    <row r="9" spans="1:58" ht="39.75" customHeight="1">
      <c r="A9" s="2" t="s">
        <v>58</v>
      </c>
      <c r="B9" s="2" t="s">
        <v>59</v>
      </c>
      <c r="C9" s="2"/>
      <c r="D9" s="2" t="s">
        <v>175</v>
      </c>
      <c r="E9" s="2" t="s">
        <v>176</v>
      </c>
      <c r="F9" s="2" t="s">
        <v>177</v>
      </c>
      <c r="H9" s="3" t="s">
        <v>64</v>
      </c>
      <c r="I9" s="3" t="s">
        <v>65</v>
      </c>
      <c r="J9" s="3" t="s">
        <v>64</v>
      </c>
      <c r="K9" s="3" t="s">
        <v>64</v>
      </c>
      <c r="L9" s="3" t="s">
        <v>66</v>
      </c>
      <c r="M9" s="2" t="s">
        <v>178</v>
      </c>
      <c r="N9" s="2" t="s">
        <v>179</v>
      </c>
      <c r="O9" s="3" t="s">
        <v>151</v>
      </c>
      <c r="Q9" s="3" t="s">
        <v>70</v>
      </c>
      <c r="R9" s="3" t="s">
        <v>105</v>
      </c>
      <c r="T9" s="3" t="s">
        <v>73</v>
      </c>
      <c r="U9" s="4">
        <v>2</v>
      </c>
      <c r="V9" s="4">
        <v>2</v>
      </c>
      <c r="W9" s="5" t="s">
        <v>180</v>
      </c>
      <c r="X9" s="5" t="s">
        <v>180</v>
      </c>
      <c r="Y9" s="5" t="s">
        <v>181</v>
      </c>
      <c r="Z9" s="5" t="s">
        <v>181</v>
      </c>
      <c r="AA9" s="4">
        <v>327</v>
      </c>
      <c r="AB9" s="4">
        <v>286</v>
      </c>
      <c r="AC9" s="4">
        <v>299</v>
      </c>
      <c r="AD9" s="4">
        <v>2</v>
      </c>
      <c r="AE9" s="4">
        <v>2</v>
      </c>
      <c r="AF9" s="4">
        <v>13</v>
      </c>
      <c r="AG9" s="4">
        <v>13</v>
      </c>
      <c r="AH9" s="4">
        <v>5</v>
      </c>
      <c r="AI9" s="4">
        <v>5</v>
      </c>
      <c r="AJ9" s="4">
        <v>2</v>
      </c>
      <c r="AK9" s="4">
        <v>2</v>
      </c>
      <c r="AL9" s="4">
        <v>9</v>
      </c>
      <c r="AM9" s="4">
        <v>9</v>
      </c>
      <c r="AN9" s="4">
        <v>1</v>
      </c>
      <c r="AO9" s="4">
        <v>1</v>
      </c>
      <c r="AP9" s="4">
        <v>0</v>
      </c>
      <c r="AQ9" s="4">
        <v>0</v>
      </c>
      <c r="AR9" s="3" t="s">
        <v>64</v>
      </c>
      <c r="AS9" s="3" t="s">
        <v>64</v>
      </c>
      <c r="AU9" s="6" t="str">
        <f>HYPERLINK("https://creighton-primo.hosted.exlibrisgroup.com/primo-explore/search?tab=default_tab&amp;search_scope=EVERYTHING&amp;vid=01CRU&amp;lang=en_US&amp;offset=0&amp;query=any,contains,991000295149702656","Catalog Record")</f>
        <v>Catalog Record</v>
      </c>
      <c r="AV9" s="6" t="str">
        <f>HYPERLINK("http://www.worldcat.org/oclc/10162235","WorldCat Record")</f>
        <v>WorldCat Record</v>
      </c>
      <c r="AW9" s="3" t="s">
        <v>182</v>
      </c>
      <c r="AX9" s="3" t="s">
        <v>183</v>
      </c>
      <c r="AY9" s="3" t="s">
        <v>184</v>
      </c>
      <c r="AZ9" s="3" t="s">
        <v>184</v>
      </c>
      <c r="BA9" s="3" t="s">
        <v>185</v>
      </c>
      <c r="BB9" s="3" t="s">
        <v>80</v>
      </c>
      <c r="BD9" s="3" t="s">
        <v>186</v>
      </c>
      <c r="BE9" s="3" t="s">
        <v>187</v>
      </c>
      <c r="BF9" s="3" t="s">
        <v>188</v>
      </c>
    </row>
    <row r="10" spans="1:58" ht="39.75" customHeight="1">
      <c r="A10" s="2" t="s">
        <v>58</v>
      </c>
      <c r="B10" s="2" t="s">
        <v>59</v>
      </c>
      <c r="C10" s="2"/>
      <c r="D10" s="2" t="s">
        <v>189</v>
      </c>
      <c r="E10" s="2" t="s">
        <v>190</v>
      </c>
      <c r="F10" s="2" t="s">
        <v>191</v>
      </c>
      <c r="H10" s="3" t="s">
        <v>64</v>
      </c>
      <c r="I10" s="3" t="s">
        <v>65</v>
      </c>
      <c r="J10" s="3" t="s">
        <v>64</v>
      </c>
      <c r="K10" s="3" t="s">
        <v>64</v>
      </c>
      <c r="L10" s="3" t="s">
        <v>66</v>
      </c>
      <c r="M10" s="2" t="s">
        <v>178</v>
      </c>
      <c r="N10" s="2" t="s">
        <v>192</v>
      </c>
      <c r="O10" s="3" t="s">
        <v>193</v>
      </c>
      <c r="Q10" s="3" t="s">
        <v>70</v>
      </c>
      <c r="R10" s="3" t="s">
        <v>105</v>
      </c>
      <c r="T10" s="3" t="s">
        <v>73</v>
      </c>
      <c r="U10" s="4">
        <v>4</v>
      </c>
      <c r="V10" s="4">
        <v>4</v>
      </c>
      <c r="W10" s="5" t="s">
        <v>194</v>
      </c>
      <c r="X10" s="5" t="s">
        <v>194</v>
      </c>
      <c r="Y10" s="5" t="s">
        <v>195</v>
      </c>
      <c r="Z10" s="5" t="s">
        <v>195</v>
      </c>
      <c r="AA10" s="4">
        <v>482</v>
      </c>
      <c r="AB10" s="4">
        <v>439</v>
      </c>
      <c r="AC10" s="4">
        <v>445</v>
      </c>
      <c r="AD10" s="4">
        <v>6</v>
      </c>
      <c r="AE10" s="4">
        <v>6</v>
      </c>
      <c r="AF10" s="4">
        <v>16</v>
      </c>
      <c r="AG10" s="4">
        <v>16</v>
      </c>
      <c r="AH10" s="4">
        <v>4</v>
      </c>
      <c r="AI10" s="4">
        <v>4</v>
      </c>
      <c r="AJ10" s="4">
        <v>3</v>
      </c>
      <c r="AK10" s="4">
        <v>3</v>
      </c>
      <c r="AL10" s="4">
        <v>10</v>
      </c>
      <c r="AM10" s="4">
        <v>10</v>
      </c>
      <c r="AN10" s="4">
        <v>4</v>
      </c>
      <c r="AO10" s="4">
        <v>4</v>
      </c>
      <c r="AP10" s="4">
        <v>0</v>
      </c>
      <c r="AQ10" s="4">
        <v>0</v>
      </c>
      <c r="AR10" s="3" t="s">
        <v>64</v>
      </c>
      <c r="AS10" s="3" t="s">
        <v>94</v>
      </c>
      <c r="AT10" s="6" t="str">
        <f>HYPERLINK("http://catalog.hathitrust.org/Record/004581876","HathiTrust Record")</f>
        <v>HathiTrust Record</v>
      </c>
      <c r="AU10" s="6" t="str">
        <f>HYPERLINK("https://creighton-primo.hosted.exlibrisgroup.com/primo-explore/search?tab=default_tab&amp;search_scope=EVERYTHING&amp;vid=01CRU&amp;lang=en_US&amp;offset=0&amp;query=any,contains,991002686769702656","Catalog Record")</f>
        <v>Catalog Record</v>
      </c>
      <c r="AV10" s="6" t="str">
        <f>HYPERLINK("http://www.worldcat.org/oclc/35103182","WorldCat Record")</f>
        <v>WorldCat Record</v>
      </c>
      <c r="AW10" s="3" t="s">
        <v>196</v>
      </c>
      <c r="AX10" s="3" t="s">
        <v>197</v>
      </c>
      <c r="AY10" s="3" t="s">
        <v>198</v>
      </c>
      <c r="AZ10" s="3" t="s">
        <v>198</v>
      </c>
      <c r="BA10" s="3" t="s">
        <v>199</v>
      </c>
      <c r="BB10" s="3" t="s">
        <v>80</v>
      </c>
      <c r="BD10" s="3" t="s">
        <v>200</v>
      </c>
      <c r="BE10" s="3" t="s">
        <v>201</v>
      </c>
      <c r="BF10" s="3" t="s">
        <v>202</v>
      </c>
    </row>
    <row r="11" spans="1:58" ht="39.75" customHeight="1">
      <c r="A11" s="2" t="s">
        <v>58</v>
      </c>
      <c r="B11" s="2" t="s">
        <v>59</v>
      </c>
      <c r="C11" s="2"/>
      <c r="D11" s="2" t="s">
        <v>203</v>
      </c>
      <c r="E11" s="2" t="s">
        <v>204</v>
      </c>
      <c r="F11" s="2" t="s">
        <v>205</v>
      </c>
      <c r="H11" s="3" t="s">
        <v>64</v>
      </c>
      <c r="I11" s="3" t="s">
        <v>65</v>
      </c>
      <c r="J11" s="3" t="s">
        <v>64</v>
      </c>
      <c r="K11" s="3" t="s">
        <v>64</v>
      </c>
      <c r="L11" s="3" t="s">
        <v>66</v>
      </c>
      <c r="M11" s="2" t="s">
        <v>206</v>
      </c>
      <c r="N11" s="2" t="s">
        <v>207</v>
      </c>
      <c r="O11" s="3" t="s">
        <v>208</v>
      </c>
      <c r="P11" s="2" t="s">
        <v>209</v>
      </c>
      <c r="Q11" s="3" t="s">
        <v>70</v>
      </c>
      <c r="R11" s="3" t="s">
        <v>105</v>
      </c>
      <c r="T11" s="3" t="s">
        <v>73</v>
      </c>
      <c r="U11" s="4">
        <v>1</v>
      </c>
      <c r="V11" s="4">
        <v>1</v>
      </c>
      <c r="W11" s="5" t="s">
        <v>210</v>
      </c>
      <c r="X11" s="5" t="s">
        <v>210</v>
      </c>
      <c r="Y11" s="5" t="s">
        <v>211</v>
      </c>
      <c r="Z11" s="5" t="s">
        <v>211</v>
      </c>
      <c r="AA11" s="4">
        <v>90</v>
      </c>
      <c r="AB11" s="4">
        <v>88</v>
      </c>
      <c r="AC11" s="4">
        <v>92</v>
      </c>
      <c r="AD11" s="4">
        <v>2</v>
      </c>
      <c r="AE11" s="4">
        <v>2</v>
      </c>
      <c r="AF11" s="4">
        <v>14</v>
      </c>
      <c r="AG11" s="4">
        <v>14</v>
      </c>
      <c r="AH11" s="4">
        <v>6</v>
      </c>
      <c r="AI11" s="4">
        <v>6</v>
      </c>
      <c r="AJ11" s="4">
        <v>1</v>
      </c>
      <c r="AK11" s="4">
        <v>1</v>
      </c>
      <c r="AL11" s="4">
        <v>13</v>
      </c>
      <c r="AM11" s="4">
        <v>13</v>
      </c>
      <c r="AN11" s="4">
        <v>0</v>
      </c>
      <c r="AO11" s="4">
        <v>0</v>
      </c>
      <c r="AP11" s="4">
        <v>0</v>
      </c>
      <c r="AQ11" s="4">
        <v>0</v>
      </c>
      <c r="AR11" s="3" t="s">
        <v>64</v>
      </c>
      <c r="AS11" s="3" t="s">
        <v>94</v>
      </c>
      <c r="AT11" s="6" t="str">
        <f>HYPERLINK("http://catalog.hathitrust.org/Record/001443836","HathiTrust Record")</f>
        <v>HathiTrust Record</v>
      </c>
      <c r="AU11" s="6" t="str">
        <f>HYPERLINK("https://creighton-primo.hosted.exlibrisgroup.com/primo-explore/search?tab=default_tab&amp;search_scope=EVERYTHING&amp;vid=01CRU&amp;lang=en_US&amp;offset=0&amp;query=any,contains,991005328029702656","Catalog Record")</f>
        <v>Catalog Record</v>
      </c>
      <c r="AV11" s="6" t="str">
        <f>HYPERLINK("http://www.worldcat.org/oclc/1430627","WorldCat Record")</f>
        <v>WorldCat Record</v>
      </c>
      <c r="AW11" s="3" t="s">
        <v>212</v>
      </c>
      <c r="AX11" s="3" t="s">
        <v>213</v>
      </c>
      <c r="AY11" s="3" t="s">
        <v>214</v>
      </c>
      <c r="AZ11" s="3" t="s">
        <v>214</v>
      </c>
      <c r="BA11" s="3" t="s">
        <v>215</v>
      </c>
      <c r="BB11" s="3" t="s">
        <v>80</v>
      </c>
      <c r="BE11" s="3" t="s">
        <v>216</v>
      </c>
      <c r="BF11" s="3" t="s">
        <v>217</v>
      </c>
    </row>
    <row r="12" spans="1:58" ht="39.75" customHeight="1">
      <c r="A12" s="2" t="s">
        <v>58</v>
      </c>
      <c r="B12" s="2" t="s">
        <v>59</v>
      </c>
      <c r="C12" s="2"/>
      <c r="D12" s="2" t="s">
        <v>218</v>
      </c>
      <c r="E12" s="2" t="s">
        <v>219</v>
      </c>
      <c r="F12" s="2" t="s">
        <v>220</v>
      </c>
      <c r="H12" s="3" t="s">
        <v>64</v>
      </c>
      <c r="I12" s="3" t="s">
        <v>65</v>
      </c>
      <c r="J12" s="3" t="s">
        <v>64</v>
      </c>
      <c r="K12" s="3" t="s">
        <v>64</v>
      </c>
      <c r="L12" s="3" t="s">
        <v>66</v>
      </c>
      <c r="M12" s="2" t="s">
        <v>221</v>
      </c>
      <c r="N12" s="2" t="s">
        <v>222</v>
      </c>
      <c r="O12" s="3" t="s">
        <v>223</v>
      </c>
      <c r="Q12" s="3" t="s">
        <v>70</v>
      </c>
      <c r="R12" s="3" t="s">
        <v>224</v>
      </c>
      <c r="T12" s="3" t="s">
        <v>73</v>
      </c>
      <c r="U12" s="4">
        <v>1</v>
      </c>
      <c r="V12" s="4">
        <v>1</v>
      </c>
      <c r="W12" s="5" t="s">
        <v>225</v>
      </c>
      <c r="X12" s="5" t="s">
        <v>225</v>
      </c>
      <c r="Y12" s="5" t="s">
        <v>225</v>
      </c>
      <c r="Z12" s="5" t="s">
        <v>225</v>
      </c>
      <c r="AA12" s="4">
        <v>446</v>
      </c>
      <c r="AB12" s="4">
        <v>394</v>
      </c>
      <c r="AC12" s="4">
        <v>418</v>
      </c>
      <c r="AD12" s="4">
        <v>3</v>
      </c>
      <c r="AE12" s="4">
        <v>3</v>
      </c>
      <c r="AF12" s="4">
        <v>16</v>
      </c>
      <c r="AG12" s="4">
        <v>16</v>
      </c>
      <c r="AH12" s="4">
        <v>4</v>
      </c>
      <c r="AI12" s="4">
        <v>4</v>
      </c>
      <c r="AJ12" s="4">
        <v>7</v>
      </c>
      <c r="AK12" s="4">
        <v>7</v>
      </c>
      <c r="AL12" s="4">
        <v>9</v>
      </c>
      <c r="AM12" s="4">
        <v>9</v>
      </c>
      <c r="AN12" s="4">
        <v>2</v>
      </c>
      <c r="AO12" s="4">
        <v>2</v>
      </c>
      <c r="AP12" s="4">
        <v>0</v>
      </c>
      <c r="AQ12" s="4">
        <v>0</v>
      </c>
      <c r="AR12" s="3" t="s">
        <v>64</v>
      </c>
      <c r="AS12" s="3" t="s">
        <v>64</v>
      </c>
      <c r="AU12" s="6" t="str">
        <f>HYPERLINK("https://creighton-primo.hosted.exlibrisgroup.com/primo-explore/search?tab=default_tab&amp;search_scope=EVERYTHING&amp;vid=01CRU&amp;lang=en_US&amp;offset=0&amp;query=any,contains,991004398629702656","Catalog Record")</f>
        <v>Catalog Record</v>
      </c>
      <c r="AV12" s="6" t="str">
        <f>HYPERLINK("http://www.worldcat.org/oclc/19388689","WorldCat Record")</f>
        <v>WorldCat Record</v>
      </c>
      <c r="AW12" s="3" t="s">
        <v>226</v>
      </c>
      <c r="AX12" s="3" t="s">
        <v>227</v>
      </c>
      <c r="AY12" s="3" t="s">
        <v>228</v>
      </c>
      <c r="AZ12" s="3" t="s">
        <v>228</v>
      </c>
      <c r="BA12" s="3" t="s">
        <v>229</v>
      </c>
      <c r="BB12" s="3" t="s">
        <v>80</v>
      </c>
      <c r="BD12" s="3" t="s">
        <v>230</v>
      </c>
      <c r="BE12" s="3" t="s">
        <v>231</v>
      </c>
      <c r="BF12" s="3" t="s">
        <v>232</v>
      </c>
    </row>
    <row r="13" spans="1:58" ht="39.75" customHeight="1">
      <c r="A13" s="2" t="s">
        <v>58</v>
      </c>
      <c r="B13" s="2" t="s">
        <v>59</v>
      </c>
      <c r="C13" s="2"/>
      <c r="D13" s="2" t="s">
        <v>233</v>
      </c>
      <c r="E13" s="2" t="s">
        <v>234</v>
      </c>
      <c r="F13" s="2" t="s">
        <v>235</v>
      </c>
      <c r="H13" s="3" t="s">
        <v>64</v>
      </c>
      <c r="I13" s="3" t="s">
        <v>65</v>
      </c>
      <c r="J13" s="3" t="s">
        <v>64</v>
      </c>
      <c r="K13" s="3" t="s">
        <v>64</v>
      </c>
      <c r="L13" s="3" t="s">
        <v>66</v>
      </c>
      <c r="M13" s="2" t="s">
        <v>236</v>
      </c>
      <c r="N13" s="2" t="s">
        <v>237</v>
      </c>
      <c r="O13" s="3" t="s">
        <v>238</v>
      </c>
      <c r="Q13" s="3" t="s">
        <v>70</v>
      </c>
      <c r="R13" s="3" t="s">
        <v>105</v>
      </c>
      <c r="T13" s="3" t="s">
        <v>73</v>
      </c>
      <c r="U13" s="4">
        <v>2</v>
      </c>
      <c r="V13" s="4">
        <v>2</v>
      </c>
      <c r="W13" s="5" t="s">
        <v>239</v>
      </c>
      <c r="X13" s="5" t="s">
        <v>239</v>
      </c>
      <c r="Y13" s="5" t="s">
        <v>240</v>
      </c>
      <c r="Z13" s="5" t="s">
        <v>240</v>
      </c>
      <c r="AA13" s="4">
        <v>632</v>
      </c>
      <c r="AB13" s="4">
        <v>547</v>
      </c>
      <c r="AC13" s="4">
        <v>550</v>
      </c>
      <c r="AD13" s="4">
        <v>6</v>
      </c>
      <c r="AE13" s="4">
        <v>6</v>
      </c>
      <c r="AF13" s="4">
        <v>18</v>
      </c>
      <c r="AG13" s="4">
        <v>18</v>
      </c>
      <c r="AH13" s="4">
        <v>3</v>
      </c>
      <c r="AI13" s="4">
        <v>3</v>
      </c>
      <c r="AJ13" s="4">
        <v>4</v>
      </c>
      <c r="AK13" s="4">
        <v>4</v>
      </c>
      <c r="AL13" s="4">
        <v>8</v>
      </c>
      <c r="AM13" s="4">
        <v>8</v>
      </c>
      <c r="AN13" s="4">
        <v>5</v>
      </c>
      <c r="AO13" s="4">
        <v>5</v>
      </c>
      <c r="AP13" s="4">
        <v>0</v>
      </c>
      <c r="AQ13" s="4">
        <v>0</v>
      </c>
      <c r="AR13" s="3" t="s">
        <v>64</v>
      </c>
      <c r="AS13" s="3" t="s">
        <v>94</v>
      </c>
      <c r="AT13" s="6" t="str">
        <f>HYPERLINK("http://catalog.hathitrust.org/Record/001906150","HathiTrust Record")</f>
        <v>HathiTrust Record</v>
      </c>
      <c r="AU13" s="6" t="str">
        <f>HYPERLINK("https://creighton-primo.hosted.exlibrisgroup.com/primo-explore/search?tab=default_tab&amp;search_scope=EVERYTHING&amp;vid=01CRU&amp;lang=en_US&amp;offset=0&amp;query=any,contains,991003024579702656","Catalog Record")</f>
        <v>Catalog Record</v>
      </c>
      <c r="AV13" s="6" t="str">
        <f>HYPERLINK("http://www.worldcat.org/oclc/589013","WorldCat Record")</f>
        <v>WorldCat Record</v>
      </c>
      <c r="AW13" s="3" t="s">
        <v>241</v>
      </c>
      <c r="AX13" s="3" t="s">
        <v>242</v>
      </c>
      <c r="AY13" s="3" t="s">
        <v>243</v>
      </c>
      <c r="AZ13" s="3" t="s">
        <v>243</v>
      </c>
      <c r="BA13" s="3" t="s">
        <v>244</v>
      </c>
      <c r="BB13" s="3" t="s">
        <v>80</v>
      </c>
      <c r="BD13" s="3" t="s">
        <v>245</v>
      </c>
      <c r="BE13" s="3" t="s">
        <v>246</v>
      </c>
      <c r="BF13" s="3" t="s">
        <v>247</v>
      </c>
    </row>
    <row r="14" spans="1:58" ht="39.75" customHeight="1">
      <c r="A14" s="2" t="s">
        <v>58</v>
      </c>
      <c r="B14" s="2" t="s">
        <v>59</v>
      </c>
      <c r="C14" s="2"/>
      <c r="D14" s="2" t="s">
        <v>248</v>
      </c>
      <c r="E14" s="2" t="s">
        <v>249</v>
      </c>
      <c r="F14" s="2" t="s">
        <v>250</v>
      </c>
      <c r="H14" s="3" t="s">
        <v>64</v>
      </c>
      <c r="I14" s="3" t="s">
        <v>65</v>
      </c>
      <c r="J14" s="3" t="s">
        <v>64</v>
      </c>
      <c r="K14" s="3" t="s">
        <v>64</v>
      </c>
      <c r="L14" s="3" t="s">
        <v>66</v>
      </c>
      <c r="M14" s="2" t="s">
        <v>251</v>
      </c>
      <c r="N14" s="2" t="s">
        <v>252</v>
      </c>
      <c r="O14" s="3" t="s">
        <v>253</v>
      </c>
      <c r="Q14" s="3" t="s">
        <v>70</v>
      </c>
      <c r="R14" s="3" t="s">
        <v>105</v>
      </c>
      <c r="T14" s="3" t="s">
        <v>73</v>
      </c>
      <c r="U14" s="4">
        <v>2</v>
      </c>
      <c r="V14" s="4">
        <v>2</v>
      </c>
      <c r="W14" s="5" t="s">
        <v>254</v>
      </c>
      <c r="X14" s="5" t="s">
        <v>254</v>
      </c>
      <c r="Y14" s="5" t="s">
        <v>240</v>
      </c>
      <c r="Z14" s="5" t="s">
        <v>240</v>
      </c>
      <c r="AA14" s="4">
        <v>746</v>
      </c>
      <c r="AB14" s="4">
        <v>709</v>
      </c>
      <c r="AC14" s="4">
        <v>861</v>
      </c>
      <c r="AD14" s="4">
        <v>6</v>
      </c>
      <c r="AE14" s="4">
        <v>6</v>
      </c>
      <c r="AF14" s="4">
        <v>23</v>
      </c>
      <c r="AG14" s="4">
        <v>28</v>
      </c>
      <c r="AH14" s="4">
        <v>8</v>
      </c>
      <c r="AI14" s="4">
        <v>10</v>
      </c>
      <c r="AJ14" s="4">
        <v>6</v>
      </c>
      <c r="AK14" s="4">
        <v>6</v>
      </c>
      <c r="AL14" s="4">
        <v>11</v>
      </c>
      <c r="AM14" s="4">
        <v>15</v>
      </c>
      <c r="AN14" s="4">
        <v>4</v>
      </c>
      <c r="AO14" s="4">
        <v>4</v>
      </c>
      <c r="AP14" s="4">
        <v>0</v>
      </c>
      <c r="AQ14" s="4">
        <v>0</v>
      </c>
      <c r="AR14" s="3" t="s">
        <v>64</v>
      </c>
      <c r="AS14" s="3" t="s">
        <v>64</v>
      </c>
      <c r="AU14" s="6" t="str">
        <f>HYPERLINK("https://creighton-primo.hosted.exlibrisgroup.com/primo-explore/search?tab=default_tab&amp;search_scope=EVERYTHING&amp;vid=01CRU&amp;lang=en_US&amp;offset=0&amp;query=any,contains,991004150219702656","Catalog Record")</f>
        <v>Catalog Record</v>
      </c>
      <c r="AV14" s="6" t="str">
        <f>HYPERLINK("http://www.worldcat.org/oclc/2523390","WorldCat Record")</f>
        <v>WorldCat Record</v>
      </c>
      <c r="AW14" s="3" t="s">
        <v>255</v>
      </c>
      <c r="AX14" s="3" t="s">
        <v>256</v>
      </c>
      <c r="AY14" s="3" t="s">
        <v>257</v>
      </c>
      <c r="AZ14" s="3" t="s">
        <v>257</v>
      </c>
      <c r="BA14" s="3" t="s">
        <v>258</v>
      </c>
      <c r="BB14" s="3" t="s">
        <v>80</v>
      </c>
      <c r="BD14" s="3" t="s">
        <v>259</v>
      </c>
      <c r="BE14" s="3" t="s">
        <v>260</v>
      </c>
      <c r="BF14" s="3" t="s">
        <v>261</v>
      </c>
    </row>
    <row r="15" spans="1:58" ht="39.75" customHeight="1">
      <c r="A15" s="2" t="s">
        <v>58</v>
      </c>
      <c r="B15" s="2" t="s">
        <v>59</v>
      </c>
      <c r="C15" s="2"/>
      <c r="D15" s="2" t="s">
        <v>262</v>
      </c>
      <c r="E15" s="2" t="s">
        <v>263</v>
      </c>
      <c r="F15" s="2" t="s">
        <v>264</v>
      </c>
      <c r="H15" s="3" t="s">
        <v>64</v>
      </c>
      <c r="I15" s="3" t="s">
        <v>65</v>
      </c>
      <c r="J15" s="3" t="s">
        <v>64</v>
      </c>
      <c r="K15" s="3" t="s">
        <v>64</v>
      </c>
      <c r="L15" s="3" t="s">
        <v>66</v>
      </c>
      <c r="M15" s="2" t="s">
        <v>265</v>
      </c>
      <c r="N15" s="2" t="s">
        <v>266</v>
      </c>
      <c r="O15" s="3" t="s">
        <v>267</v>
      </c>
      <c r="P15" s="2" t="s">
        <v>152</v>
      </c>
      <c r="Q15" s="3" t="s">
        <v>70</v>
      </c>
      <c r="R15" s="3" t="s">
        <v>105</v>
      </c>
      <c r="T15" s="3" t="s">
        <v>73</v>
      </c>
      <c r="U15" s="4">
        <v>1</v>
      </c>
      <c r="V15" s="4">
        <v>1</v>
      </c>
      <c r="W15" s="5" t="s">
        <v>268</v>
      </c>
      <c r="X15" s="5" t="s">
        <v>268</v>
      </c>
      <c r="Y15" s="5" t="s">
        <v>240</v>
      </c>
      <c r="Z15" s="5" t="s">
        <v>240</v>
      </c>
      <c r="AA15" s="4">
        <v>276</v>
      </c>
      <c r="AB15" s="4">
        <v>272</v>
      </c>
      <c r="AC15" s="4">
        <v>278</v>
      </c>
      <c r="AD15" s="4">
        <v>3</v>
      </c>
      <c r="AE15" s="4">
        <v>3</v>
      </c>
      <c r="AF15" s="4">
        <v>4</v>
      </c>
      <c r="AG15" s="4">
        <v>4</v>
      </c>
      <c r="AH15" s="4">
        <v>1</v>
      </c>
      <c r="AI15" s="4">
        <v>1</v>
      </c>
      <c r="AJ15" s="4">
        <v>0</v>
      </c>
      <c r="AK15" s="4">
        <v>0</v>
      </c>
      <c r="AL15" s="4">
        <v>3</v>
      </c>
      <c r="AM15" s="4">
        <v>3</v>
      </c>
      <c r="AN15" s="4">
        <v>1</v>
      </c>
      <c r="AO15" s="4">
        <v>1</v>
      </c>
      <c r="AP15" s="4">
        <v>0</v>
      </c>
      <c r="AQ15" s="4">
        <v>0</v>
      </c>
      <c r="AR15" s="3" t="s">
        <v>64</v>
      </c>
      <c r="AS15" s="3" t="s">
        <v>64</v>
      </c>
      <c r="AU15" s="6" t="str">
        <f>HYPERLINK("https://creighton-primo.hosted.exlibrisgroup.com/primo-explore/search?tab=default_tab&amp;search_scope=EVERYTHING&amp;vid=01CRU&amp;lang=en_US&amp;offset=0&amp;query=any,contains,991005354089702656","Catalog Record")</f>
        <v>Catalog Record</v>
      </c>
      <c r="AV15" s="6" t="str">
        <f>HYPERLINK("http://www.worldcat.org/oclc/264940","WorldCat Record")</f>
        <v>WorldCat Record</v>
      </c>
      <c r="AW15" s="3" t="s">
        <v>269</v>
      </c>
      <c r="AX15" s="3" t="s">
        <v>270</v>
      </c>
      <c r="AY15" s="3" t="s">
        <v>271</v>
      </c>
      <c r="AZ15" s="3" t="s">
        <v>271</v>
      </c>
      <c r="BA15" s="3" t="s">
        <v>272</v>
      </c>
      <c r="BB15" s="3" t="s">
        <v>80</v>
      </c>
      <c r="BE15" s="3" t="s">
        <v>273</v>
      </c>
      <c r="BF15" s="3" t="s">
        <v>274</v>
      </c>
    </row>
    <row r="16" spans="1:58" ht="39.75" customHeight="1">
      <c r="A16" s="2" t="s">
        <v>58</v>
      </c>
      <c r="B16" s="2" t="s">
        <v>59</v>
      </c>
      <c r="C16" s="2"/>
      <c r="D16" s="2" t="s">
        <v>275</v>
      </c>
      <c r="E16" s="2" t="s">
        <v>276</v>
      </c>
      <c r="F16" s="2" t="s">
        <v>277</v>
      </c>
      <c r="H16" s="3" t="s">
        <v>64</v>
      </c>
      <c r="I16" s="3" t="s">
        <v>65</v>
      </c>
      <c r="J16" s="3" t="s">
        <v>64</v>
      </c>
      <c r="K16" s="3" t="s">
        <v>64</v>
      </c>
      <c r="L16" s="3" t="s">
        <v>66</v>
      </c>
      <c r="M16" s="2" t="s">
        <v>278</v>
      </c>
      <c r="N16" s="2" t="s">
        <v>279</v>
      </c>
      <c r="O16" s="3" t="s">
        <v>280</v>
      </c>
      <c r="Q16" s="3" t="s">
        <v>70</v>
      </c>
      <c r="R16" s="3" t="s">
        <v>105</v>
      </c>
      <c r="S16" s="2" t="s">
        <v>281</v>
      </c>
      <c r="T16" s="3" t="s">
        <v>73</v>
      </c>
      <c r="U16" s="4">
        <v>0</v>
      </c>
      <c r="V16" s="4">
        <v>0</v>
      </c>
      <c r="W16" s="5" t="s">
        <v>282</v>
      </c>
      <c r="X16" s="5" t="s">
        <v>282</v>
      </c>
      <c r="Y16" s="5" t="s">
        <v>240</v>
      </c>
      <c r="Z16" s="5" t="s">
        <v>240</v>
      </c>
      <c r="AA16" s="4">
        <v>185</v>
      </c>
      <c r="AB16" s="4">
        <v>181</v>
      </c>
      <c r="AC16" s="4">
        <v>337</v>
      </c>
      <c r="AD16" s="4">
        <v>3</v>
      </c>
      <c r="AE16" s="4">
        <v>4</v>
      </c>
      <c r="AF16" s="4">
        <v>8</v>
      </c>
      <c r="AG16" s="4">
        <v>18</v>
      </c>
      <c r="AH16" s="4">
        <v>3</v>
      </c>
      <c r="AI16" s="4">
        <v>5</v>
      </c>
      <c r="AJ16" s="4">
        <v>1</v>
      </c>
      <c r="AK16" s="4">
        <v>5</v>
      </c>
      <c r="AL16" s="4">
        <v>4</v>
      </c>
      <c r="AM16" s="4">
        <v>8</v>
      </c>
      <c r="AN16" s="4">
        <v>2</v>
      </c>
      <c r="AO16" s="4">
        <v>2</v>
      </c>
      <c r="AP16" s="4">
        <v>0</v>
      </c>
      <c r="AQ16" s="4">
        <v>1</v>
      </c>
      <c r="AR16" s="3" t="s">
        <v>64</v>
      </c>
      <c r="AS16" s="3" t="s">
        <v>94</v>
      </c>
      <c r="AT16" s="6" t="str">
        <f>HYPERLINK("http://catalog.hathitrust.org/Record/003125237","HathiTrust Record")</f>
        <v>HathiTrust Record</v>
      </c>
      <c r="AU16" s="6" t="str">
        <f>HYPERLINK("https://creighton-primo.hosted.exlibrisgroup.com/primo-explore/search?tab=default_tab&amp;search_scope=EVERYTHING&amp;vid=01CRU&amp;lang=en_US&amp;offset=0&amp;query=any,contains,991000539889702656","Catalog Record")</f>
        <v>Catalog Record</v>
      </c>
      <c r="AV16" s="6" t="str">
        <f>HYPERLINK("http://www.worldcat.org/oclc/90386","WorldCat Record")</f>
        <v>WorldCat Record</v>
      </c>
      <c r="AW16" s="3" t="s">
        <v>283</v>
      </c>
      <c r="AX16" s="3" t="s">
        <v>284</v>
      </c>
      <c r="AY16" s="3" t="s">
        <v>285</v>
      </c>
      <c r="AZ16" s="3" t="s">
        <v>285</v>
      </c>
      <c r="BA16" s="3" t="s">
        <v>286</v>
      </c>
      <c r="BB16" s="3" t="s">
        <v>80</v>
      </c>
      <c r="BE16" s="3" t="s">
        <v>287</v>
      </c>
      <c r="BF16" s="3" t="s">
        <v>288</v>
      </c>
    </row>
    <row r="17" spans="1:58" ht="39.75" customHeight="1">
      <c r="A17" s="2" t="s">
        <v>58</v>
      </c>
      <c r="B17" s="2" t="s">
        <v>59</v>
      </c>
      <c r="C17" s="2"/>
      <c r="D17" s="2" t="s">
        <v>289</v>
      </c>
      <c r="E17" s="2" t="s">
        <v>290</v>
      </c>
      <c r="F17" s="2" t="s">
        <v>291</v>
      </c>
      <c r="H17" s="3" t="s">
        <v>64</v>
      </c>
      <c r="I17" s="3" t="s">
        <v>65</v>
      </c>
      <c r="J17" s="3" t="s">
        <v>64</v>
      </c>
      <c r="K17" s="3" t="s">
        <v>64</v>
      </c>
      <c r="L17" s="3" t="s">
        <v>66</v>
      </c>
      <c r="N17" s="2" t="s">
        <v>292</v>
      </c>
      <c r="O17" s="3" t="s">
        <v>293</v>
      </c>
      <c r="P17" s="2" t="s">
        <v>209</v>
      </c>
      <c r="Q17" s="3" t="s">
        <v>70</v>
      </c>
      <c r="R17" s="3" t="s">
        <v>105</v>
      </c>
      <c r="S17" s="2" t="s">
        <v>294</v>
      </c>
      <c r="T17" s="3" t="s">
        <v>73</v>
      </c>
      <c r="U17" s="4">
        <v>4</v>
      </c>
      <c r="V17" s="4">
        <v>4</v>
      </c>
      <c r="W17" s="5" t="s">
        <v>295</v>
      </c>
      <c r="X17" s="5" t="s">
        <v>295</v>
      </c>
      <c r="Y17" s="5" t="s">
        <v>240</v>
      </c>
      <c r="Z17" s="5" t="s">
        <v>240</v>
      </c>
      <c r="AA17" s="4">
        <v>296</v>
      </c>
      <c r="AB17" s="4">
        <v>259</v>
      </c>
      <c r="AC17" s="4">
        <v>303</v>
      </c>
      <c r="AD17" s="4">
        <v>2</v>
      </c>
      <c r="AE17" s="4">
        <v>3</v>
      </c>
      <c r="AF17" s="4">
        <v>10</v>
      </c>
      <c r="AG17" s="4">
        <v>14</v>
      </c>
      <c r="AH17" s="4">
        <v>2</v>
      </c>
      <c r="AI17" s="4">
        <v>3</v>
      </c>
      <c r="AJ17" s="4">
        <v>3</v>
      </c>
      <c r="AK17" s="4">
        <v>3</v>
      </c>
      <c r="AL17" s="4">
        <v>5</v>
      </c>
      <c r="AM17" s="4">
        <v>8</v>
      </c>
      <c r="AN17" s="4">
        <v>1</v>
      </c>
      <c r="AO17" s="4">
        <v>2</v>
      </c>
      <c r="AP17" s="4">
        <v>1</v>
      </c>
      <c r="AQ17" s="4">
        <v>1</v>
      </c>
      <c r="AR17" s="3" t="s">
        <v>64</v>
      </c>
      <c r="AS17" s="3" t="s">
        <v>94</v>
      </c>
      <c r="AT17" s="6" t="str">
        <f>HYPERLINK("http://catalog.hathitrust.org/Record/003816446","HathiTrust Record")</f>
        <v>HathiTrust Record</v>
      </c>
      <c r="AU17" s="6" t="str">
        <f>HYPERLINK("https://creighton-primo.hosted.exlibrisgroup.com/primo-explore/search?tab=default_tab&amp;search_scope=EVERYTHING&amp;vid=01CRU&amp;lang=en_US&amp;offset=0&amp;query=any,contains,991003339159702656","Catalog Record")</f>
        <v>Catalog Record</v>
      </c>
      <c r="AV17" s="6" t="str">
        <f>HYPERLINK("http://www.worldcat.org/oclc/869672","WorldCat Record")</f>
        <v>WorldCat Record</v>
      </c>
      <c r="AW17" s="3" t="s">
        <v>296</v>
      </c>
      <c r="AX17" s="3" t="s">
        <v>297</v>
      </c>
      <c r="AY17" s="3" t="s">
        <v>298</v>
      </c>
      <c r="AZ17" s="3" t="s">
        <v>298</v>
      </c>
      <c r="BA17" s="3" t="s">
        <v>299</v>
      </c>
      <c r="BB17" s="3" t="s">
        <v>80</v>
      </c>
      <c r="BE17" s="3" t="s">
        <v>300</v>
      </c>
      <c r="BF17" s="3" t="s">
        <v>301</v>
      </c>
    </row>
    <row r="18" spans="1:58" ht="39.75" customHeight="1">
      <c r="A18" s="2" t="s">
        <v>58</v>
      </c>
      <c r="B18" s="2" t="s">
        <v>59</v>
      </c>
      <c r="C18" s="2"/>
      <c r="D18" s="2" t="s">
        <v>302</v>
      </c>
      <c r="E18" s="2" t="s">
        <v>303</v>
      </c>
      <c r="F18" s="2" t="s">
        <v>304</v>
      </c>
      <c r="G18" s="3" t="s">
        <v>305</v>
      </c>
      <c r="H18" s="3" t="s">
        <v>94</v>
      </c>
      <c r="I18" s="3" t="s">
        <v>65</v>
      </c>
      <c r="J18" s="3" t="s">
        <v>64</v>
      </c>
      <c r="K18" s="3" t="s">
        <v>64</v>
      </c>
      <c r="L18" s="3" t="s">
        <v>66</v>
      </c>
      <c r="M18" s="2" t="s">
        <v>306</v>
      </c>
      <c r="N18" s="2" t="s">
        <v>307</v>
      </c>
      <c r="O18" s="3" t="s">
        <v>308</v>
      </c>
      <c r="Q18" s="3" t="s">
        <v>309</v>
      </c>
      <c r="R18" s="3" t="s">
        <v>310</v>
      </c>
      <c r="T18" s="3" t="s">
        <v>73</v>
      </c>
      <c r="U18" s="4">
        <v>2</v>
      </c>
      <c r="V18" s="4">
        <v>4</v>
      </c>
      <c r="W18" s="5" t="s">
        <v>311</v>
      </c>
      <c r="X18" s="5" t="s">
        <v>311</v>
      </c>
      <c r="Y18" s="5" t="s">
        <v>240</v>
      </c>
      <c r="Z18" s="5" t="s">
        <v>240</v>
      </c>
      <c r="AA18" s="4">
        <v>107</v>
      </c>
      <c r="AB18" s="4">
        <v>90</v>
      </c>
      <c r="AC18" s="4">
        <v>141</v>
      </c>
      <c r="AD18" s="4">
        <v>1</v>
      </c>
      <c r="AE18" s="4">
        <v>1</v>
      </c>
      <c r="AF18" s="4">
        <v>6</v>
      </c>
      <c r="AG18" s="4">
        <v>9</v>
      </c>
      <c r="AH18" s="4">
        <v>2</v>
      </c>
      <c r="AI18" s="4">
        <v>2</v>
      </c>
      <c r="AJ18" s="4">
        <v>2</v>
      </c>
      <c r="AK18" s="4">
        <v>4</v>
      </c>
      <c r="AL18" s="4">
        <v>4</v>
      </c>
      <c r="AM18" s="4">
        <v>7</v>
      </c>
      <c r="AN18" s="4">
        <v>0</v>
      </c>
      <c r="AO18" s="4">
        <v>0</v>
      </c>
      <c r="AP18" s="4">
        <v>0</v>
      </c>
      <c r="AQ18" s="4">
        <v>0</v>
      </c>
      <c r="AR18" s="3" t="s">
        <v>64</v>
      </c>
      <c r="AS18" s="3" t="s">
        <v>94</v>
      </c>
      <c r="AT18" s="6" t="str">
        <f>HYPERLINK("http://catalog.hathitrust.org/Record/006056291","HathiTrust Record")</f>
        <v>HathiTrust Record</v>
      </c>
      <c r="AU18" s="6" t="str">
        <f>HYPERLINK("https://creighton-primo.hosted.exlibrisgroup.com/primo-explore/search?tab=default_tab&amp;search_scope=EVERYTHING&amp;vid=01CRU&amp;lang=en_US&amp;offset=0&amp;query=any,contains,991003975199702656","Catalog Record")</f>
        <v>Catalog Record</v>
      </c>
      <c r="AV18" s="6" t="str">
        <f>HYPERLINK("http://www.worldcat.org/oclc/2002054","WorldCat Record")</f>
        <v>WorldCat Record</v>
      </c>
      <c r="AW18" s="3" t="s">
        <v>312</v>
      </c>
      <c r="AX18" s="3" t="s">
        <v>313</v>
      </c>
      <c r="AY18" s="3" t="s">
        <v>314</v>
      </c>
      <c r="AZ18" s="3" t="s">
        <v>314</v>
      </c>
      <c r="BA18" s="3" t="s">
        <v>315</v>
      </c>
      <c r="BB18" s="3" t="s">
        <v>80</v>
      </c>
      <c r="BE18" s="3" t="s">
        <v>316</v>
      </c>
      <c r="BF18" s="3" t="s">
        <v>317</v>
      </c>
    </row>
    <row r="19" spans="1:58" ht="39.75" customHeight="1">
      <c r="A19" s="2" t="s">
        <v>58</v>
      </c>
      <c r="B19" s="2" t="s">
        <v>59</v>
      </c>
      <c r="C19" s="2"/>
      <c r="D19" s="2" t="s">
        <v>302</v>
      </c>
      <c r="E19" s="2" t="s">
        <v>303</v>
      </c>
      <c r="F19" s="2" t="s">
        <v>304</v>
      </c>
      <c r="G19" s="3" t="s">
        <v>318</v>
      </c>
      <c r="H19" s="3" t="s">
        <v>94</v>
      </c>
      <c r="I19" s="3" t="s">
        <v>65</v>
      </c>
      <c r="J19" s="3" t="s">
        <v>64</v>
      </c>
      <c r="K19" s="3" t="s">
        <v>64</v>
      </c>
      <c r="L19" s="3" t="s">
        <v>66</v>
      </c>
      <c r="M19" s="2" t="s">
        <v>306</v>
      </c>
      <c r="N19" s="2" t="s">
        <v>307</v>
      </c>
      <c r="O19" s="3" t="s">
        <v>308</v>
      </c>
      <c r="Q19" s="3" t="s">
        <v>309</v>
      </c>
      <c r="R19" s="3" t="s">
        <v>310</v>
      </c>
      <c r="T19" s="3" t="s">
        <v>73</v>
      </c>
      <c r="U19" s="4">
        <v>0</v>
      </c>
      <c r="V19" s="4">
        <v>4</v>
      </c>
      <c r="X19" s="5" t="s">
        <v>311</v>
      </c>
      <c r="Y19" s="5" t="s">
        <v>240</v>
      </c>
      <c r="Z19" s="5" t="s">
        <v>240</v>
      </c>
      <c r="AA19" s="4">
        <v>107</v>
      </c>
      <c r="AB19" s="4">
        <v>90</v>
      </c>
      <c r="AC19" s="4">
        <v>141</v>
      </c>
      <c r="AD19" s="4">
        <v>1</v>
      </c>
      <c r="AE19" s="4">
        <v>1</v>
      </c>
      <c r="AF19" s="4">
        <v>6</v>
      </c>
      <c r="AG19" s="4">
        <v>9</v>
      </c>
      <c r="AH19" s="4">
        <v>2</v>
      </c>
      <c r="AI19" s="4">
        <v>2</v>
      </c>
      <c r="AJ19" s="4">
        <v>2</v>
      </c>
      <c r="AK19" s="4">
        <v>4</v>
      </c>
      <c r="AL19" s="4">
        <v>4</v>
      </c>
      <c r="AM19" s="4">
        <v>7</v>
      </c>
      <c r="AN19" s="4">
        <v>0</v>
      </c>
      <c r="AO19" s="4">
        <v>0</v>
      </c>
      <c r="AP19" s="4">
        <v>0</v>
      </c>
      <c r="AQ19" s="4">
        <v>0</v>
      </c>
      <c r="AR19" s="3" t="s">
        <v>64</v>
      </c>
      <c r="AS19" s="3" t="s">
        <v>94</v>
      </c>
      <c r="AT19" s="6" t="str">
        <f>HYPERLINK("http://catalog.hathitrust.org/Record/006056291","HathiTrust Record")</f>
        <v>HathiTrust Record</v>
      </c>
      <c r="AU19" s="6" t="str">
        <f>HYPERLINK("https://creighton-primo.hosted.exlibrisgroup.com/primo-explore/search?tab=default_tab&amp;search_scope=EVERYTHING&amp;vid=01CRU&amp;lang=en_US&amp;offset=0&amp;query=any,contains,991003975199702656","Catalog Record")</f>
        <v>Catalog Record</v>
      </c>
      <c r="AV19" s="6" t="str">
        <f>HYPERLINK("http://www.worldcat.org/oclc/2002054","WorldCat Record")</f>
        <v>WorldCat Record</v>
      </c>
      <c r="AW19" s="3" t="s">
        <v>312</v>
      </c>
      <c r="AX19" s="3" t="s">
        <v>313</v>
      </c>
      <c r="AY19" s="3" t="s">
        <v>314</v>
      </c>
      <c r="AZ19" s="3" t="s">
        <v>314</v>
      </c>
      <c r="BA19" s="3" t="s">
        <v>315</v>
      </c>
      <c r="BB19" s="3" t="s">
        <v>80</v>
      </c>
      <c r="BE19" s="3" t="s">
        <v>319</v>
      </c>
      <c r="BF19" s="3" t="s">
        <v>320</v>
      </c>
    </row>
    <row r="20" spans="1:58" ht="39.75" customHeight="1">
      <c r="A20" s="2" t="s">
        <v>58</v>
      </c>
      <c r="B20" s="2" t="s">
        <v>59</v>
      </c>
      <c r="C20" s="2"/>
      <c r="D20" s="2" t="s">
        <v>302</v>
      </c>
      <c r="E20" s="2" t="s">
        <v>303</v>
      </c>
      <c r="F20" s="2" t="s">
        <v>304</v>
      </c>
      <c r="G20" s="3" t="s">
        <v>321</v>
      </c>
      <c r="H20" s="3" t="s">
        <v>94</v>
      </c>
      <c r="I20" s="3" t="s">
        <v>65</v>
      </c>
      <c r="J20" s="3" t="s">
        <v>64</v>
      </c>
      <c r="K20" s="3" t="s">
        <v>64</v>
      </c>
      <c r="L20" s="3" t="s">
        <v>66</v>
      </c>
      <c r="M20" s="2" t="s">
        <v>306</v>
      </c>
      <c r="N20" s="2" t="s">
        <v>307</v>
      </c>
      <c r="O20" s="3" t="s">
        <v>308</v>
      </c>
      <c r="Q20" s="3" t="s">
        <v>309</v>
      </c>
      <c r="R20" s="3" t="s">
        <v>310</v>
      </c>
      <c r="T20" s="3" t="s">
        <v>73</v>
      </c>
      <c r="U20" s="4">
        <v>2</v>
      </c>
      <c r="V20" s="4">
        <v>4</v>
      </c>
      <c r="W20" s="5" t="s">
        <v>311</v>
      </c>
      <c r="X20" s="5" t="s">
        <v>311</v>
      </c>
      <c r="Y20" s="5" t="s">
        <v>240</v>
      </c>
      <c r="Z20" s="5" t="s">
        <v>240</v>
      </c>
      <c r="AA20" s="4">
        <v>107</v>
      </c>
      <c r="AB20" s="4">
        <v>90</v>
      </c>
      <c r="AC20" s="4">
        <v>141</v>
      </c>
      <c r="AD20" s="4">
        <v>1</v>
      </c>
      <c r="AE20" s="4">
        <v>1</v>
      </c>
      <c r="AF20" s="4">
        <v>6</v>
      </c>
      <c r="AG20" s="4">
        <v>9</v>
      </c>
      <c r="AH20" s="4">
        <v>2</v>
      </c>
      <c r="AI20" s="4">
        <v>2</v>
      </c>
      <c r="AJ20" s="4">
        <v>2</v>
      </c>
      <c r="AK20" s="4">
        <v>4</v>
      </c>
      <c r="AL20" s="4">
        <v>4</v>
      </c>
      <c r="AM20" s="4">
        <v>7</v>
      </c>
      <c r="AN20" s="4">
        <v>0</v>
      </c>
      <c r="AO20" s="4">
        <v>0</v>
      </c>
      <c r="AP20" s="4">
        <v>0</v>
      </c>
      <c r="AQ20" s="4">
        <v>0</v>
      </c>
      <c r="AR20" s="3" t="s">
        <v>64</v>
      </c>
      <c r="AS20" s="3" t="s">
        <v>94</v>
      </c>
      <c r="AT20" s="6" t="str">
        <f>HYPERLINK("http://catalog.hathitrust.org/Record/006056291","HathiTrust Record")</f>
        <v>HathiTrust Record</v>
      </c>
      <c r="AU20" s="6" t="str">
        <f>HYPERLINK("https://creighton-primo.hosted.exlibrisgroup.com/primo-explore/search?tab=default_tab&amp;search_scope=EVERYTHING&amp;vid=01CRU&amp;lang=en_US&amp;offset=0&amp;query=any,contains,991003975199702656","Catalog Record")</f>
        <v>Catalog Record</v>
      </c>
      <c r="AV20" s="6" t="str">
        <f>HYPERLINK("http://www.worldcat.org/oclc/2002054","WorldCat Record")</f>
        <v>WorldCat Record</v>
      </c>
      <c r="AW20" s="3" t="s">
        <v>312</v>
      </c>
      <c r="AX20" s="3" t="s">
        <v>313</v>
      </c>
      <c r="AY20" s="3" t="s">
        <v>314</v>
      </c>
      <c r="AZ20" s="3" t="s">
        <v>314</v>
      </c>
      <c r="BA20" s="3" t="s">
        <v>315</v>
      </c>
      <c r="BB20" s="3" t="s">
        <v>80</v>
      </c>
      <c r="BE20" s="3" t="s">
        <v>322</v>
      </c>
      <c r="BF20" s="3" t="s">
        <v>323</v>
      </c>
    </row>
    <row r="21" spans="1:58" ht="39.75" customHeight="1">
      <c r="A21" s="2" t="s">
        <v>58</v>
      </c>
      <c r="B21" s="2" t="s">
        <v>59</v>
      </c>
      <c r="C21" s="2"/>
      <c r="D21" s="2" t="s">
        <v>324</v>
      </c>
      <c r="E21" s="2" t="s">
        <v>325</v>
      </c>
      <c r="F21" s="2" t="s">
        <v>326</v>
      </c>
      <c r="H21" s="3" t="s">
        <v>64</v>
      </c>
      <c r="I21" s="3" t="s">
        <v>65</v>
      </c>
      <c r="J21" s="3" t="s">
        <v>64</v>
      </c>
      <c r="K21" s="3" t="s">
        <v>64</v>
      </c>
      <c r="L21" s="3" t="s">
        <v>66</v>
      </c>
      <c r="M21" s="2" t="s">
        <v>327</v>
      </c>
      <c r="N21" s="2" t="s">
        <v>328</v>
      </c>
      <c r="O21" s="3" t="s">
        <v>329</v>
      </c>
      <c r="Q21" s="3" t="s">
        <v>330</v>
      </c>
      <c r="R21" s="3" t="s">
        <v>331</v>
      </c>
      <c r="S21" s="2" t="s">
        <v>332</v>
      </c>
      <c r="T21" s="3" t="s">
        <v>73</v>
      </c>
      <c r="U21" s="4">
        <v>1</v>
      </c>
      <c r="V21" s="4">
        <v>1</v>
      </c>
      <c r="W21" s="5" t="s">
        <v>333</v>
      </c>
      <c r="X21" s="5" t="s">
        <v>333</v>
      </c>
      <c r="Y21" s="5" t="s">
        <v>333</v>
      </c>
      <c r="Z21" s="5" t="s">
        <v>333</v>
      </c>
      <c r="AA21" s="4">
        <v>23</v>
      </c>
      <c r="AB21" s="4">
        <v>21</v>
      </c>
      <c r="AC21" s="4">
        <v>22</v>
      </c>
      <c r="AD21" s="4">
        <v>1</v>
      </c>
      <c r="AE21" s="4">
        <v>1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3" t="s">
        <v>64</v>
      </c>
      <c r="AS21" s="3" t="s">
        <v>94</v>
      </c>
      <c r="AT21" s="6" t="str">
        <f>HYPERLINK("http://catalog.hathitrust.org/Record/009847031","HathiTrust Record")</f>
        <v>HathiTrust Record</v>
      </c>
      <c r="AU21" s="6" t="str">
        <f>HYPERLINK("https://creighton-primo.hosted.exlibrisgroup.com/primo-explore/search?tab=default_tab&amp;search_scope=EVERYTHING&amp;vid=01CRU&amp;lang=en_US&amp;offset=0&amp;query=any,contains,991004340119702656","Catalog Record")</f>
        <v>Catalog Record</v>
      </c>
      <c r="AV21" s="6" t="str">
        <f>HYPERLINK("http://www.worldcat.org/oclc/19175464","WorldCat Record")</f>
        <v>WorldCat Record</v>
      </c>
      <c r="AW21" s="3" t="s">
        <v>334</v>
      </c>
      <c r="AX21" s="3" t="s">
        <v>335</v>
      </c>
      <c r="AY21" s="3" t="s">
        <v>336</v>
      </c>
      <c r="AZ21" s="3" t="s">
        <v>336</v>
      </c>
      <c r="BA21" s="3" t="s">
        <v>337</v>
      </c>
      <c r="BB21" s="3" t="s">
        <v>80</v>
      </c>
      <c r="BD21" s="3" t="s">
        <v>338</v>
      </c>
      <c r="BE21" s="3" t="s">
        <v>339</v>
      </c>
      <c r="BF21" s="3" t="s">
        <v>340</v>
      </c>
    </row>
    <row r="22" spans="1:58" ht="39.75" customHeight="1">
      <c r="A22" s="2" t="s">
        <v>58</v>
      </c>
      <c r="B22" s="2" t="s">
        <v>59</v>
      </c>
      <c r="C22" s="2"/>
      <c r="D22" s="2" t="s">
        <v>341</v>
      </c>
      <c r="E22" s="2" t="s">
        <v>342</v>
      </c>
      <c r="F22" s="2" t="s">
        <v>343</v>
      </c>
      <c r="G22" s="3" t="s">
        <v>344</v>
      </c>
      <c r="H22" s="3" t="s">
        <v>94</v>
      </c>
      <c r="I22" s="3" t="s">
        <v>65</v>
      </c>
      <c r="J22" s="3" t="s">
        <v>64</v>
      </c>
      <c r="K22" s="3" t="s">
        <v>64</v>
      </c>
      <c r="L22" s="3" t="s">
        <v>66</v>
      </c>
      <c r="N22" s="2" t="s">
        <v>345</v>
      </c>
      <c r="O22" s="3" t="s">
        <v>346</v>
      </c>
      <c r="Q22" s="3" t="s">
        <v>70</v>
      </c>
      <c r="R22" s="3" t="s">
        <v>71</v>
      </c>
      <c r="T22" s="3" t="s">
        <v>347</v>
      </c>
      <c r="U22" s="4">
        <v>0</v>
      </c>
      <c r="V22" s="4">
        <v>86</v>
      </c>
      <c r="X22" s="5" t="s">
        <v>348</v>
      </c>
      <c r="Y22" s="5" t="s">
        <v>349</v>
      </c>
      <c r="Z22" s="5" t="s">
        <v>349</v>
      </c>
      <c r="AA22" s="4">
        <v>259</v>
      </c>
      <c r="AB22" s="4">
        <v>247</v>
      </c>
      <c r="AC22" s="4">
        <v>1249</v>
      </c>
      <c r="AD22" s="4">
        <v>1</v>
      </c>
      <c r="AE22" s="4">
        <v>8</v>
      </c>
      <c r="AF22" s="4">
        <v>3</v>
      </c>
      <c r="AG22" s="4">
        <v>12</v>
      </c>
      <c r="AH22" s="4">
        <v>1</v>
      </c>
      <c r="AI22" s="4">
        <v>3</v>
      </c>
      <c r="AJ22" s="4">
        <v>1</v>
      </c>
      <c r="AK22" s="4">
        <v>2</v>
      </c>
      <c r="AL22" s="4">
        <v>2</v>
      </c>
      <c r="AM22" s="4">
        <v>6</v>
      </c>
      <c r="AN22" s="4">
        <v>0</v>
      </c>
      <c r="AO22" s="4">
        <v>2</v>
      </c>
      <c r="AP22" s="4">
        <v>0</v>
      </c>
      <c r="AQ22" s="4">
        <v>1</v>
      </c>
      <c r="AR22" s="3" t="s">
        <v>64</v>
      </c>
      <c r="AS22" s="3" t="s">
        <v>94</v>
      </c>
      <c r="AT22" s="6" t="str">
        <f t="shared" ref="AT22:AT51" si="0">HYPERLINK("http://catalog.hathitrust.org/Record/009818679","HathiTrust Record")</f>
        <v>HathiTrust Record</v>
      </c>
      <c r="AU22" s="6" t="str">
        <f t="shared" ref="AU22:AU51" si="1">HYPERLINK("https://creighton-primo.hosted.exlibrisgroup.com/primo-explore/search?tab=default_tab&amp;search_scope=EVERYTHING&amp;vid=01CRU&amp;lang=en_US&amp;offset=0&amp;query=any,contains,991002973929702656","Catalog Record")</f>
        <v>Catalog Record</v>
      </c>
      <c r="AV22" s="6" t="str">
        <f t="shared" ref="AV22:AV51" si="2">HYPERLINK("http://www.worldcat.org/oclc/39605372","WorldCat Record")</f>
        <v>WorldCat Record</v>
      </c>
      <c r="AW22" s="3" t="s">
        <v>350</v>
      </c>
      <c r="AX22" s="3" t="s">
        <v>351</v>
      </c>
      <c r="AY22" s="3" t="s">
        <v>352</v>
      </c>
      <c r="AZ22" s="3" t="s">
        <v>352</v>
      </c>
      <c r="BA22" s="3" t="s">
        <v>353</v>
      </c>
      <c r="BB22" s="3" t="s">
        <v>80</v>
      </c>
      <c r="BD22" s="3" t="s">
        <v>354</v>
      </c>
      <c r="BE22" s="3" t="s">
        <v>355</v>
      </c>
      <c r="BF22" s="3" t="s">
        <v>356</v>
      </c>
    </row>
    <row r="23" spans="1:58" ht="39.75" customHeight="1">
      <c r="A23" s="2" t="s">
        <v>58</v>
      </c>
      <c r="B23" s="2" t="s">
        <v>59</v>
      </c>
      <c r="C23" s="2"/>
      <c r="D23" s="2" t="s">
        <v>341</v>
      </c>
      <c r="E23" s="2" t="s">
        <v>342</v>
      </c>
      <c r="F23" s="2" t="s">
        <v>343</v>
      </c>
      <c r="G23" s="3" t="s">
        <v>357</v>
      </c>
      <c r="H23" s="3" t="s">
        <v>94</v>
      </c>
      <c r="I23" s="3" t="s">
        <v>65</v>
      </c>
      <c r="J23" s="3" t="s">
        <v>64</v>
      </c>
      <c r="K23" s="3" t="s">
        <v>64</v>
      </c>
      <c r="L23" s="3" t="s">
        <v>66</v>
      </c>
      <c r="N23" s="2" t="s">
        <v>345</v>
      </c>
      <c r="O23" s="3" t="s">
        <v>346</v>
      </c>
      <c r="Q23" s="3" t="s">
        <v>70</v>
      </c>
      <c r="R23" s="3" t="s">
        <v>71</v>
      </c>
      <c r="T23" s="3" t="s">
        <v>347</v>
      </c>
      <c r="U23" s="4">
        <v>4</v>
      </c>
      <c r="V23" s="4">
        <v>86</v>
      </c>
      <c r="X23" s="5" t="s">
        <v>348</v>
      </c>
      <c r="Y23" s="5" t="s">
        <v>349</v>
      </c>
      <c r="Z23" s="5" t="s">
        <v>349</v>
      </c>
      <c r="AA23" s="4">
        <v>259</v>
      </c>
      <c r="AB23" s="4">
        <v>247</v>
      </c>
      <c r="AC23" s="4">
        <v>1249</v>
      </c>
      <c r="AD23" s="4">
        <v>1</v>
      </c>
      <c r="AE23" s="4">
        <v>8</v>
      </c>
      <c r="AF23" s="4">
        <v>3</v>
      </c>
      <c r="AG23" s="4">
        <v>12</v>
      </c>
      <c r="AH23" s="4">
        <v>1</v>
      </c>
      <c r="AI23" s="4">
        <v>3</v>
      </c>
      <c r="AJ23" s="4">
        <v>1</v>
      </c>
      <c r="AK23" s="4">
        <v>2</v>
      </c>
      <c r="AL23" s="4">
        <v>2</v>
      </c>
      <c r="AM23" s="4">
        <v>6</v>
      </c>
      <c r="AN23" s="4">
        <v>0</v>
      </c>
      <c r="AO23" s="4">
        <v>2</v>
      </c>
      <c r="AP23" s="4">
        <v>0</v>
      </c>
      <c r="AQ23" s="4">
        <v>1</v>
      </c>
      <c r="AR23" s="3" t="s">
        <v>64</v>
      </c>
      <c r="AS23" s="3" t="s">
        <v>94</v>
      </c>
      <c r="AT23" s="6" t="str">
        <f t="shared" si="0"/>
        <v>HathiTrust Record</v>
      </c>
      <c r="AU23" s="6" t="str">
        <f t="shared" si="1"/>
        <v>Catalog Record</v>
      </c>
      <c r="AV23" s="6" t="str">
        <f t="shared" si="2"/>
        <v>WorldCat Record</v>
      </c>
      <c r="AW23" s="3" t="s">
        <v>350</v>
      </c>
      <c r="AX23" s="3" t="s">
        <v>351</v>
      </c>
      <c r="AY23" s="3" t="s">
        <v>352</v>
      </c>
      <c r="AZ23" s="3" t="s">
        <v>352</v>
      </c>
      <c r="BA23" s="3" t="s">
        <v>353</v>
      </c>
      <c r="BB23" s="3" t="s">
        <v>80</v>
      </c>
      <c r="BD23" s="3" t="s">
        <v>354</v>
      </c>
      <c r="BE23" s="3" t="s">
        <v>358</v>
      </c>
      <c r="BF23" s="3" t="s">
        <v>359</v>
      </c>
    </row>
    <row r="24" spans="1:58" ht="39.75" customHeight="1">
      <c r="A24" s="2" t="s">
        <v>58</v>
      </c>
      <c r="B24" s="2" t="s">
        <v>59</v>
      </c>
      <c r="C24" s="2"/>
      <c r="D24" s="2" t="s">
        <v>341</v>
      </c>
      <c r="E24" s="2" t="s">
        <v>342</v>
      </c>
      <c r="F24" s="2" t="s">
        <v>343</v>
      </c>
      <c r="G24" s="3" t="s">
        <v>360</v>
      </c>
      <c r="H24" s="3" t="s">
        <v>94</v>
      </c>
      <c r="I24" s="3" t="s">
        <v>65</v>
      </c>
      <c r="J24" s="3" t="s">
        <v>64</v>
      </c>
      <c r="K24" s="3" t="s">
        <v>64</v>
      </c>
      <c r="L24" s="3" t="s">
        <v>66</v>
      </c>
      <c r="N24" s="2" t="s">
        <v>345</v>
      </c>
      <c r="O24" s="3" t="s">
        <v>346</v>
      </c>
      <c r="Q24" s="3" t="s">
        <v>70</v>
      </c>
      <c r="R24" s="3" t="s">
        <v>71</v>
      </c>
      <c r="T24" s="3" t="s">
        <v>347</v>
      </c>
      <c r="U24" s="4">
        <v>7</v>
      </c>
      <c r="V24" s="4">
        <v>86</v>
      </c>
      <c r="X24" s="5" t="s">
        <v>348</v>
      </c>
      <c r="Y24" s="5" t="s">
        <v>349</v>
      </c>
      <c r="Z24" s="5" t="s">
        <v>349</v>
      </c>
      <c r="AA24" s="4">
        <v>259</v>
      </c>
      <c r="AB24" s="4">
        <v>247</v>
      </c>
      <c r="AC24" s="4">
        <v>1249</v>
      </c>
      <c r="AD24" s="4">
        <v>1</v>
      </c>
      <c r="AE24" s="4">
        <v>8</v>
      </c>
      <c r="AF24" s="4">
        <v>3</v>
      </c>
      <c r="AG24" s="4">
        <v>12</v>
      </c>
      <c r="AH24" s="4">
        <v>1</v>
      </c>
      <c r="AI24" s="4">
        <v>3</v>
      </c>
      <c r="AJ24" s="4">
        <v>1</v>
      </c>
      <c r="AK24" s="4">
        <v>2</v>
      </c>
      <c r="AL24" s="4">
        <v>2</v>
      </c>
      <c r="AM24" s="4">
        <v>6</v>
      </c>
      <c r="AN24" s="4">
        <v>0</v>
      </c>
      <c r="AO24" s="4">
        <v>2</v>
      </c>
      <c r="AP24" s="4">
        <v>0</v>
      </c>
      <c r="AQ24" s="4">
        <v>1</v>
      </c>
      <c r="AR24" s="3" t="s">
        <v>64</v>
      </c>
      <c r="AS24" s="3" t="s">
        <v>94</v>
      </c>
      <c r="AT24" s="6" t="str">
        <f t="shared" si="0"/>
        <v>HathiTrust Record</v>
      </c>
      <c r="AU24" s="6" t="str">
        <f t="shared" si="1"/>
        <v>Catalog Record</v>
      </c>
      <c r="AV24" s="6" t="str">
        <f t="shared" si="2"/>
        <v>WorldCat Record</v>
      </c>
      <c r="AW24" s="3" t="s">
        <v>350</v>
      </c>
      <c r="AX24" s="3" t="s">
        <v>351</v>
      </c>
      <c r="AY24" s="3" t="s">
        <v>352</v>
      </c>
      <c r="AZ24" s="3" t="s">
        <v>352</v>
      </c>
      <c r="BA24" s="3" t="s">
        <v>353</v>
      </c>
      <c r="BB24" s="3" t="s">
        <v>80</v>
      </c>
      <c r="BD24" s="3" t="s">
        <v>354</v>
      </c>
      <c r="BE24" s="3" t="s">
        <v>361</v>
      </c>
      <c r="BF24" s="3" t="s">
        <v>362</v>
      </c>
    </row>
    <row r="25" spans="1:58" ht="39.75" customHeight="1">
      <c r="A25" s="2" t="s">
        <v>58</v>
      </c>
      <c r="B25" s="2" t="s">
        <v>59</v>
      </c>
      <c r="C25" s="2"/>
      <c r="D25" s="2" t="s">
        <v>341</v>
      </c>
      <c r="E25" s="2" t="s">
        <v>342</v>
      </c>
      <c r="F25" s="2" t="s">
        <v>343</v>
      </c>
      <c r="G25" s="3" t="s">
        <v>363</v>
      </c>
      <c r="H25" s="3" t="s">
        <v>94</v>
      </c>
      <c r="I25" s="3" t="s">
        <v>65</v>
      </c>
      <c r="J25" s="3" t="s">
        <v>64</v>
      </c>
      <c r="K25" s="3" t="s">
        <v>64</v>
      </c>
      <c r="L25" s="3" t="s">
        <v>66</v>
      </c>
      <c r="N25" s="2" t="s">
        <v>345</v>
      </c>
      <c r="O25" s="3" t="s">
        <v>346</v>
      </c>
      <c r="Q25" s="3" t="s">
        <v>70</v>
      </c>
      <c r="R25" s="3" t="s">
        <v>71</v>
      </c>
      <c r="T25" s="3" t="s">
        <v>347</v>
      </c>
      <c r="U25" s="4">
        <v>6</v>
      </c>
      <c r="V25" s="4">
        <v>86</v>
      </c>
      <c r="X25" s="5" t="s">
        <v>348</v>
      </c>
      <c r="Y25" s="5" t="s">
        <v>349</v>
      </c>
      <c r="Z25" s="5" t="s">
        <v>349</v>
      </c>
      <c r="AA25" s="4">
        <v>259</v>
      </c>
      <c r="AB25" s="4">
        <v>247</v>
      </c>
      <c r="AC25" s="4">
        <v>1249</v>
      </c>
      <c r="AD25" s="4">
        <v>1</v>
      </c>
      <c r="AE25" s="4">
        <v>8</v>
      </c>
      <c r="AF25" s="4">
        <v>3</v>
      </c>
      <c r="AG25" s="4">
        <v>12</v>
      </c>
      <c r="AH25" s="4">
        <v>1</v>
      </c>
      <c r="AI25" s="4">
        <v>3</v>
      </c>
      <c r="AJ25" s="4">
        <v>1</v>
      </c>
      <c r="AK25" s="4">
        <v>2</v>
      </c>
      <c r="AL25" s="4">
        <v>2</v>
      </c>
      <c r="AM25" s="4">
        <v>6</v>
      </c>
      <c r="AN25" s="4">
        <v>0</v>
      </c>
      <c r="AO25" s="4">
        <v>2</v>
      </c>
      <c r="AP25" s="4">
        <v>0</v>
      </c>
      <c r="AQ25" s="4">
        <v>1</v>
      </c>
      <c r="AR25" s="3" t="s">
        <v>64</v>
      </c>
      <c r="AS25" s="3" t="s">
        <v>94</v>
      </c>
      <c r="AT25" s="6" t="str">
        <f t="shared" si="0"/>
        <v>HathiTrust Record</v>
      </c>
      <c r="AU25" s="6" t="str">
        <f t="shared" si="1"/>
        <v>Catalog Record</v>
      </c>
      <c r="AV25" s="6" t="str">
        <f t="shared" si="2"/>
        <v>WorldCat Record</v>
      </c>
      <c r="AW25" s="3" t="s">
        <v>350</v>
      </c>
      <c r="AX25" s="3" t="s">
        <v>351</v>
      </c>
      <c r="AY25" s="3" t="s">
        <v>352</v>
      </c>
      <c r="AZ25" s="3" t="s">
        <v>352</v>
      </c>
      <c r="BA25" s="3" t="s">
        <v>353</v>
      </c>
      <c r="BB25" s="3" t="s">
        <v>80</v>
      </c>
      <c r="BD25" s="3" t="s">
        <v>354</v>
      </c>
      <c r="BE25" s="3" t="s">
        <v>364</v>
      </c>
      <c r="BF25" s="3" t="s">
        <v>365</v>
      </c>
    </row>
    <row r="26" spans="1:58" ht="39.75" customHeight="1">
      <c r="A26" s="2" t="s">
        <v>58</v>
      </c>
      <c r="B26" s="2" t="s">
        <v>59</v>
      </c>
      <c r="C26" s="2"/>
      <c r="D26" s="2" t="s">
        <v>341</v>
      </c>
      <c r="E26" s="2" t="s">
        <v>342</v>
      </c>
      <c r="F26" s="2" t="s">
        <v>343</v>
      </c>
      <c r="G26" s="3" t="s">
        <v>366</v>
      </c>
      <c r="H26" s="3" t="s">
        <v>94</v>
      </c>
      <c r="I26" s="3" t="s">
        <v>65</v>
      </c>
      <c r="J26" s="3" t="s">
        <v>64</v>
      </c>
      <c r="K26" s="3" t="s">
        <v>64</v>
      </c>
      <c r="L26" s="3" t="s">
        <v>66</v>
      </c>
      <c r="N26" s="2" t="s">
        <v>345</v>
      </c>
      <c r="O26" s="3" t="s">
        <v>346</v>
      </c>
      <c r="Q26" s="3" t="s">
        <v>70</v>
      </c>
      <c r="R26" s="3" t="s">
        <v>71</v>
      </c>
      <c r="T26" s="3" t="s">
        <v>347</v>
      </c>
      <c r="U26" s="4">
        <v>2</v>
      </c>
      <c r="V26" s="4">
        <v>86</v>
      </c>
      <c r="X26" s="5" t="s">
        <v>348</v>
      </c>
      <c r="Y26" s="5" t="s">
        <v>349</v>
      </c>
      <c r="Z26" s="5" t="s">
        <v>349</v>
      </c>
      <c r="AA26" s="4">
        <v>259</v>
      </c>
      <c r="AB26" s="4">
        <v>247</v>
      </c>
      <c r="AC26" s="4">
        <v>1249</v>
      </c>
      <c r="AD26" s="4">
        <v>1</v>
      </c>
      <c r="AE26" s="4">
        <v>8</v>
      </c>
      <c r="AF26" s="4">
        <v>3</v>
      </c>
      <c r="AG26" s="4">
        <v>12</v>
      </c>
      <c r="AH26" s="4">
        <v>1</v>
      </c>
      <c r="AI26" s="4">
        <v>3</v>
      </c>
      <c r="AJ26" s="4">
        <v>1</v>
      </c>
      <c r="AK26" s="4">
        <v>2</v>
      </c>
      <c r="AL26" s="4">
        <v>2</v>
      </c>
      <c r="AM26" s="4">
        <v>6</v>
      </c>
      <c r="AN26" s="4">
        <v>0</v>
      </c>
      <c r="AO26" s="4">
        <v>2</v>
      </c>
      <c r="AP26" s="4">
        <v>0</v>
      </c>
      <c r="AQ26" s="4">
        <v>1</v>
      </c>
      <c r="AR26" s="3" t="s">
        <v>64</v>
      </c>
      <c r="AS26" s="3" t="s">
        <v>94</v>
      </c>
      <c r="AT26" s="6" t="str">
        <f t="shared" si="0"/>
        <v>HathiTrust Record</v>
      </c>
      <c r="AU26" s="6" t="str">
        <f t="shared" si="1"/>
        <v>Catalog Record</v>
      </c>
      <c r="AV26" s="6" t="str">
        <f t="shared" si="2"/>
        <v>WorldCat Record</v>
      </c>
      <c r="AW26" s="3" t="s">
        <v>350</v>
      </c>
      <c r="AX26" s="3" t="s">
        <v>351</v>
      </c>
      <c r="AY26" s="3" t="s">
        <v>352</v>
      </c>
      <c r="AZ26" s="3" t="s">
        <v>352</v>
      </c>
      <c r="BA26" s="3" t="s">
        <v>353</v>
      </c>
      <c r="BB26" s="3" t="s">
        <v>80</v>
      </c>
      <c r="BD26" s="3" t="s">
        <v>354</v>
      </c>
      <c r="BE26" s="3" t="s">
        <v>367</v>
      </c>
      <c r="BF26" s="3" t="s">
        <v>368</v>
      </c>
    </row>
    <row r="27" spans="1:58" ht="39.75" customHeight="1">
      <c r="A27" s="2" t="s">
        <v>58</v>
      </c>
      <c r="B27" s="2" t="s">
        <v>59</v>
      </c>
      <c r="C27" s="2"/>
      <c r="D27" s="2" t="s">
        <v>341</v>
      </c>
      <c r="E27" s="2" t="s">
        <v>342</v>
      </c>
      <c r="F27" s="2" t="s">
        <v>343</v>
      </c>
      <c r="G27" s="3" t="s">
        <v>369</v>
      </c>
      <c r="H27" s="3" t="s">
        <v>94</v>
      </c>
      <c r="I27" s="3" t="s">
        <v>65</v>
      </c>
      <c r="J27" s="3" t="s">
        <v>64</v>
      </c>
      <c r="K27" s="3" t="s">
        <v>64</v>
      </c>
      <c r="L27" s="3" t="s">
        <v>66</v>
      </c>
      <c r="N27" s="2" t="s">
        <v>345</v>
      </c>
      <c r="O27" s="3" t="s">
        <v>346</v>
      </c>
      <c r="Q27" s="3" t="s">
        <v>70</v>
      </c>
      <c r="R27" s="3" t="s">
        <v>71</v>
      </c>
      <c r="T27" s="3" t="s">
        <v>347</v>
      </c>
      <c r="U27" s="4">
        <v>0</v>
      </c>
      <c r="V27" s="4">
        <v>86</v>
      </c>
      <c r="X27" s="5" t="s">
        <v>348</v>
      </c>
      <c r="Y27" s="5" t="s">
        <v>349</v>
      </c>
      <c r="Z27" s="5" t="s">
        <v>349</v>
      </c>
      <c r="AA27" s="4">
        <v>259</v>
      </c>
      <c r="AB27" s="4">
        <v>247</v>
      </c>
      <c r="AC27" s="4">
        <v>1249</v>
      </c>
      <c r="AD27" s="4">
        <v>1</v>
      </c>
      <c r="AE27" s="4">
        <v>8</v>
      </c>
      <c r="AF27" s="4">
        <v>3</v>
      </c>
      <c r="AG27" s="4">
        <v>12</v>
      </c>
      <c r="AH27" s="4">
        <v>1</v>
      </c>
      <c r="AI27" s="4">
        <v>3</v>
      </c>
      <c r="AJ27" s="4">
        <v>1</v>
      </c>
      <c r="AK27" s="4">
        <v>2</v>
      </c>
      <c r="AL27" s="4">
        <v>2</v>
      </c>
      <c r="AM27" s="4">
        <v>6</v>
      </c>
      <c r="AN27" s="4">
        <v>0</v>
      </c>
      <c r="AO27" s="4">
        <v>2</v>
      </c>
      <c r="AP27" s="4">
        <v>0</v>
      </c>
      <c r="AQ27" s="4">
        <v>1</v>
      </c>
      <c r="AR27" s="3" t="s">
        <v>64</v>
      </c>
      <c r="AS27" s="3" t="s">
        <v>94</v>
      </c>
      <c r="AT27" s="6" t="str">
        <f t="shared" si="0"/>
        <v>HathiTrust Record</v>
      </c>
      <c r="AU27" s="6" t="str">
        <f t="shared" si="1"/>
        <v>Catalog Record</v>
      </c>
      <c r="AV27" s="6" t="str">
        <f t="shared" si="2"/>
        <v>WorldCat Record</v>
      </c>
      <c r="AW27" s="3" t="s">
        <v>350</v>
      </c>
      <c r="AX27" s="3" t="s">
        <v>351</v>
      </c>
      <c r="AY27" s="3" t="s">
        <v>352</v>
      </c>
      <c r="AZ27" s="3" t="s">
        <v>352</v>
      </c>
      <c r="BA27" s="3" t="s">
        <v>353</v>
      </c>
      <c r="BB27" s="3" t="s">
        <v>80</v>
      </c>
      <c r="BD27" s="3" t="s">
        <v>354</v>
      </c>
      <c r="BE27" s="3" t="s">
        <v>370</v>
      </c>
      <c r="BF27" s="3" t="s">
        <v>371</v>
      </c>
    </row>
    <row r="28" spans="1:58" ht="39.75" customHeight="1">
      <c r="A28" s="2" t="s">
        <v>58</v>
      </c>
      <c r="B28" s="2" t="s">
        <v>59</v>
      </c>
      <c r="C28" s="2"/>
      <c r="D28" s="2" t="s">
        <v>341</v>
      </c>
      <c r="E28" s="2" t="s">
        <v>342</v>
      </c>
      <c r="F28" s="2" t="s">
        <v>343</v>
      </c>
      <c r="G28" s="3" t="s">
        <v>372</v>
      </c>
      <c r="H28" s="3" t="s">
        <v>94</v>
      </c>
      <c r="I28" s="3" t="s">
        <v>65</v>
      </c>
      <c r="J28" s="3" t="s">
        <v>64</v>
      </c>
      <c r="K28" s="3" t="s">
        <v>64</v>
      </c>
      <c r="L28" s="3" t="s">
        <v>66</v>
      </c>
      <c r="N28" s="2" t="s">
        <v>345</v>
      </c>
      <c r="O28" s="3" t="s">
        <v>346</v>
      </c>
      <c r="Q28" s="3" t="s">
        <v>70</v>
      </c>
      <c r="R28" s="3" t="s">
        <v>71</v>
      </c>
      <c r="T28" s="3" t="s">
        <v>347</v>
      </c>
      <c r="U28" s="4">
        <v>4</v>
      </c>
      <c r="V28" s="4">
        <v>86</v>
      </c>
      <c r="X28" s="5" t="s">
        <v>348</v>
      </c>
      <c r="Y28" s="5" t="s">
        <v>349</v>
      </c>
      <c r="Z28" s="5" t="s">
        <v>349</v>
      </c>
      <c r="AA28" s="4">
        <v>259</v>
      </c>
      <c r="AB28" s="4">
        <v>247</v>
      </c>
      <c r="AC28" s="4">
        <v>1249</v>
      </c>
      <c r="AD28" s="4">
        <v>1</v>
      </c>
      <c r="AE28" s="4">
        <v>8</v>
      </c>
      <c r="AF28" s="4">
        <v>3</v>
      </c>
      <c r="AG28" s="4">
        <v>12</v>
      </c>
      <c r="AH28" s="4">
        <v>1</v>
      </c>
      <c r="AI28" s="4">
        <v>3</v>
      </c>
      <c r="AJ28" s="4">
        <v>1</v>
      </c>
      <c r="AK28" s="4">
        <v>2</v>
      </c>
      <c r="AL28" s="4">
        <v>2</v>
      </c>
      <c r="AM28" s="4">
        <v>6</v>
      </c>
      <c r="AN28" s="4">
        <v>0</v>
      </c>
      <c r="AO28" s="4">
        <v>2</v>
      </c>
      <c r="AP28" s="4">
        <v>0</v>
      </c>
      <c r="AQ28" s="4">
        <v>1</v>
      </c>
      <c r="AR28" s="3" t="s">
        <v>64</v>
      </c>
      <c r="AS28" s="3" t="s">
        <v>94</v>
      </c>
      <c r="AT28" s="6" t="str">
        <f t="shared" si="0"/>
        <v>HathiTrust Record</v>
      </c>
      <c r="AU28" s="6" t="str">
        <f t="shared" si="1"/>
        <v>Catalog Record</v>
      </c>
      <c r="AV28" s="6" t="str">
        <f t="shared" si="2"/>
        <v>WorldCat Record</v>
      </c>
      <c r="AW28" s="3" t="s">
        <v>350</v>
      </c>
      <c r="AX28" s="3" t="s">
        <v>351</v>
      </c>
      <c r="AY28" s="3" t="s">
        <v>352</v>
      </c>
      <c r="AZ28" s="3" t="s">
        <v>352</v>
      </c>
      <c r="BA28" s="3" t="s">
        <v>353</v>
      </c>
      <c r="BB28" s="3" t="s">
        <v>80</v>
      </c>
      <c r="BD28" s="3" t="s">
        <v>354</v>
      </c>
      <c r="BE28" s="3" t="s">
        <v>373</v>
      </c>
      <c r="BF28" s="3" t="s">
        <v>374</v>
      </c>
    </row>
    <row r="29" spans="1:58" ht="39.75" customHeight="1">
      <c r="A29" s="2" t="s">
        <v>58</v>
      </c>
      <c r="B29" s="2" t="s">
        <v>59</v>
      </c>
      <c r="C29" s="2"/>
      <c r="D29" s="2" t="s">
        <v>341</v>
      </c>
      <c r="E29" s="2" t="s">
        <v>342</v>
      </c>
      <c r="F29" s="2" t="s">
        <v>343</v>
      </c>
      <c r="G29" s="3" t="s">
        <v>375</v>
      </c>
      <c r="H29" s="3" t="s">
        <v>94</v>
      </c>
      <c r="I29" s="3" t="s">
        <v>65</v>
      </c>
      <c r="J29" s="3" t="s">
        <v>64</v>
      </c>
      <c r="K29" s="3" t="s">
        <v>64</v>
      </c>
      <c r="L29" s="3" t="s">
        <v>66</v>
      </c>
      <c r="N29" s="2" t="s">
        <v>345</v>
      </c>
      <c r="O29" s="3" t="s">
        <v>346</v>
      </c>
      <c r="Q29" s="3" t="s">
        <v>70</v>
      </c>
      <c r="R29" s="3" t="s">
        <v>71</v>
      </c>
      <c r="T29" s="3" t="s">
        <v>347</v>
      </c>
      <c r="U29" s="4">
        <v>2</v>
      </c>
      <c r="V29" s="4">
        <v>86</v>
      </c>
      <c r="W29" s="5" t="s">
        <v>348</v>
      </c>
      <c r="X29" s="5" t="s">
        <v>348</v>
      </c>
      <c r="Y29" s="5" t="s">
        <v>349</v>
      </c>
      <c r="Z29" s="5" t="s">
        <v>349</v>
      </c>
      <c r="AA29" s="4">
        <v>259</v>
      </c>
      <c r="AB29" s="4">
        <v>247</v>
      </c>
      <c r="AC29" s="4">
        <v>1249</v>
      </c>
      <c r="AD29" s="4">
        <v>1</v>
      </c>
      <c r="AE29" s="4">
        <v>8</v>
      </c>
      <c r="AF29" s="4">
        <v>3</v>
      </c>
      <c r="AG29" s="4">
        <v>12</v>
      </c>
      <c r="AH29" s="4">
        <v>1</v>
      </c>
      <c r="AI29" s="4">
        <v>3</v>
      </c>
      <c r="AJ29" s="4">
        <v>1</v>
      </c>
      <c r="AK29" s="4">
        <v>2</v>
      </c>
      <c r="AL29" s="4">
        <v>2</v>
      </c>
      <c r="AM29" s="4">
        <v>6</v>
      </c>
      <c r="AN29" s="4">
        <v>0</v>
      </c>
      <c r="AO29" s="4">
        <v>2</v>
      </c>
      <c r="AP29" s="4">
        <v>0</v>
      </c>
      <c r="AQ29" s="4">
        <v>1</v>
      </c>
      <c r="AR29" s="3" t="s">
        <v>64</v>
      </c>
      <c r="AS29" s="3" t="s">
        <v>94</v>
      </c>
      <c r="AT29" s="6" t="str">
        <f t="shared" si="0"/>
        <v>HathiTrust Record</v>
      </c>
      <c r="AU29" s="6" t="str">
        <f t="shared" si="1"/>
        <v>Catalog Record</v>
      </c>
      <c r="AV29" s="6" t="str">
        <f t="shared" si="2"/>
        <v>WorldCat Record</v>
      </c>
      <c r="AW29" s="3" t="s">
        <v>350</v>
      </c>
      <c r="AX29" s="3" t="s">
        <v>351</v>
      </c>
      <c r="AY29" s="3" t="s">
        <v>352</v>
      </c>
      <c r="AZ29" s="3" t="s">
        <v>352</v>
      </c>
      <c r="BA29" s="3" t="s">
        <v>353</v>
      </c>
      <c r="BB29" s="3" t="s">
        <v>80</v>
      </c>
      <c r="BD29" s="3" t="s">
        <v>354</v>
      </c>
      <c r="BE29" s="3" t="s">
        <v>376</v>
      </c>
      <c r="BF29" s="3" t="s">
        <v>377</v>
      </c>
    </row>
    <row r="30" spans="1:58" ht="39.75" customHeight="1">
      <c r="A30" s="2" t="s">
        <v>58</v>
      </c>
      <c r="B30" s="2" t="s">
        <v>59</v>
      </c>
      <c r="C30" s="2"/>
      <c r="D30" s="2" t="s">
        <v>341</v>
      </c>
      <c r="E30" s="2" t="s">
        <v>342</v>
      </c>
      <c r="F30" s="2" t="s">
        <v>343</v>
      </c>
      <c r="G30" s="3" t="s">
        <v>378</v>
      </c>
      <c r="H30" s="3" t="s">
        <v>94</v>
      </c>
      <c r="I30" s="3" t="s">
        <v>65</v>
      </c>
      <c r="J30" s="3" t="s">
        <v>64</v>
      </c>
      <c r="K30" s="3" t="s">
        <v>64</v>
      </c>
      <c r="L30" s="3" t="s">
        <v>66</v>
      </c>
      <c r="N30" s="2" t="s">
        <v>345</v>
      </c>
      <c r="O30" s="3" t="s">
        <v>346</v>
      </c>
      <c r="Q30" s="3" t="s">
        <v>70</v>
      </c>
      <c r="R30" s="3" t="s">
        <v>71</v>
      </c>
      <c r="T30" s="3" t="s">
        <v>347</v>
      </c>
      <c r="U30" s="4">
        <v>0</v>
      </c>
      <c r="V30" s="4">
        <v>86</v>
      </c>
      <c r="X30" s="5" t="s">
        <v>348</v>
      </c>
      <c r="Y30" s="5" t="s">
        <v>349</v>
      </c>
      <c r="Z30" s="5" t="s">
        <v>349</v>
      </c>
      <c r="AA30" s="4">
        <v>259</v>
      </c>
      <c r="AB30" s="4">
        <v>247</v>
      </c>
      <c r="AC30" s="4">
        <v>1249</v>
      </c>
      <c r="AD30" s="4">
        <v>1</v>
      </c>
      <c r="AE30" s="4">
        <v>8</v>
      </c>
      <c r="AF30" s="4">
        <v>3</v>
      </c>
      <c r="AG30" s="4">
        <v>12</v>
      </c>
      <c r="AH30" s="4">
        <v>1</v>
      </c>
      <c r="AI30" s="4">
        <v>3</v>
      </c>
      <c r="AJ30" s="4">
        <v>1</v>
      </c>
      <c r="AK30" s="4">
        <v>2</v>
      </c>
      <c r="AL30" s="4">
        <v>2</v>
      </c>
      <c r="AM30" s="4">
        <v>6</v>
      </c>
      <c r="AN30" s="4">
        <v>0</v>
      </c>
      <c r="AO30" s="4">
        <v>2</v>
      </c>
      <c r="AP30" s="4">
        <v>0</v>
      </c>
      <c r="AQ30" s="4">
        <v>1</v>
      </c>
      <c r="AR30" s="3" t="s">
        <v>64</v>
      </c>
      <c r="AS30" s="3" t="s">
        <v>94</v>
      </c>
      <c r="AT30" s="6" t="str">
        <f t="shared" si="0"/>
        <v>HathiTrust Record</v>
      </c>
      <c r="AU30" s="6" t="str">
        <f t="shared" si="1"/>
        <v>Catalog Record</v>
      </c>
      <c r="AV30" s="6" t="str">
        <f t="shared" si="2"/>
        <v>WorldCat Record</v>
      </c>
      <c r="AW30" s="3" t="s">
        <v>350</v>
      </c>
      <c r="AX30" s="3" t="s">
        <v>351</v>
      </c>
      <c r="AY30" s="3" t="s">
        <v>352</v>
      </c>
      <c r="AZ30" s="3" t="s">
        <v>352</v>
      </c>
      <c r="BA30" s="3" t="s">
        <v>353</v>
      </c>
      <c r="BB30" s="3" t="s">
        <v>80</v>
      </c>
      <c r="BD30" s="3" t="s">
        <v>354</v>
      </c>
      <c r="BE30" s="3" t="s">
        <v>379</v>
      </c>
      <c r="BF30" s="3" t="s">
        <v>380</v>
      </c>
    </row>
    <row r="31" spans="1:58" ht="39.75" customHeight="1">
      <c r="A31" s="2" t="s">
        <v>58</v>
      </c>
      <c r="B31" s="2" t="s">
        <v>59</v>
      </c>
      <c r="C31" s="2"/>
      <c r="D31" s="2" t="s">
        <v>341</v>
      </c>
      <c r="E31" s="2" t="s">
        <v>342</v>
      </c>
      <c r="F31" s="2" t="s">
        <v>343</v>
      </c>
      <c r="G31" s="3" t="s">
        <v>381</v>
      </c>
      <c r="H31" s="3" t="s">
        <v>94</v>
      </c>
      <c r="I31" s="3" t="s">
        <v>65</v>
      </c>
      <c r="J31" s="3" t="s">
        <v>64</v>
      </c>
      <c r="K31" s="3" t="s">
        <v>64</v>
      </c>
      <c r="L31" s="3" t="s">
        <v>66</v>
      </c>
      <c r="N31" s="2" t="s">
        <v>345</v>
      </c>
      <c r="O31" s="3" t="s">
        <v>346</v>
      </c>
      <c r="Q31" s="3" t="s">
        <v>70</v>
      </c>
      <c r="R31" s="3" t="s">
        <v>71</v>
      </c>
      <c r="T31" s="3" t="s">
        <v>347</v>
      </c>
      <c r="U31" s="4">
        <v>1</v>
      </c>
      <c r="V31" s="4">
        <v>86</v>
      </c>
      <c r="X31" s="5" t="s">
        <v>348</v>
      </c>
      <c r="Y31" s="5" t="s">
        <v>349</v>
      </c>
      <c r="Z31" s="5" t="s">
        <v>349</v>
      </c>
      <c r="AA31" s="4">
        <v>259</v>
      </c>
      <c r="AB31" s="4">
        <v>247</v>
      </c>
      <c r="AC31" s="4">
        <v>1249</v>
      </c>
      <c r="AD31" s="4">
        <v>1</v>
      </c>
      <c r="AE31" s="4">
        <v>8</v>
      </c>
      <c r="AF31" s="4">
        <v>3</v>
      </c>
      <c r="AG31" s="4">
        <v>12</v>
      </c>
      <c r="AH31" s="4">
        <v>1</v>
      </c>
      <c r="AI31" s="4">
        <v>3</v>
      </c>
      <c r="AJ31" s="4">
        <v>1</v>
      </c>
      <c r="AK31" s="4">
        <v>2</v>
      </c>
      <c r="AL31" s="4">
        <v>2</v>
      </c>
      <c r="AM31" s="4">
        <v>6</v>
      </c>
      <c r="AN31" s="4">
        <v>0</v>
      </c>
      <c r="AO31" s="4">
        <v>2</v>
      </c>
      <c r="AP31" s="4">
        <v>0</v>
      </c>
      <c r="AQ31" s="4">
        <v>1</v>
      </c>
      <c r="AR31" s="3" t="s">
        <v>64</v>
      </c>
      <c r="AS31" s="3" t="s">
        <v>94</v>
      </c>
      <c r="AT31" s="6" t="str">
        <f t="shared" si="0"/>
        <v>HathiTrust Record</v>
      </c>
      <c r="AU31" s="6" t="str">
        <f t="shared" si="1"/>
        <v>Catalog Record</v>
      </c>
      <c r="AV31" s="6" t="str">
        <f t="shared" si="2"/>
        <v>WorldCat Record</v>
      </c>
      <c r="AW31" s="3" t="s">
        <v>350</v>
      </c>
      <c r="AX31" s="3" t="s">
        <v>351</v>
      </c>
      <c r="AY31" s="3" t="s">
        <v>352</v>
      </c>
      <c r="AZ31" s="3" t="s">
        <v>352</v>
      </c>
      <c r="BA31" s="3" t="s">
        <v>353</v>
      </c>
      <c r="BB31" s="3" t="s">
        <v>80</v>
      </c>
      <c r="BD31" s="3" t="s">
        <v>354</v>
      </c>
      <c r="BE31" s="3" t="s">
        <v>382</v>
      </c>
      <c r="BF31" s="3" t="s">
        <v>383</v>
      </c>
    </row>
    <row r="32" spans="1:58" ht="39.75" customHeight="1">
      <c r="A32" s="2" t="s">
        <v>58</v>
      </c>
      <c r="B32" s="2" t="s">
        <v>59</v>
      </c>
      <c r="C32" s="2"/>
      <c r="D32" s="2" t="s">
        <v>341</v>
      </c>
      <c r="E32" s="2" t="s">
        <v>342</v>
      </c>
      <c r="F32" s="2" t="s">
        <v>343</v>
      </c>
      <c r="G32" s="3" t="s">
        <v>384</v>
      </c>
      <c r="H32" s="3" t="s">
        <v>94</v>
      </c>
      <c r="I32" s="3" t="s">
        <v>65</v>
      </c>
      <c r="J32" s="3" t="s">
        <v>64</v>
      </c>
      <c r="K32" s="3" t="s">
        <v>64</v>
      </c>
      <c r="L32" s="3" t="s">
        <v>66</v>
      </c>
      <c r="N32" s="2" t="s">
        <v>345</v>
      </c>
      <c r="O32" s="3" t="s">
        <v>346</v>
      </c>
      <c r="Q32" s="3" t="s">
        <v>70</v>
      </c>
      <c r="R32" s="3" t="s">
        <v>71</v>
      </c>
      <c r="T32" s="3" t="s">
        <v>347</v>
      </c>
      <c r="U32" s="4">
        <v>2</v>
      </c>
      <c r="V32" s="4">
        <v>86</v>
      </c>
      <c r="X32" s="5" t="s">
        <v>348</v>
      </c>
      <c r="Y32" s="5" t="s">
        <v>349</v>
      </c>
      <c r="Z32" s="5" t="s">
        <v>349</v>
      </c>
      <c r="AA32" s="4">
        <v>259</v>
      </c>
      <c r="AB32" s="4">
        <v>247</v>
      </c>
      <c r="AC32" s="4">
        <v>1249</v>
      </c>
      <c r="AD32" s="4">
        <v>1</v>
      </c>
      <c r="AE32" s="4">
        <v>8</v>
      </c>
      <c r="AF32" s="4">
        <v>3</v>
      </c>
      <c r="AG32" s="4">
        <v>12</v>
      </c>
      <c r="AH32" s="4">
        <v>1</v>
      </c>
      <c r="AI32" s="4">
        <v>3</v>
      </c>
      <c r="AJ32" s="4">
        <v>1</v>
      </c>
      <c r="AK32" s="4">
        <v>2</v>
      </c>
      <c r="AL32" s="4">
        <v>2</v>
      </c>
      <c r="AM32" s="4">
        <v>6</v>
      </c>
      <c r="AN32" s="4">
        <v>0</v>
      </c>
      <c r="AO32" s="4">
        <v>2</v>
      </c>
      <c r="AP32" s="4">
        <v>0</v>
      </c>
      <c r="AQ32" s="4">
        <v>1</v>
      </c>
      <c r="AR32" s="3" t="s">
        <v>64</v>
      </c>
      <c r="AS32" s="3" t="s">
        <v>94</v>
      </c>
      <c r="AT32" s="6" t="str">
        <f t="shared" si="0"/>
        <v>HathiTrust Record</v>
      </c>
      <c r="AU32" s="6" t="str">
        <f t="shared" si="1"/>
        <v>Catalog Record</v>
      </c>
      <c r="AV32" s="6" t="str">
        <f t="shared" si="2"/>
        <v>WorldCat Record</v>
      </c>
      <c r="AW32" s="3" t="s">
        <v>350</v>
      </c>
      <c r="AX32" s="3" t="s">
        <v>351</v>
      </c>
      <c r="AY32" s="3" t="s">
        <v>352</v>
      </c>
      <c r="AZ32" s="3" t="s">
        <v>352</v>
      </c>
      <c r="BA32" s="3" t="s">
        <v>353</v>
      </c>
      <c r="BB32" s="3" t="s">
        <v>80</v>
      </c>
      <c r="BD32" s="3" t="s">
        <v>354</v>
      </c>
      <c r="BE32" s="3" t="s">
        <v>385</v>
      </c>
      <c r="BF32" s="3" t="s">
        <v>386</v>
      </c>
    </row>
    <row r="33" spans="1:58" ht="39.75" customHeight="1">
      <c r="A33" s="2" t="s">
        <v>58</v>
      </c>
      <c r="B33" s="2" t="s">
        <v>59</v>
      </c>
      <c r="C33" s="2"/>
      <c r="D33" s="2" t="s">
        <v>341</v>
      </c>
      <c r="E33" s="2" t="s">
        <v>342</v>
      </c>
      <c r="F33" s="2" t="s">
        <v>343</v>
      </c>
      <c r="G33" s="3" t="s">
        <v>387</v>
      </c>
      <c r="H33" s="3" t="s">
        <v>94</v>
      </c>
      <c r="I33" s="3" t="s">
        <v>65</v>
      </c>
      <c r="J33" s="3" t="s">
        <v>64</v>
      </c>
      <c r="K33" s="3" t="s">
        <v>64</v>
      </c>
      <c r="L33" s="3" t="s">
        <v>66</v>
      </c>
      <c r="N33" s="2" t="s">
        <v>345</v>
      </c>
      <c r="O33" s="3" t="s">
        <v>346</v>
      </c>
      <c r="Q33" s="3" t="s">
        <v>70</v>
      </c>
      <c r="R33" s="3" t="s">
        <v>71</v>
      </c>
      <c r="T33" s="3" t="s">
        <v>347</v>
      </c>
      <c r="U33" s="4">
        <v>3</v>
      </c>
      <c r="V33" s="4">
        <v>86</v>
      </c>
      <c r="X33" s="5" t="s">
        <v>348</v>
      </c>
      <c r="Y33" s="5" t="s">
        <v>349</v>
      </c>
      <c r="Z33" s="5" t="s">
        <v>349</v>
      </c>
      <c r="AA33" s="4">
        <v>259</v>
      </c>
      <c r="AB33" s="4">
        <v>247</v>
      </c>
      <c r="AC33" s="4">
        <v>1249</v>
      </c>
      <c r="AD33" s="4">
        <v>1</v>
      </c>
      <c r="AE33" s="4">
        <v>8</v>
      </c>
      <c r="AF33" s="4">
        <v>3</v>
      </c>
      <c r="AG33" s="4">
        <v>12</v>
      </c>
      <c r="AH33" s="4">
        <v>1</v>
      </c>
      <c r="AI33" s="4">
        <v>3</v>
      </c>
      <c r="AJ33" s="4">
        <v>1</v>
      </c>
      <c r="AK33" s="4">
        <v>2</v>
      </c>
      <c r="AL33" s="4">
        <v>2</v>
      </c>
      <c r="AM33" s="4">
        <v>6</v>
      </c>
      <c r="AN33" s="4">
        <v>0</v>
      </c>
      <c r="AO33" s="4">
        <v>2</v>
      </c>
      <c r="AP33" s="4">
        <v>0</v>
      </c>
      <c r="AQ33" s="4">
        <v>1</v>
      </c>
      <c r="AR33" s="3" t="s">
        <v>64</v>
      </c>
      <c r="AS33" s="3" t="s">
        <v>94</v>
      </c>
      <c r="AT33" s="6" t="str">
        <f t="shared" si="0"/>
        <v>HathiTrust Record</v>
      </c>
      <c r="AU33" s="6" t="str">
        <f t="shared" si="1"/>
        <v>Catalog Record</v>
      </c>
      <c r="AV33" s="6" t="str">
        <f t="shared" si="2"/>
        <v>WorldCat Record</v>
      </c>
      <c r="AW33" s="3" t="s">
        <v>350</v>
      </c>
      <c r="AX33" s="3" t="s">
        <v>351</v>
      </c>
      <c r="AY33" s="3" t="s">
        <v>352</v>
      </c>
      <c r="AZ33" s="3" t="s">
        <v>352</v>
      </c>
      <c r="BA33" s="3" t="s">
        <v>353</v>
      </c>
      <c r="BB33" s="3" t="s">
        <v>80</v>
      </c>
      <c r="BD33" s="3" t="s">
        <v>354</v>
      </c>
      <c r="BE33" s="3" t="s">
        <v>388</v>
      </c>
      <c r="BF33" s="3" t="s">
        <v>389</v>
      </c>
    </row>
    <row r="34" spans="1:58" ht="39.75" customHeight="1">
      <c r="A34" s="2" t="s">
        <v>58</v>
      </c>
      <c r="B34" s="2" t="s">
        <v>59</v>
      </c>
      <c r="C34" s="2"/>
      <c r="D34" s="2" t="s">
        <v>341</v>
      </c>
      <c r="E34" s="2" t="s">
        <v>342</v>
      </c>
      <c r="F34" s="2" t="s">
        <v>343</v>
      </c>
      <c r="G34" s="3" t="s">
        <v>390</v>
      </c>
      <c r="H34" s="3" t="s">
        <v>94</v>
      </c>
      <c r="I34" s="3" t="s">
        <v>65</v>
      </c>
      <c r="J34" s="3" t="s">
        <v>64</v>
      </c>
      <c r="K34" s="3" t="s">
        <v>64</v>
      </c>
      <c r="L34" s="3" t="s">
        <v>66</v>
      </c>
      <c r="N34" s="2" t="s">
        <v>345</v>
      </c>
      <c r="O34" s="3" t="s">
        <v>346</v>
      </c>
      <c r="Q34" s="3" t="s">
        <v>70</v>
      </c>
      <c r="R34" s="3" t="s">
        <v>71</v>
      </c>
      <c r="T34" s="3" t="s">
        <v>347</v>
      </c>
      <c r="U34" s="4">
        <v>5</v>
      </c>
      <c r="V34" s="4">
        <v>86</v>
      </c>
      <c r="X34" s="5" t="s">
        <v>348</v>
      </c>
      <c r="Y34" s="5" t="s">
        <v>349</v>
      </c>
      <c r="Z34" s="5" t="s">
        <v>349</v>
      </c>
      <c r="AA34" s="4">
        <v>259</v>
      </c>
      <c r="AB34" s="4">
        <v>247</v>
      </c>
      <c r="AC34" s="4">
        <v>1249</v>
      </c>
      <c r="AD34" s="4">
        <v>1</v>
      </c>
      <c r="AE34" s="4">
        <v>8</v>
      </c>
      <c r="AF34" s="4">
        <v>3</v>
      </c>
      <c r="AG34" s="4">
        <v>12</v>
      </c>
      <c r="AH34" s="4">
        <v>1</v>
      </c>
      <c r="AI34" s="4">
        <v>3</v>
      </c>
      <c r="AJ34" s="4">
        <v>1</v>
      </c>
      <c r="AK34" s="4">
        <v>2</v>
      </c>
      <c r="AL34" s="4">
        <v>2</v>
      </c>
      <c r="AM34" s="4">
        <v>6</v>
      </c>
      <c r="AN34" s="4">
        <v>0</v>
      </c>
      <c r="AO34" s="4">
        <v>2</v>
      </c>
      <c r="AP34" s="4">
        <v>0</v>
      </c>
      <c r="AQ34" s="4">
        <v>1</v>
      </c>
      <c r="AR34" s="3" t="s">
        <v>64</v>
      </c>
      <c r="AS34" s="3" t="s">
        <v>94</v>
      </c>
      <c r="AT34" s="6" t="str">
        <f t="shared" si="0"/>
        <v>HathiTrust Record</v>
      </c>
      <c r="AU34" s="6" t="str">
        <f t="shared" si="1"/>
        <v>Catalog Record</v>
      </c>
      <c r="AV34" s="6" t="str">
        <f t="shared" si="2"/>
        <v>WorldCat Record</v>
      </c>
      <c r="AW34" s="3" t="s">
        <v>350</v>
      </c>
      <c r="AX34" s="3" t="s">
        <v>351</v>
      </c>
      <c r="AY34" s="3" t="s">
        <v>352</v>
      </c>
      <c r="AZ34" s="3" t="s">
        <v>352</v>
      </c>
      <c r="BA34" s="3" t="s">
        <v>353</v>
      </c>
      <c r="BB34" s="3" t="s">
        <v>80</v>
      </c>
      <c r="BD34" s="3" t="s">
        <v>354</v>
      </c>
      <c r="BE34" s="3" t="s">
        <v>391</v>
      </c>
      <c r="BF34" s="3" t="s">
        <v>392</v>
      </c>
    </row>
    <row r="35" spans="1:58" ht="39.75" customHeight="1">
      <c r="A35" s="2" t="s">
        <v>58</v>
      </c>
      <c r="B35" s="2" t="s">
        <v>59</v>
      </c>
      <c r="C35" s="2"/>
      <c r="D35" s="2" t="s">
        <v>341</v>
      </c>
      <c r="E35" s="2" t="s">
        <v>342</v>
      </c>
      <c r="F35" s="2" t="s">
        <v>343</v>
      </c>
      <c r="G35" s="3" t="s">
        <v>393</v>
      </c>
      <c r="H35" s="3" t="s">
        <v>94</v>
      </c>
      <c r="I35" s="3" t="s">
        <v>65</v>
      </c>
      <c r="J35" s="3" t="s">
        <v>64</v>
      </c>
      <c r="K35" s="3" t="s">
        <v>64</v>
      </c>
      <c r="L35" s="3" t="s">
        <v>66</v>
      </c>
      <c r="N35" s="2" t="s">
        <v>345</v>
      </c>
      <c r="O35" s="3" t="s">
        <v>346</v>
      </c>
      <c r="Q35" s="3" t="s">
        <v>70</v>
      </c>
      <c r="R35" s="3" t="s">
        <v>71</v>
      </c>
      <c r="T35" s="3" t="s">
        <v>347</v>
      </c>
      <c r="U35" s="4">
        <v>4</v>
      </c>
      <c r="V35" s="4">
        <v>86</v>
      </c>
      <c r="X35" s="5" t="s">
        <v>348</v>
      </c>
      <c r="Y35" s="5" t="s">
        <v>349</v>
      </c>
      <c r="Z35" s="5" t="s">
        <v>349</v>
      </c>
      <c r="AA35" s="4">
        <v>259</v>
      </c>
      <c r="AB35" s="4">
        <v>247</v>
      </c>
      <c r="AC35" s="4">
        <v>1249</v>
      </c>
      <c r="AD35" s="4">
        <v>1</v>
      </c>
      <c r="AE35" s="4">
        <v>8</v>
      </c>
      <c r="AF35" s="4">
        <v>3</v>
      </c>
      <c r="AG35" s="4">
        <v>12</v>
      </c>
      <c r="AH35" s="4">
        <v>1</v>
      </c>
      <c r="AI35" s="4">
        <v>3</v>
      </c>
      <c r="AJ35" s="4">
        <v>1</v>
      </c>
      <c r="AK35" s="4">
        <v>2</v>
      </c>
      <c r="AL35" s="4">
        <v>2</v>
      </c>
      <c r="AM35" s="4">
        <v>6</v>
      </c>
      <c r="AN35" s="4">
        <v>0</v>
      </c>
      <c r="AO35" s="4">
        <v>2</v>
      </c>
      <c r="AP35" s="4">
        <v>0</v>
      </c>
      <c r="AQ35" s="4">
        <v>1</v>
      </c>
      <c r="AR35" s="3" t="s">
        <v>64</v>
      </c>
      <c r="AS35" s="3" t="s">
        <v>94</v>
      </c>
      <c r="AT35" s="6" t="str">
        <f t="shared" si="0"/>
        <v>HathiTrust Record</v>
      </c>
      <c r="AU35" s="6" t="str">
        <f t="shared" si="1"/>
        <v>Catalog Record</v>
      </c>
      <c r="AV35" s="6" t="str">
        <f t="shared" si="2"/>
        <v>WorldCat Record</v>
      </c>
      <c r="AW35" s="3" t="s">
        <v>350</v>
      </c>
      <c r="AX35" s="3" t="s">
        <v>351</v>
      </c>
      <c r="AY35" s="3" t="s">
        <v>352</v>
      </c>
      <c r="AZ35" s="3" t="s">
        <v>352</v>
      </c>
      <c r="BA35" s="3" t="s">
        <v>353</v>
      </c>
      <c r="BB35" s="3" t="s">
        <v>80</v>
      </c>
      <c r="BD35" s="3" t="s">
        <v>354</v>
      </c>
      <c r="BE35" s="3" t="s">
        <v>394</v>
      </c>
      <c r="BF35" s="3" t="s">
        <v>395</v>
      </c>
    </row>
    <row r="36" spans="1:58" ht="39.75" customHeight="1">
      <c r="A36" s="2" t="s">
        <v>58</v>
      </c>
      <c r="B36" s="2" t="s">
        <v>59</v>
      </c>
      <c r="C36" s="2"/>
      <c r="D36" s="2" t="s">
        <v>341</v>
      </c>
      <c r="E36" s="2" t="s">
        <v>342</v>
      </c>
      <c r="F36" s="2" t="s">
        <v>343</v>
      </c>
      <c r="G36" s="3" t="s">
        <v>396</v>
      </c>
      <c r="H36" s="3" t="s">
        <v>94</v>
      </c>
      <c r="I36" s="3" t="s">
        <v>65</v>
      </c>
      <c r="J36" s="3" t="s">
        <v>64</v>
      </c>
      <c r="K36" s="3" t="s">
        <v>64</v>
      </c>
      <c r="L36" s="3" t="s">
        <v>66</v>
      </c>
      <c r="N36" s="2" t="s">
        <v>345</v>
      </c>
      <c r="O36" s="3" t="s">
        <v>346</v>
      </c>
      <c r="Q36" s="3" t="s">
        <v>70</v>
      </c>
      <c r="R36" s="3" t="s">
        <v>71</v>
      </c>
      <c r="T36" s="3" t="s">
        <v>347</v>
      </c>
      <c r="U36" s="4">
        <v>5</v>
      </c>
      <c r="V36" s="4">
        <v>86</v>
      </c>
      <c r="X36" s="5" t="s">
        <v>348</v>
      </c>
      <c r="Y36" s="5" t="s">
        <v>349</v>
      </c>
      <c r="Z36" s="5" t="s">
        <v>349</v>
      </c>
      <c r="AA36" s="4">
        <v>259</v>
      </c>
      <c r="AB36" s="4">
        <v>247</v>
      </c>
      <c r="AC36" s="4">
        <v>1249</v>
      </c>
      <c r="AD36" s="4">
        <v>1</v>
      </c>
      <c r="AE36" s="4">
        <v>8</v>
      </c>
      <c r="AF36" s="4">
        <v>3</v>
      </c>
      <c r="AG36" s="4">
        <v>12</v>
      </c>
      <c r="AH36" s="4">
        <v>1</v>
      </c>
      <c r="AI36" s="4">
        <v>3</v>
      </c>
      <c r="AJ36" s="4">
        <v>1</v>
      </c>
      <c r="AK36" s="4">
        <v>2</v>
      </c>
      <c r="AL36" s="4">
        <v>2</v>
      </c>
      <c r="AM36" s="4">
        <v>6</v>
      </c>
      <c r="AN36" s="4">
        <v>0</v>
      </c>
      <c r="AO36" s="4">
        <v>2</v>
      </c>
      <c r="AP36" s="4">
        <v>0</v>
      </c>
      <c r="AQ36" s="4">
        <v>1</v>
      </c>
      <c r="AR36" s="3" t="s">
        <v>64</v>
      </c>
      <c r="AS36" s="3" t="s">
        <v>94</v>
      </c>
      <c r="AT36" s="6" t="str">
        <f t="shared" si="0"/>
        <v>HathiTrust Record</v>
      </c>
      <c r="AU36" s="6" t="str">
        <f t="shared" si="1"/>
        <v>Catalog Record</v>
      </c>
      <c r="AV36" s="6" t="str">
        <f t="shared" si="2"/>
        <v>WorldCat Record</v>
      </c>
      <c r="AW36" s="3" t="s">
        <v>350</v>
      </c>
      <c r="AX36" s="3" t="s">
        <v>351</v>
      </c>
      <c r="AY36" s="3" t="s">
        <v>352</v>
      </c>
      <c r="AZ36" s="3" t="s">
        <v>352</v>
      </c>
      <c r="BA36" s="3" t="s">
        <v>353</v>
      </c>
      <c r="BB36" s="3" t="s">
        <v>80</v>
      </c>
      <c r="BD36" s="3" t="s">
        <v>354</v>
      </c>
      <c r="BE36" s="3" t="s">
        <v>397</v>
      </c>
      <c r="BF36" s="3" t="s">
        <v>398</v>
      </c>
    </row>
    <row r="37" spans="1:58" ht="39.75" customHeight="1">
      <c r="A37" s="2" t="s">
        <v>58</v>
      </c>
      <c r="B37" s="2" t="s">
        <v>59</v>
      </c>
      <c r="C37" s="2"/>
      <c r="D37" s="2" t="s">
        <v>341</v>
      </c>
      <c r="E37" s="2" t="s">
        <v>342</v>
      </c>
      <c r="F37" s="2" t="s">
        <v>343</v>
      </c>
      <c r="G37" s="3" t="s">
        <v>399</v>
      </c>
      <c r="H37" s="3" t="s">
        <v>94</v>
      </c>
      <c r="I37" s="3" t="s">
        <v>65</v>
      </c>
      <c r="J37" s="3" t="s">
        <v>64</v>
      </c>
      <c r="K37" s="3" t="s">
        <v>64</v>
      </c>
      <c r="L37" s="3" t="s">
        <v>66</v>
      </c>
      <c r="N37" s="2" t="s">
        <v>345</v>
      </c>
      <c r="O37" s="3" t="s">
        <v>346</v>
      </c>
      <c r="Q37" s="3" t="s">
        <v>70</v>
      </c>
      <c r="R37" s="3" t="s">
        <v>71</v>
      </c>
      <c r="T37" s="3" t="s">
        <v>347</v>
      </c>
      <c r="U37" s="4">
        <v>4</v>
      </c>
      <c r="V37" s="4">
        <v>86</v>
      </c>
      <c r="X37" s="5" t="s">
        <v>348</v>
      </c>
      <c r="Y37" s="5" t="s">
        <v>349</v>
      </c>
      <c r="Z37" s="5" t="s">
        <v>349</v>
      </c>
      <c r="AA37" s="4">
        <v>259</v>
      </c>
      <c r="AB37" s="4">
        <v>247</v>
      </c>
      <c r="AC37" s="4">
        <v>1249</v>
      </c>
      <c r="AD37" s="4">
        <v>1</v>
      </c>
      <c r="AE37" s="4">
        <v>8</v>
      </c>
      <c r="AF37" s="4">
        <v>3</v>
      </c>
      <c r="AG37" s="4">
        <v>12</v>
      </c>
      <c r="AH37" s="4">
        <v>1</v>
      </c>
      <c r="AI37" s="4">
        <v>3</v>
      </c>
      <c r="AJ37" s="4">
        <v>1</v>
      </c>
      <c r="AK37" s="4">
        <v>2</v>
      </c>
      <c r="AL37" s="4">
        <v>2</v>
      </c>
      <c r="AM37" s="4">
        <v>6</v>
      </c>
      <c r="AN37" s="4">
        <v>0</v>
      </c>
      <c r="AO37" s="4">
        <v>2</v>
      </c>
      <c r="AP37" s="4">
        <v>0</v>
      </c>
      <c r="AQ37" s="4">
        <v>1</v>
      </c>
      <c r="AR37" s="3" t="s">
        <v>64</v>
      </c>
      <c r="AS37" s="3" t="s">
        <v>94</v>
      </c>
      <c r="AT37" s="6" t="str">
        <f t="shared" si="0"/>
        <v>HathiTrust Record</v>
      </c>
      <c r="AU37" s="6" t="str">
        <f t="shared" si="1"/>
        <v>Catalog Record</v>
      </c>
      <c r="AV37" s="6" t="str">
        <f t="shared" si="2"/>
        <v>WorldCat Record</v>
      </c>
      <c r="AW37" s="3" t="s">
        <v>350</v>
      </c>
      <c r="AX37" s="3" t="s">
        <v>351</v>
      </c>
      <c r="AY37" s="3" t="s">
        <v>352</v>
      </c>
      <c r="AZ37" s="3" t="s">
        <v>352</v>
      </c>
      <c r="BA37" s="3" t="s">
        <v>353</v>
      </c>
      <c r="BB37" s="3" t="s">
        <v>80</v>
      </c>
      <c r="BD37" s="3" t="s">
        <v>354</v>
      </c>
      <c r="BE37" s="3" t="s">
        <v>400</v>
      </c>
      <c r="BF37" s="3" t="s">
        <v>401</v>
      </c>
    </row>
    <row r="38" spans="1:58" ht="39.75" customHeight="1">
      <c r="A38" s="2" t="s">
        <v>58</v>
      </c>
      <c r="B38" s="2" t="s">
        <v>59</v>
      </c>
      <c r="C38" s="2"/>
      <c r="D38" s="2" t="s">
        <v>341</v>
      </c>
      <c r="E38" s="2" t="s">
        <v>342</v>
      </c>
      <c r="F38" s="2" t="s">
        <v>343</v>
      </c>
      <c r="G38" s="3" t="s">
        <v>402</v>
      </c>
      <c r="H38" s="3" t="s">
        <v>94</v>
      </c>
      <c r="I38" s="3" t="s">
        <v>65</v>
      </c>
      <c r="J38" s="3" t="s">
        <v>64</v>
      </c>
      <c r="K38" s="3" t="s">
        <v>64</v>
      </c>
      <c r="L38" s="3" t="s">
        <v>66</v>
      </c>
      <c r="N38" s="2" t="s">
        <v>345</v>
      </c>
      <c r="O38" s="3" t="s">
        <v>346</v>
      </c>
      <c r="Q38" s="3" t="s">
        <v>70</v>
      </c>
      <c r="R38" s="3" t="s">
        <v>71</v>
      </c>
      <c r="T38" s="3" t="s">
        <v>347</v>
      </c>
      <c r="U38" s="4">
        <v>4</v>
      </c>
      <c r="V38" s="4">
        <v>86</v>
      </c>
      <c r="X38" s="5" t="s">
        <v>348</v>
      </c>
      <c r="Y38" s="5" t="s">
        <v>349</v>
      </c>
      <c r="Z38" s="5" t="s">
        <v>349</v>
      </c>
      <c r="AA38" s="4">
        <v>259</v>
      </c>
      <c r="AB38" s="4">
        <v>247</v>
      </c>
      <c r="AC38" s="4">
        <v>1249</v>
      </c>
      <c r="AD38" s="4">
        <v>1</v>
      </c>
      <c r="AE38" s="4">
        <v>8</v>
      </c>
      <c r="AF38" s="4">
        <v>3</v>
      </c>
      <c r="AG38" s="4">
        <v>12</v>
      </c>
      <c r="AH38" s="4">
        <v>1</v>
      </c>
      <c r="AI38" s="4">
        <v>3</v>
      </c>
      <c r="AJ38" s="4">
        <v>1</v>
      </c>
      <c r="AK38" s="4">
        <v>2</v>
      </c>
      <c r="AL38" s="4">
        <v>2</v>
      </c>
      <c r="AM38" s="4">
        <v>6</v>
      </c>
      <c r="AN38" s="4">
        <v>0</v>
      </c>
      <c r="AO38" s="4">
        <v>2</v>
      </c>
      <c r="AP38" s="4">
        <v>0</v>
      </c>
      <c r="AQ38" s="4">
        <v>1</v>
      </c>
      <c r="AR38" s="3" t="s">
        <v>64</v>
      </c>
      <c r="AS38" s="3" t="s">
        <v>94</v>
      </c>
      <c r="AT38" s="6" t="str">
        <f t="shared" si="0"/>
        <v>HathiTrust Record</v>
      </c>
      <c r="AU38" s="6" t="str">
        <f t="shared" si="1"/>
        <v>Catalog Record</v>
      </c>
      <c r="AV38" s="6" t="str">
        <f t="shared" si="2"/>
        <v>WorldCat Record</v>
      </c>
      <c r="AW38" s="3" t="s">
        <v>350</v>
      </c>
      <c r="AX38" s="3" t="s">
        <v>351</v>
      </c>
      <c r="AY38" s="3" t="s">
        <v>352</v>
      </c>
      <c r="AZ38" s="3" t="s">
        <v>352</v>
      </c>
      <c r="BA38" s="3" t="s">
        <v>353</v>
      </c>
      <c r="BB38" s="3" t="s">
        <v>80</v>
      </c>
      <c r="BD38" s="3" t="s">
        <v>354</v>
      </c>
      <c r="BE38" s="3" t="s">
        <v>403</v>
      </c>
      <c r="BF38" s="3" t="s">
        <v>404</v>
      </c>
    </row>
    <row r="39" spans="1:58" ht="39.75" customHeight="1">
      <c r="A39" s="2" t="s">
        <v>58</v>
      </c>
      <c r="B39" s="2" t="s">
        <v>59</v>
      </c>
      <c r="C39" s="2"/>
      <c r="D39" s="2" t="s">
        <v>341</v>
      </c>
      <c r="E39" s="2" t="s">
        <v>342</v>
      </c>
      <c r="F39" s="2" t="s">
        <v>343</v>
      </c>
      <c r="G39" s="3" t="s">
        <v>405</v>
      </c>
      <c r="H39" s="3" t="s">
        <v>94</v>
      </c>
      <c r="I39" s="3" t="s">
        <v>65</v>
      </c>
      <c r="J39" s="3" t="s">
        <v>64</v>
      </c>
      <c r="K39" s="3" t="s">
        <v>64</v>
      </c>
      <c r="L39" s="3" t="s">
        <v>66</v>
      </c>
      <c r="N39" s="2" t="s">
        <v>345</v>
      </c>
      <c r="O39" s="3" t="s">
        <v>346</v>
      </c>
      <c r="Q39" s="3" t="s">
        <v>70</v>
      </c>
      <c r="R39" s="3" t="s">
        <v>71</v>
      </c>
      <c r="T39" s="3" t="s">
        <v>347</v>
      </c>
      <c r="U39" s="4">
        <v>2</v>
      </c>
      <c r="V39" s="4">
        <v>86</v>
      </c>
      <c r="X39" s="5" t="s">
        <v>348</v>
      </c>
      <c r="Y39" s="5" t="s">
        <v>349</v>
      </c>
      <c r="Z39" s="5" t="s">
        <v>349</v>
      </c>
      <c r="AA39" s="4">
        <v>259</v>
      </c>
      <c r="AB39" s="4">
        <v>247</v>
      </c>
      <c r="AC39" s="4">
        <v>1249</v>
      </c>
      <c r="AD39" s="4">
        <v>1</v>
      </c>
      <c r="AE39" s="4">
        <v>8</v>
      </c>
      <c r="AF39" s="4">
        <v>3</v>
      </c>
      <c r="AG39" s="4">
        <v>12</v>
      </c>
      <c r="AH39" s="4">
        <v>1</v>
      </c>
      <c r="AI39" s="4">
        <v>3</v>
      </c>
      <c r="AJ39" s="4">
        <v>1</v>
      </c>
      <c r="AK39" s="4">
        <v>2</v>
      </c>
      <c r="AL39" s="4">
        <v>2</v>
      </c>
      <c r="AM39" s="4">
        <v>6</v>
      </c>
      <c r="AN39" s="4">
        <v>0</v>
      </c>
      <c r="AO39" s="4">
        <v>2</v>
      </c>
      <c r="AP39" s="4">
        <v>0</v>
      </c>
      <c r="AQ39" s="4">
        <v>1</v>
      </c>
      <c r="AR39" s="3" t="s">
        <v>64</v>
      </c>
      <c r="AS39" s="3" t="s">
        <v>94</v>
      </c>
      <c r="AT39" s="6" t="str">
        <f t="shared" si="0"/>
        <v>HathiTrust Record</v>
      </c>
      <c r="AU39" s="6" t="str">
        <f t="shared" si="1"/>
        <v>Catalog Record</v>
      </c>
      <c r="AV39" s="6" t="str">
        <f t="shared" si="2"/>
        <v>WorldCat Record</v>
      </c>
      <c r="AW39" s="3" t="s">
        <v>350</v>
      </c>
      <c r="AX39" s="3" t="s">
        <v>351</v>
      </c>
      <c r="AY39" s="3" t="s">
        <v>352</v>
      </c>
      <c r="AZ39" s="3" t="s">
        <v>352</v>
      </c>
      <c r="BA39" s="3" t="s">
        <v>353</v>
      </c>
      <c r="BB39" s="3" t="s">
        <v>80</v>
      </c>
      <c r="BD39" s="3" t="s">
        <v>354</v>
      </c>
      <c r="BE39" s="3" t="s">
        <v>406</v>
      </c>
      <c r="BF39" s="3" t="s">
        <v>407</v>
      </c>
    </row>
    <row r="40" spans="1:58" ht="39.75" customHeight="1">
      <c r="A40" s="2" t="s">
        <v>58</v>
      </c>
      <c r="B40" s="2" t="s">
        <v>59</v>
      </c>
      <c r="C40" s="2"/>
      <c r="D40" s="2" t="s">
        <v>341</v>
      </c>
      <c r="E40" s="2" t="s">
        <v>342</v>
      </c>
      <c r="F40" s="2" t="s">
        <v>343</v>
      </c>
      <c r="G40" s="3" t="s">
        <v>408</v>
      </c>
      <c r="H40" s="3" t="s">
        <v>94</v>
      </c>
      <c r="I40" s="3" t="s">
        <v>65</v>
      </c>
      <c r="J40" s="3" t="s">
        <v>64</v>
      </c>
      <c r="K40" s="3" t="s">
        <v>64</v>
      </c>
      <c r="L40" s="3" t="s">
        <v>66</v>
      </c>
      <c r="N40" s="2" t="s">
        <v>345</v>
      </c>
      <c r="O40" s="3" t="s">
        <v>346</v>
      </c>
      <c r="Q40" s="3" t="s">
        <v>70</v>
      </c>
      <c r="R40" s="3" t="s">
        <v>71</v>
      </c>
      <c r="T40" s="3" t="s">
        <v>347</v>
      </c>
      <c r="U40" s="4">
        <v>4</v>
      </c>
      <c r="V40" s="4">
        <v>86</v>
      </c>
      <c r="X40" s="5" t="s">
        <v>348</v>
      </c>
      <c r="Y40" s="5" t="s">
        <v>349</v>
      </c>
      <c r="Z40" s="5" t="s">
        <v>349</v>
      </c>
      <c r="AA40" s="4">
        <v>259</v>
      </c>
      <c r="AB40" s="4">
        <v>247</v>
      </c>
      <c r="AC40" s="4">
        <v>1249</v>
      </c>
      <c r="AD40" s="4">
        <v>1</v>
      </c>
      <c r="AE40" s="4">
        <v>8</v>
      </c>
      <c r="AF40" s="4">
        <v>3</v>
      </c>
      <c r="AG40" s="4">
        <v>12</v>
      </c>
      <c r="AH40" s="4">
        <v>1</v>
      </c>
      <c r="AI40" s="4">
        <v>3</v>
      </c>
      <c r="AJ40" s="4">
        <v>1</v>
      </c>
      <c r="AK40" s="4">
        <v>2</v>
      </c>
      <c r="AL40" s="4">
        <v>2</v>
      </c>
      <c r="AM40" s="4">
        <v>6</v>
      </c>
      <c r="AN40" s="4">
        <v>0</v>
      </c>
      <c r="AO40" s="4">
        <v>2</v>
      </c>
      <c r="AP40" s="4">
        <v>0</v>
      </c>
      <c r="AQ40" s="4">
        <v>1</v>
      </c>
      <c r="AR40" s="3" t="s">
        <v>64</v>
      </c>
      <c r="AS40" s="3" t="s">
        <v>94</v>
      </c>
      <c r="AT40" s="6" t="str">
        <f t="shared" si="0"/>
        <v>HathiTrust Record</v>
      </c>
      <c r="AU40" s="6" t="str">
        <f t="shared" si="1"/>
        <v>Catalog Record</v>
      </c>
      <c r="AV40" s="6" t="str">
        <f t="shared" si="2"/>
        <v>WorldCat Record</v>
      </c>
      <c r="AW40" s="3" t="s">
        <v>350</v>
      </c>
      <c r="AX40" s="3" t="s">
        <v>351</v>
      </c>
      <c r="AY40" s="3" t="s">
        <v>352</v>
      </c>
      <c r="AZ40" s="3" t="s">
        <v>352</v>
      </c>
      <c r="BA40" s="3" t="s">
        <v>353</v>
      </c>
      <c r="BB40" s="3" t="s">
        <v>80</v>
      </c>
      <c r="BD40" s="3" t="s">
        <v>354</v>
      </c>
      <c r="BE40" s="3" t="s">
        <v>409</v>
      </c>
      <c r="BF40" s="3" t="s">
        <v>410</v>
      </c>
    </row>
    <row r="41" spans="1:58" ht="39.75" customHeight="1">
      <c r="A41" s="2" t="s">
        <v>58</v>
      </c>
      <c r="B41" s="2" t="s">
        <v>59</v>
      </c>
      <c r="C41" s="2"/>
      <c r="D41" s="2" t="s">
        <v>341</v>
      </c>
      <c r="E41" s="2" t="s">
        <v>342</v>
      </c>
      <c r="F41" s="2" t="s">
        <v>343</v>
      </c>
      <c r="G41" s="3" t="s">
        <v>411</v>
      </c>
      <c r="H41" s="3" t="s">
        <v>94</v>
      </c>
      <c r="I41" s="3" t="s">
        <v>65</v>
      </c>
      <c r="J41" s="3" t="s">
        <v>64</v>
      </c>
      <c r="K41" s="3" t="s">
        <v>64</v>
      </c>
      <c r="L41" s="3" t="s">
        <v>66</v>
      </c>
      <c r="N41" s="2" t="s">
        <v>345</v>
      </c>
      <c r="O41" s="3" t="s">
        <v>346</v>
      </c>
      <c r="Q41" s="3" t="s">
        <v>70</v>
      </c>
      <c r="R41" s="3" t="s">
        <v>71</v>
      </c>
      <c r="T41" s="3" t="s">
        <v>347</v>
      </c>
      <c r="U41" s="4">
        <v>3</v>
      </c>
      <c r="V41" s="4">
        <v>86</v>
      </c>
      <c r="X41" s="5" t="s">
        <v>348</v>
      </c>
      <c r="Y41" s="5" t="s">
        <v>349</v>
      </c>
      <c r="Z41" s="5" t="s">
        <v>349</v>
      </c>
      <c r="AA41" s="4">
        <v>259</v>
      </c>
      <c r="AB41" s="4">
        <v>247</v>
      </c>
      <c r="AC41" s="4">
        <v>1249</v>
      </c>
      <c r="AD41" s="4">
        <v>1</v>
      </c>
      <c r="AE41" s="4">
        <v>8</v>
      </c>
      <c r="AF41" s="4">
        <v>3</v>
      </c>
      <c r="AG41" s="4">
        <v>12</v>
      </c>
      <c r="AH41" s="4">
        <v>1</v>
      </c>
      <c r="AI41" s="4">
        <v>3</v>
      </c>
      <c r="AJ41" s="4">
        <v>1</v>
      </c>
      <c r="AK41" s="4">
        <v>2</v>
      </c>
      <c r="AL41" s="4">
        <v>2</v>
      </c>
      <c r="AM41" s="4">
        <v>6</v>
      </c>
      <c r="AN41" s="4">
        <v>0</v>
      </c>
      <c r="AO41" s="4">
        <v>2</v>
      </c>
      <c r="AP41" s="4">
        <v>0</v>
      </c>
      <c r="AQ41" s="4">
        <v>1</v>
      </c>
      <c r="AR41" s="3" t="s">
        <v>64</v>
      </c>
      <c r="AS41" s="3" t="s">
        <v>94</v>
      </c>
      <c r="AT41" s="6" t="str">
        <f t="shared" si="0"/>
        <v>HathiTrust Record</v>
      </c>
      <c r="AU41" s="6" t="str">
        <f t="shared" si="1"/>
        <v>Catalog Record</v>
      </c>
      <c r="AV41" s="6" t="str">
        <f t="shared" si="2"/>
        <v>WorldCat Record</v>
      </c>
      <c r="AW41" s="3" t="s">
        <v>350</v>
      </c>
      <c r="AX41" s="3" t="s">
        <v>351</v>
      </c>
      <c r="AY41" s="3" t="s">
        <v>352</v>
      </c>
      <c r="AZ41" s="3" t="s">
        <v>352</v>
      </c>
      <c r="BA41" s="3" t="s">
        <v>353</v>
      </c>
      <c r="BB41" s="3" t="s">
        <v>80</v>
      </c>
      <c r="BD41" s="3" t="s">
        <v>354</v>
      </c>
      <c r="BE41" s="3" t="s">
        <v>412</v>
      </c>
      <c r="BF41" s="3" t="s">
        <v>413</v>
      </c>
    </row>
    <row r="42" spans="1:58" ht="39.75" customHeight="1">
      <c r="A42" s="2" t="s">
        <v>58</v>
      </c>
      <c r="B42" s="2" t="s">
        <v>59</v>
      </c>
      <c r="C42" s="2"/>
      <c r="D42" s="2" t="s">
        <v>341</v>
      </c>
      <c r="E42" s="2" t="s">
        <v>342</v>
      </c>
      <c r="F42" s="2" t="s">
        <v>343</v>
      </c>
      <c r="G42" s="3" t="s">
        <v>414</v>
      </c>
      <c r="H42" s="3" t="s">
        <v>94</v>
      </c>
      <c r="I42" s="3" t="s">
        <v>65</v>
      </c>
      <c r="J42" s="3" t="s">
        <v>64</v>
      </c>
      <c r="K42" s="3" t="s">
        <v>64</v>
      </c>
      <c r="L42" s="3" t="s">
        <v>66</v>
      </c>
      <c r="N42" s="2" t="s">
        <v>345</v>
      </c>
      <c r="O42" s="3" t="s">
        <v>346</v>
      </c>
      <c r="Q42" s="3" t="s">
        <v>70</v>
      </c>
      <c r="R42" s="3" t="s">
        <v>71</v>
      </c>
      <c r="T42" s="3" t="s">
        <v>347</v>
      </c>
      <c r="U42" s="4">
        <v>5</v>
      </c>
      <c r="V42" s="4">
        <v>86</v>
      </c>
      <c r="X42" s="5" t="s">
        <v>348</v>
      </c>
      <c r="Y42" s="5" t="s">
        <v>349</v>
      </c>
      <c r="Z42" s="5" t="s">
        <v>349</v>
      </c>
      <c r="AA42" s="4">
        <v>259</v>
      </c>
      <c r="AB42" s="4">
        <v>247</v>
      </c>
      <c r="AC42" s="4">
        <v>1249</v>
      </c>
      <c r="AD42" s="4">
        <v>1</v>
      </c>
      <c r="AE42" s="4">
        <v>8</v>
      </c>
      <c r="AF42" s="4">
        <v>3</v>
      </c>
      <c r="AG42" s="4">
        <v>12</v>
      </c>
      <c r="AH42" s="4">
        <v>1</v>
      </c>
      <c r="AI42" s="4">
        <v>3</v>
      </c>
      <c r="AJ42" s="4">
        <v>1</v>
      </c>
      <c r="AK42" s="4">
        <v>2</v>
      </c>
      <c r="AL42" s="4">
        <v>2</v>
      </c>
      <c r="AM42" s="4">
        <v>6</v>
      </c>
      <c r="AN42" s="4">
        <v>0</v>
      </c>
      <c r="AO42" s="4">
        <v>2</v>
      </c>
      <c r="AP42" s="4">
        <v>0</v>
      </c>
      <c r="AQ42" s="4">
        <v>1</v>
      </c>
      <c r="AR42" s="3" t="s">
        <v>64</v>
      </c>
      <c r="AS42" s="3" t="s">
        <v>94</v>
      </c>
      <c r="AT42" s="6" t="str">
        <f t="shared" si="0"/>
        <v>HathiTrust Record</v>
      </c>
      <c r="AU42" s="6" t="str">
        <f t="shared" si="1"/>
        <v>Catalog Record</v>
      </c>
      <c r="AV42" s="6" t="str">
        <f t="shared" si="2"/>
        <v>WorldCat Record</v>
      </c>
      <c r="AW42" s="3" t="s">
        <v>350</v>
      </c>
      <c r="AX42" s="3" t="s">
        <v>351</v>
      </c>
      <c r="AY42" s="3" t="s">
        <v>352</v>
      </c>
      <c r="AZ42" s="3" t="s">
        <v>352</v>
      </c>
      <c r="BA42" s="3" t="s">
        <v>353</v>
      </c>
      <c r="BB42" s="3" t="s">
        <v>80</v>
      </c>
      <c r="BD42" s="3" t="s">
        <v>354</v>
      </c>
      <c r="BE42" s="3" t="s">
        <v>415</v>
      </c>
      <c r="BF42" s="3" t="s">
        <v>416</v>
      </c>
    </row>
    <row r="43" spans="1:58" ht="39.75" customHeight="1">
      <c r="A43" s="2" t="s">
        <v>58</v>
      </c>
      <c r="B43" s="2" t="s">
        <v>59</v>
      </c>
      <c r="C43" s="2"/>
      <c r="D43" s="2" t="s">
        <v>341</v>
      </c>
      <c r="E43" s="2" t="s">
        <v>342</v>
      </c>
      <c r="F43" s="2" t="s">
        <v>343</v>
      </c>
      <c r="G43" s="3" t="s">
        <v>417</v>
      </c>
      <c r="H43" s="3" t="s">
        <v>94</v>
      </c>
      <c r="I43" s="3" t="s">
        <v>65</v>
      </c>
      <c r="J43" s="3" t="s">
        <v>64</v>
      </c>
      <c r="K43" s="3" t="s">
        <v>64</v>
      </c>
      <c r="L43" s="3" t="s">
        <v>66</v>
      </c>
      <c r="N43" s="2" t="s">
        <v>345</v>
      </c>
      <c r="O43" s="3" t="s">
        <v>346</v>
      </c>
      <c r="Q43" s="3" t="s">
        <v>70</v>
      </c>
      <c r="R43" s="3" t="s">
        <v>71</v>
      </c>
      <c r="T43" s="3" t="s">
        <v>347</v>
      </c>
      <c r="U43" s="4">
        <v>0</v>
      </c>
      <c r="V43" s="4">
        <v>86</v>
      </c>
      <c r="X43" s="5" t="s">
        <v>348</v>
      </c>
      <c r="Y43" s="5" t="s">
        <v>349</v>
      </c>
      <c r="Z43" s="5" t="s">
        <v>349</v>
      </c>
      <c r="AA43" s="4">
        <v>259</v>
      </c>
      <c r="AB43" s="4">
        <v>247</v>
      </c>
      <c r="AC43" s="4">
        <v>1249</v>
      </c>
      <c r="AD43" s="4">
        <v>1</v>
      </c>
      <c r="AE43" s="4">
        <v>8</v>
      </c>
      <c r="AF43" s="4">
        <v>3</v>
      </c>
      <c r="AG43" s="4">
        <v>12</v>
      </c>
      <c r="AH43" s="4">
        <v>1</v>
      </c>
      <c r="AI43" s="4">
        <v>3</v>
      </c>
      <c r="AJ43" s="4">
        <v>1</v>
      </c>
      <c r="AK43" s="4">
        <v>2</v>
      </c>
      <c r="AL43" s="4">
        <v>2</v>
      </c>
      <c r="AM43" s="4">
        <v>6</v>
      </c>
      <c r="AN43" s="4">
        <v>0</v>
      </c>
      <c r="AO43" s="4">
        <v>2</v>
      </c>
      <c r="AP43" s="4">
        <v>0</v>
      </c>
      <c r="AQ43" s="4">
        <v>1</v>
      </c>
      <c r="AR43" s="3" t="s">
        <v>64</v>
      </c>
      <c r="AS43" s="3" t="s">
        <v>94</v>
      </c>
      <c r="AT43" s="6" t="str">
        <f t="shared" si="0"/>
        <v>HathiTrust Record</v>
      </c>
      <c r="AU43" s="6" t="str">
        <f t="shared" si="1"/>
        <v>Catalog Record</v>
      </c>
      <c r="AV43" s="6" t="str">
        <f t="shared" si="2"/>
        <v>WorldCat Record</v>
      </c>
      <c r="AW43" s="3" t="s">
        <v>350</v>
      </c>
      <c r="AX43" s="3" t="s">
        <v>351</v>
      </c>
      <c r="AY43" s="3" t="s">
        <v>352</v>
      </c>
      <c r="AZ43" s="3" t="s">
        <v>352</v>
      </c>
      <c r="BA43" s="3" t="s">
        <v>353</v>
      </c>
      <c r="BB43" s="3" t="s">
        <v>80</v>
      </c>
      <c r="BD43" s="3" t="s">
        <v>354</v>
      </c>
      <c r="BE43" s="3" t="s">
        <v>418</v>
      </c>
      <c r="BF43" s="3" t="s">
        <v>419</v>
      </c>
    </row>
    <row r="44" spans="1:58" ht="39.75" customHeight="1">
      <c r="A44" s="2" t="s">
        <v>58</v>
      </c>
      <c r="B44" s="2" t="s">
        <v>59</v>
      </c>
      <c r="C44" s="2"/>
      <c r="D44" s="2" t="s">
        <v>341</v>
      </c>
      <c r="E44" s="2" t="s">
        <v>342</v>
      </c>
      <c r="F44" s="2" t="s">
        <v>343</v>
      </c>
      <c r="G44" s="3" t="s">
        <v>420</v>
      </c>
      <c r="H44" s="3" t="s">
        <v>94</v>
      </c>
      <c r="I44" s="3" t="s">
        <v>65</v>
      </c>
      <c r="J44" s="3" t="s">
        <v>64</v>
      </c>
      <c r="K44" s="3" t="s">
        <v>64</v>
      </c>
      <c r="L44" s="3" t="s">
        <v>66</v>
      </c>
      <c r="N44" s="2" t="s">
        <v>345</v>
      </c>
      <c r="O44" s="3" t="s">
        <v>346</v>
      </c>
      <c r="Q44" s="3" t="s">
        <v>70</v>
      </c>
      <c r="R44" s="3" t="s">
        <v>71</v>
      </c>
      <c r="T44" s="3" t="s">
        <v>347</v>
      </c>
      <c r="U44" s="4">
        <v>2</v>
      </c>
      <c r="V44" s="4">
        <v>86</v>
      </c>
      <c r="X44" s="5" t="s">
        <v>348</v>
      </c>
      <c r="Y44" s="5" t="s">
        <v>349</v>
      </c>
      <c r="Z44" s="5" t="s">
        <v>349</v>
      </c>
      <c r="AA44" s="4">
        <v>259</v>
      </c>
      <c r="AB44" s="4">
        <v>247</v>
      </c>
      <c r="AC44" s="4">
        <v>1249</v>
      </c>
      <c r="AD44" s="4">
        <v>1</v>
      </c>
      <c r="AE44" s="4">
        <v>8</v>
      </c>
      <c r="AF44" s="4">
        <v>3</v>
      </c>
      <c r="AG44" s="4">
        <v>12</v>
      </c>
      <c r="AH44" s="4">
        <v>1</v>
      </c>
      <c r="AI44" s="4">
        <v>3</v>
      </c>
      <c r="AJ44" s="4">
        <v>1</v>
      </c>
      <c r="AK44" s="4">
        <v>2</v>
      </c>
      <c r="AL44" s="4">
        <v>2</v>
      </c>
      <c r="AM44" s="4">
        <v>6</v>
      </c>
      <c r="AN44" s="4">
        <v>0</v>
      </c>
      <c r="AO44" s="4">
        <v>2</v>
      </c>
      <c r="AP44" s="4">
        <v>0</v>
      </c>
      <c r="AQ44" s="4">
        <v>1</v>
      </c>
      <c r="AR44" s="3" t="s">
        <v>64</v>
      </c>
      <c r="AS44" s="3" t="s">
        <v>94</v>
      </c>
      <c r="AT44" s="6" t="str">
        <f t="shared" si="0"/>
        <v>HathiTrust Record</v>
      </c>
      <c r="AU44" s="6" t="str">
        <f t="shared" si="1"/>
        <v>Catalog Record</v>
      </c>
      <c r="AV44" s="6" t="str">
        <f t="shared" si="2"/>
        <v>WorldCat Record</v>
      </c>
      <c r="AW44" s="3" t="s">
        <v>350</v>
      </c>
      <c r="AX44" s="3" t="s">
        <v>351</v>
      </c>
      <c r="AY44" s="3" t="s">
        <v>352</v>
      </c>
      <c r="AZ44" s="3" t="s">
        <v>352</v>
      </c>
      <c r="BA44" s="3" t="s">
        <v>353</v>
      </c>
      <c r="BB44" s="3" t="s">
        <v>80</v>
      </c>
      <c r="BD44" s="3" t="s">
        <v>354</v>
      </c>
      <c r="BE44" s="3" t="s">
        <v>421</v>
      </c>
      <c r="BF44" s="3" t="s">
        <v>422</v>
      </c>
    </row>
    <row r="45" spans="1:58" ht="39.75" customHeight="1">
      <c r="A45" s="2" t="s">
        <v>58</v>
      </c>
      <c r="B45" s="2" t="s">
        <v>59</v>
      </c>
      <c r="C45" s="2"/>
      <c r="D45" s="2" t="s">
        <v>341</v>
      </c>
      <c r="E45" s="2" t="s">
        <v>342</v>
      </c>
      <c r="F45" s="2" t="s">
        <v>343</v>
      </c>
      <c r="G45" s="3" t="s">
        <v>423</v>
      </c>
      <c r="H45" s="3" t="s">
        <v>94</v>
      </c>
      <c r="I45" s="3" t="s">
        <v>65</v>
      </c>
      <c r="J45" s="3" t="s">
        <v>64</v>
      </c>
      <c r="K45" s="3" t="s">
        <v>64</v>
      </c>
      <c r="L45" s="3" t="s">
        <v>66</v>
      </c>
      <c r="N45" s="2" t="s">
        <v>345</v>
      </c>
      <c r="O45" s="3" t="s">
        <v>346</v>
      </c>
      <c r="Q45" s="3" t="s">
        <v>70</v>
      </c>
      <c r="R45" s="3" t="s">
        <v>71</v>
      </c>
      <c r="T45" s="3" t="s">
        <v>347</v>
      </c>
      <c r="U45" s="4">
        <v>0</v>
      </c>
      <c r="V45" s="4">
        <v>86</v>
      </c>
      <c r="X45" s="5" t="s">
        <v>348</v>
      </c>
      <c r="Y45" s="5" t="s">
        <v>349</v>
      </c>
      <c r="Z45" s="5" t="s">
        <v>349</v>
      </c>
      <c r="AA45" s="4">
        <v>259</v>
      </c>
      <c r="AB45" s="4">
        <v>247</v>
      </c>
      <c r="AC45" s="4">
        <v>1249</v>
      </c>
      <c r="AD45" s="4">
        <v>1</v>
      </c>
      <c r="AE45" s="4">
        <v>8</v>
      </c>
      <c r="AF45" s="4">
        <v>3</v>
      </c>
      <c r="AG45" s="4">
        <v>12</v>
      </c>
      <c r="AH45" s="4">
        <v>1</v>
      </c>
      <c r="AI45" s="4">
        <v>3</v>
      </c>
      <c r="AJ45" s="4">
        <v>1</v>
      </c>
      <c r="AK45" s="4">
        <v>2</v>
      </c>
      <c r="AL45" s="4">
        <v>2</v>
      </c>
      <c r="AM45" s="4">
        <v>6</v>
      </c>
      <c r="AN45" s="4">
        <v>0</v>
      </c>
      <c r="AO45" s="4">
        <v>2</v>
      </c>
      <c r="AP45" s="4">
        <v>0</v>
      </c>
      <c r="AQ45" s="4">
        <v>1</v>
      </c>
      <c r="AR45" s="3" t="s">
        <v>64</v>
      </c>
      <c r="AS45" s="3" t="s">
        <v>94</v>
      </c>
      <c r="AT45" s="6" t="str">
        <f t="shared" si="0"/>
        <v>HathiTrust Record</v>
      </c>
      <c r="AU45" s="6" t="str">
        <f t="shared" si="1"/>
        <v>Catalog Record</v>
      </c>
      <c r="AV45" s="6" t="str">
        <f t="shared" si="2"/>
        <v>WorldCat Record</v>
      </c>
      <c r="AW45" s="3" t="s">
        <v>350</v>
      </c>
      <c r="AX45" s="3" t="s">
        <v>351</v>
      </c>
      <c r="AY45" s="3" t="s">
        <v>352</v>
      </c>
      <c r="AZ45" s="3" t="s">
        <v>352</v>
      </c>
      <c r="BA45" s="3" t="s">
        <v>353</v>
      </c>
      <c r="BB45" s="3" t="s">
        <v>80</v>
      </c>
      <c r="BD45" s="3" t="s">
        <v>354</v>
      </c>
      <c r="BE45" s="3" t="s">
        <v>424</v>
      </c>
      <c r="BF45" s="3" t="s">
        <v>425</v>
      </c>
    </row>
    <row r="46" spans="1:58" ht="39.75" customHeight="1">
      <c r="A46" s="2" t="s">
        <v>58</v>
      </c>
      <c r="B46" s="2" t="s">
        <v>59</v>
      </c>
      <c r="C46" s="2"/>
      <c r="D46" s="2" t="s">
        <v>341</v>
      </c>
      <c r="E46" s="2" t="s">
        <v>342</v>
      </c>
      <c r="F46" s="2" t="s">
        <v>343</v>
      </c>
      <c r="G46" s="3" t="s">
        <v>426</v>
      </c>
      <c r="H46" s="3" t="s">
        <v>94</v>
      </c>
      <c r="I46" s="3" t="s">
        <v>65</v>
      </c>
      <c r="J46" s="3" t="s">
        <v>64</v>
      </c>
      <c r="K46" s="3" t="s">
        <v>64</v>
      </c>
      <c r="L46" s="3" t="s">
        <v>66</v>
      </c>
      <c r="N46" s="2" t="s">
        <v>345</v>
      </c>
      <c r="O46" s="3" t="s">
        <v>346</v>
      </c>
      <c r="Q46" s="3" t="s">
        <v>70</v>
      </c>
      <c r="R46" s="3" t="s">
        <v>71</v>
      </c>
      <c r="T46" s="3" t="s">
        <v>347</v>
      </c>
      <c r="U46" s="4">
        <v>3</v>
      </c>
      <c r="V46" s="4">
        <v>86</v>
      </c>
      <c r="X46" s="5" t="s">
        <v>348</v>
      </c>
      <c r="Y46" s="5" t="s">
        <v>349</v>
      </c>
      <c r="Z46" s="5" t="s">
        <v>349</v>
      </c>
      <c r="AA46" s="4">
        <v>259</v>
      </c>
      <c r="AB46" s="4">
        <v>247</v>
      </c>
      <c r="AC46" s="4">
        <v>1249</v>
      </c>
      <c r="AD46" s="4">
        <v>1</v>
      </c>
      <c r="AE46" s="4">
        <v>8</v>
      </c>
      <c r="AF46" s="4">
        <v>3</v>
      </c>
      <c r="AG46" s="4">
        <v>12</v>
      </c>
      <c r="AH46" s="4">
        <v>1</v>
      </c>
      <c r="AI46" s="4">
        <v>3</v>
      </c>
      <c r="AJ46" s="4">
        <v>1</v>
      </c>
      <c r="AK46" s="4">
        <v>2</v>
      </c>
      <c r="AL46" s="4">
        <v>2</v>
      </c>
      <c r="AM46" s="4">
        <v>6</v>
      </c>
      <c r="AN46" s="4">
        <v>0</v>
      </c>
      <c r="AO46" s="4">
        <v>2</v>
      </c>
      <c r="AP46" s="4">
        <v>0</v>
      </c>
      <c r="AQ46" s="4">
        <v>1</v>
      </c>
      <c r="AR46" s="3" t="s">
        <v>64</v>
      </c>
      <c r="AS46" s="3" t="s">
        <v>94</v>
      </c>
      <c r="AT46" s="6" t="str">
        <f t="shared" si="0"/>
        <v>HathiTrust Record</v>
      </c>
      <c r="AU46" s="6" t="str">
        <f t="shared" si="1"/>
        <v>Catalog Record</v>
      </c>
      <c r="AV46" s="6" t="str">
        <f t="shared" si="2"/>
        <v>WorldCat Record</v>
      </c>
      <c r="AW46" s="3" t="s">
        <v>350</v>
      </c>
      <c r="AX46" s="3" t="s">
        <v>351</v>
      </c>
      <c r="AY46" s="3" t="s">
        <v>352</v>
      </c>
      <c r="AZ46" s="3" t="s">
        <v>352</v>
      </c>
      <c r="BA46" s="3" t="s">
        <v>353</v>
      </c>
      <c r="BB46" s="3" t="s">
        <v>80</v>
      </c>
      <c r="BD46" s="3" t="s">
        <v>354</v>
      </c>
      <c r="BE46" s="3" t="s">
        <v>427</v>
      </c>
      <c r="BF46" s="3" t="s">
        <v>428</v>
      </c>
    </row>
    <row r="47" spans="1:58" ht="39.75" customHeight="1">
      <c r="A47" s="2" t="s">
        <v>58</v>
      </c>
      <c r="B47" s="2" t="s">
        <v>59</v>
      </c>
      <c r="C47" s="2"/>
      <c r="D47" s="2" t="s">
        <v>341</v>
      </c>
      <c r="E47" s="2" t="s">
        <v>342</v>
      </c>
      <c r="F47" s="2" t="s">
        <v>343</v>
      </c>
      <c r="G47" s="3" t="s">
        <v>429</v>
      </c>
      <c r="H47" s="3" t="s">
        <v>94</v>
      </c>
      <c r="I47" s="3" t="s">
        <v>65</v>
      </c>
      <c r="J47" s="3" t="s">
        <v>64</v>
      </c>
      <c r="K47" s="3" t="s">
        <v>64</v>
      </c>
      <c r="L47" s="3" t="s">
        <v>66</v>
      </c>
      <c r="N47" s="2" t="s">
        <v>345</v>
      </c>
      <c r="O47" s="3" t="s">
        <v>346</v>
      </c>
      <c r="Q47" s="3" t="s">
        <v>70</v>
      </c>
      <c r="R47" s="3" t="s">
        <v>71</v>
      </c>
      <c r="T47" s="3" t="s">
        <v>347</v>
      </c>
      <c r="U47" s="4">
        <v>3</v>
      </c>
      <c r="V47" s="4">
        <v>86</v>
      </c>
      <c r="X47" s="5" t="s">
        <v>348</v>
      </c>
      <c r="Y47" s="5" t="s">
        <v>349</v>
      </c>
      <c r="Z47" s="5" t="s">
        <v>349</v>
      </c>
      <c r="AA47" s="4">
        <v>259</v>
      </c>
      <c r="AB47" s="4">
        <v>247</v>
      </c>
      <c r="AC47" s="4">
        <v>1249</v>
      </c>
      <c r="AD47" s="4">
        <v>1</v>
      </c>
      <c r="AE47" s="4">
        <v>8</v>
      </c>
      <c r="AF47" s="4">
        <v>3</v>
      </c>
      <c r="AG47" s="4">
        <v>12</v>
      </c>
      <c r="AH47" s="4">
        <v>1</v>
      </c>
      <c r="AI47" s="4">
        <v>3</v>
      </c>
      <c r="AJ47" s="4">
        <v>1</v>
      </c>
      <c r="AK47" s="4">
        <v>2</v>
      </c>
      <c r="AL47" s="4">
        <v>2</v>
      </c>
      <c r="AM47" s="4">
        <v>6</v>
      </c>
      <c r="AN47" s="4">
        <v>0</v>
      </c>
      <c r="AO47" s="4">
        <v>2</v>
      </c>
      <c r="AP47" s="4">
        <v>0</v>
      </c>
      <c r="AQ47" s="4">
        <v>1</v>
      </c>
      <c r="AR47" s="3" t="s">
        <v>64</v>
      </c>
      <c r="AS47" s="3" t="s">
        <v>94</v>
      </c>
      <c r="AT47" s="6" t="str">
        <f t="shared" si="0"/>
        <v>HathiTrust Record</v>
      </c>
      <c r="AU47" s="6" t="str">
        <f t="shared" si="1"/>
        <v>Catalog Record</v>
      </c>
      <c r="AV47" s="6" t="str">
        <f t="shared" si="2"/>
        <v>WorldCat Record</v>
      </c>
      <c r="AW47" s="3" t="s">
        <v>350</v>
      </c>
      <c r="AX47" s="3" t="s">
        <v>351</v>
      </c>
      <c r="AY47" s="3" t="s">
        <v>352</v>
      </c>
      <c r="AZ47" s="3" t="s">
        <v>352</v>
      </c>
      <c r="BA47" s="3" t="s">
        <v>353</v>
      </c>
      <c r="BB47" s="3" t="s">
        <v>80</v>
      </c>
      <c r="BD47" s="3" t="s">
        <v>354</v>
      </c>
      <c r="BE47" s="3" t="s">
        <v>430</v>
      </c>
      <c r="BF47" s="3" t="s">
        <v>431</v>
      </c>
    </row>
    <row r="48" spans="1:58" ht="39.75" customHeight="1">
      <c r="A48" s="2" t="s">
        <v>58</v>
      </c>
      <c r="B48" s="2" t="s">
        <v>59</v>
      </c>
      <c r="C48" s="2"/>
      <c r="D48" s="2" t="s">
        <v>341</v>
      </c>
      <c r="E48" s="2" t="s">
        <v>342</v>
      </c>
      <c r="F48" s="2" t="s">
        <v>343</v>
      </c>
      <c r="G48" s="3" t="s">
        <v>432</v>
      </c>
      <c r="H48" s="3" t="s">
        <v>94</v>
      </c>
      <c r="I48" s="3" t="s">
        <v>65</v>
      </c>
      <c r="J48" s="3" t="s">
        <v>64</v>
      </c>
      <c r="K48" s="3" t="s">
        <v>64</v>
      </c>
      <c r="L48" s="3" t="s">
        <v>66</v>
      </c>
      <c r="N48" s="2" t="s">
        <v>345</v>
      </c>
      <c r="O48" s="3" t="s">
        <v>346</v>
      </c>
      <c r="Q48" s="3" t="s">
        <v>70</v>
      </c>
      <c r="R48" s="3" t="s">
        <v>71</v>
      </c>
      <c r="T48" s="3" t="s">
        <v>347</v>
      </c>
      <c r="U48" s="4">
        <v>0</v>
      </c>
      <c r="V48" s="4">
        <v>86</v>
      </c>
      <c r="X48" s="5" t="s">
        <v>348</v>
      </c>
      <c r="Y48" s="5" t="s">
        <v>349</v>
      </c>
      <c r="Z48" s="5" t="s">
        <v>349</v>
      </c>
      <c r="AA48" s="4">
        <v>259</v>
      </c>
      <c r="AB48" s="4">
        <v>247</v>
      </c>
      <c r="AC48" s="4">
        <v>1249</v>
      </c>
      <c r="AD48" s="4">
        <v>1</v>
      </c>
      <c r="AE48" s="4">
        <v>8</v>
      </c>
      <c r="AF48" s="4">
        <v>3</v>
      </c>
      <c r="AG48" s="4">
        <v>12</v>
      </c>
      <c r="AH48" s="4">
        <v>1</v>
      </c>
      <c r="AI48" s="4">
        <v>3</v>
      </c>
      <c r="AJ48" s="4">
        <v>1</v>
      </c>
      <c r="AK48" s="4">
        <v>2</v>
      </c>
      <c r="AL48" s="4">
        <v>2</v>
      </c>
      <c r="AM48" s="4">
        <v>6</v>
      </c>
      <c r="AN48" s="4">
        <v>0</v>
      </c>
      <c r="AO48" s="4">
        <v>2</v>
      </c>
      <c r="AP48" s="4">
        <v>0</v>
      </c>
      <c r="AQ48" s="4">
        <v>1</v>
      </c>
      <c r="AR48" s="3" t="s">
        <v>64</v>
      </c>
      <c r="AS48" s="3" t="s">
        <v>94</v>
      </c>
      <c r="AT48" s="6" t="str">
        <f t="shared" si="0"/>
        <v>HathiTrust Record</v>
      </c>
      <c r="AU48" s="6" t="str">
        <f t="shared" si="1"/>
        <v>Catalog Record</v>
      </c>
      <c r="AV48" s="6" t="str">
        <f t="shared" si="2"/>
        <v>WorldCat Record</v>
      </c>
      <c r="AW48" s="3" t="s">
        <v>350</v>
      </c>
      <c r="AX48" s="3" t="s">
        <v>351</v>
      </c>
      <c r="AY48" s="3" t="s">
        <v>352</v>
      </c>
      <c r="AZ48" s="3" t="s">
        <v>352</v>
      </c>
      <c r="BA48" s="3" t="s">
        <v>353</v>
      </c>
      <c r="BB48" s="3" t="s">
        <v>80</v>
      </c>
      <c r="BD48" s="3" t="s">
        <v>354</v>
      </c>
      <c r="BE48" s="3" t="s">
        <v>433</v>
      </c>
      <c r="BF48" s="3" t="s">
        <v>434</v>
      </c>
    </row>
    <row r="49" spans="1:58" ht="39.75" customHeight="1">
      <c r="A49" s="2" t="s">
        <v>58</v>
      </c>
      <c r="B49" s="2" t="s">
        <v>59</v>
      </c>
      <c r="C49" s="2"/>
      <c r="D49" s="2" t="s">
        <v>341</v>
      </c>
      <c r="E49" s="2" t="s">
        <v>342</v>
      </c>
      <c r="F49" s="2" t="s">
        <v>343</v>
      </c>
      <c r="G49" s="3" t="s">
        <v>435</v>
      </c>
      <c r="H49" s="3" t="s">
        <v>94</v>
      </c>
      <c r="I49" s="3" t="s">
        <v>65</v>
      </c>
      <c r="J49" s="3" t="s">
        <v>64</v>
      </c>
      <c r="K49" s="3" t="s">
        <v>64</v>
      </c>
      <c r="L49" s="3" t="s">
        <v>66</v>
      </c>
      <c r="N49" s="2" t="s">
        <v>345</v>
      </c>
      <c r="O49" s="3" t="s">
        <v>346</v>
      </c>
      <c r="Q49" s="3" t="s">
        <v>70</v>
      </c>
      <c r="R49" s="3" t="s">
        <v>71</v>
      </c>
      <c r="T49" s="3" t="s">
        <v>347</v>
      </c>
      <c r="U49" s="4">
        <v>5</v>
      </c>
      <c r="V49" s="4">
        <v>86</v>
      </c>
      <c r="X49" s="5" t="s">
        <v>348</v>
      </c>
      <c r="Y49" s="5" t="s">
        <v>349</v>
      </c>
      <c r="Z49" s="5" t="s">
        <v>349</v>
      </c>
      <c r="AA49" s="4">
        <v>259</v>
      </c>
      <c r="AB49" s="4">
        <v>247</v>
      </c>
      <c r="AC49" s="4">
        <v>1249</v>
      </c>
      <c r="AD49" s="4">
        <v>1</v>
      </c>
      <c r="AE49" s="4">
        <v>8</v>
      </c>
      <c r="AF49" s="4">
        <v>3</v>
      </c>
      <c r="AG49" s="4">
        <v>12</v>
      </c>
      <c r="AH49" s="4">
        <v>1</v>
      </c>
      <c r="AI49" s="4">
        <v>3</v>
      </c>
      <c r="AJ49" s="4">
        <v>1</v>
      </c>
      <c r="AK49" s="4">
        <v>2</v>
      </c>
      <c r="AL49" s="4">
        <v>2</v>
      </c>
      <c r="AM49" s="4">
        <v>6</v>
      </c>
      <c r="AN49" s="4">
        <v>0</v>
      </c>
      <c r="AO49" s="4">
        <v>2</v>
      </c>
      <c r="AP49" s="4">
        <v>0</v>
      </c>
      <c r="AQ49" s="4">
        <v>1</v>
      </c>
      <c r="AR49" s="3" t="s">
        <v>64</v>
      </c>
      <c r="AS49" s="3" t="s">
        <v>94</v>
      </c>
      <c r="AT49" s="6" t="str">
        <f t="shared" si="0"/>
        <v>HathiTrust Record</v>
      </c>
      <c r="AU49" s="6" t="str">
        <f t="shared" si="1"/>
        <v>Catalog Record</v>
      </c>
      <c r="AV49" s="6" t="str">
        <f t="shared" si="2"/>
        <v>WorldCat Record</v>
      </c>
      <c r="AW49" s="3" t="s">
        <v>350</v>
      </c>
      <c r="AX49" s="3" t="s">
        <v>351</v>
      </c>
      <c r="AY49" s="3" t="s">
        <v>352</v>
      </c>
      <c r="AZ49" s="3" t="s">
        <v>352</v>
      </c>
      <c r="BA49" s="3" t="s">
        <v>353</v>
      </c>
      <c r="BB49" s="3" t="s">
        <v>80</v>
      </c>
      <c r="BD49" s="3" t="s">
        <v>354</v>
      </c>
      <c r="BE49" s="3" t="s">
        <v>436</v>
      </c>
      <c r="BF49" s="3" t="s">
        <v>437</v>
      </c>
    </row>
    <row r="50" spans="1:58" ht="39.75" customHeight="1">
      <c r="A50" s="2" t="s">
        <v>58</v>
      </c>
      <c r="B50" s="2" t="s">
        <v>59</v>
      </c>
      <c r="C50" s="2"/>
      <c r="D50" s="2" t="s">
        <v>341</v>
      </c>
      <c r="E50" s="2" t="s">
        <v>342</v>
      </c>
      <c r="F50" s="2" t="s">
        <v>343</v>
      </c>
      <c r="G50" s="3" t="s">
        <v>438</v>
      </c>
      <c r="H50" s="3" t="s">
        <v>94</v>
      </c>
      <c r="I50" s="3" t="s">
        <v>65</v>
      </c>
      <c r="J50" s="3" t="s">
        <v>64</v>
      </c>
      <c r="K50" s="3" t="s">
        <v>64</v>
      </c>
      <c r="L50" s="3" t="s">
        <v>66</v>
      </c>
      <c r="N50" s="2" t="s">
        <v>345</v>
      </c>
      <c r="O50" s="3" t="s">
        <v>346</v>
      </c>
      <c r="Q50" s="3" t="s">
        <v>70</v>
      </c>
      <c r="R50" s="3" t="s">
        <v>71</v>
      </c>
      <c r="T50" s="3" t="s">
        <v>347</v>
      </c>
      <c r="U50" s="4">
        <v>3</v>
      </c>
      <c r="V50" s="4">
        <v>86</v>
      </c>
      <c r="X50" s="5" t="s">
        <v>348</v>
      </c>
      <c r="Y50" s="5" t="s">
        <v>349</v>
      </c>
      <c r="Z50" s="5" t="s">
        <v>349</v>
      </c>
      <c r="AA50" s="4">
        <v>259</v>
      </c>
      <c r="AB50" s="4">
        <v>247</v>
      </c>
      <c r="AC50" s="4">
        <v>1249</v>
      </c>
      <c r="AD50" s="4">
        <v>1</v>
      </c>
      <c r="AE50" s="4">
        <v>8</v>
      </c>
      <c r="AF50" s="4">
        <v>3</v>
      </c>
      <c r="AG50" s="4">
        <v>12</v>
      </c>
      <c r="AH50" s="4">
        <v>1</v>
      </c>
      <c r="AI50" s="4">
        <v>3</v>
      </c>
      <c r="AJ50" s="4">
        <v>1</v>
      </c>
      <c r="AK50" s="4">
        <v>2</v>
      </c>
      <c r="AL50" s="4">
        <v>2</v>
      </c>
      <c r="AM50" s="4">
        <v>6</v>
      </c>
      <c r="AN50" s="4">
        <v>0</v>
      </c>
      <c r="AO50" s="4">
        <v>2</v>
      </c>
      <c r="AP50" s="4">
        <v>0</v>
      </c>
      <c r="AQ50" s="4">
        <v>1</v>
      </c>
      <c r="AR50" s="3" t="s">
        <v>64</v>
      </c>
      <c r="AS50" s="3" t="s">
        <v>94</v>
      </c>
      <c r="AT50" s="6" t="str">
        <f t="shared" si="0"/>
        <v>HathiTrust Record</v>
      </c>
      <c r="AU50" s="6" t="str">
        <f t="shared" si="1"/>
        <v>Catalog Record</v>
      </c>
      <c r="AV50" s="6" t="str">
        <f t="shared" si="2"/>
        <v>WorldCat Record</v>
      </c>
      <c r="AW50" s="3" t="s">
        <v>350</v>
      </c>
      <c r="AX50" s="3" t="s">
        <v>351</v>
      </c>
      <c r="AY50" s="3" t="s">
        <v>352</v>
      </c>
      <c r="AZ50" s="3" t="s">
        <v>352</v>
      </c>
      <c r="BA50" s="3" t="s">
        <v>353</v>
      </c>
      <c r="BB50" s="3" t="s">
        <v>80</v>
      </c>
      <c r="BD50" s="3" t="s">
        <v>354</v>
      </c>
      <c r="BE50" s="3" t="s">
        <v>439</v>
      </c>
      <c r="BF50" s="3" t="s">
        <v>440</v>
      </c>
    </row>
    <row r="51" spans="1:58" ht="39.75" customHeight="1">
      <c r="A51" s="2" t="s">
        <v>58</v>
      </c>
      <c r="B51" s="2" t="s">
        <v>59</v>
      </c>
      <c r="C51" s="2"/>
      <c r="D51" s="2" t="s">
        <v>341</v>
      </c>
      <c r="E51" s="2" t="s">
        <v>342</v>
      </c>
      <c r="F51" s="2" t="s">
        <v>343</v>
      </c>
      <c r="G51" s="3" t="s">
        <v>441</v>
      </c>
      <c r="H51" s="3" t="s">
        <v>94</v>
      </c>
      <c r="I51" s="3" t="s">
        <v>65</v>
      </c>
      <c r="J51" s="3" t="s">
        <v>64</v>
      </c>
      <c r="K51" s="3" t="s">
        <v>64</v>
      </c>
      <c r="L51" s="3" t="s">
        <v>66</v>
      </c>
      <c r="N51" s="2" t="s">
        <v>345</v>
      </c>
      <c r="O51" s="3" t="s">
        <v>346</v>
      </c>
      <c r="Q51" s="3" t="s">
        <v>70</v>
      </c>
      <c r="R51" s="3" t="s">
        <v>71</v>
      </c>
      <c r="T51" s="3" t="s">
        <v>347</v>
      </c>
      <c r="U51" s="4">
        <v>3</v>
      </c>
      <c r="V51" s="4">
        <v>86</v>
      </c>
      <c r="X51" s="5" t="s">
        <v>348</v>
      </c>
      <c r="Y51" s="5" t="s">
        <v>349</v>
      </c>
      <c r="Z51" s="5" t="s">
        <v>349</v>
      </c>
      <c r="AA51" s="4">
        <v>259</v>
      </c>
      <c r="AB51" s="4">
        <v>247</v>
      </c>
      <c r="AC51" s="4">
        <v>1249</v>
      </c>
      <c r="AD51" s="4">
        <v>1</v>
      </c>
      <c r="AE51" s="4">
        <v>8</v>
      </c>
      <c r="AF51" s="4">
        <v>3</v>
      </c>
      <c r="AG51" s="4">
        <v>12</v>
      </c>
      <c r="AH51" s="4">
        <v>1</v>
      </c>
      <c r="AI51" s="4">
        <v>3</v>
      </c>
      <c r="AJ51" s="4">
        <v>1</v>
      </c>
      <c r="AK51" s="4">
        <v>2</v>
      </c>
      <c r="AL51" s="4">
        <v>2</v>
      </c>
      <c r="AM51" s="4">
        <v>6</v>
      </c>
      <c r="AN51" s="4">
        <v>0</v>
      </c>
      <c r="AO51" s="4">
        <v>2</v>
      </c>
      <c r="AP51" s="4">
        <v>0</v>
      </c>
      <c r="AQ51" s="4">
        <v>1</v>
      </c>
      <c r="AR51" s="3" t="s">
        <v>64</v>
      </c>
      <c r="AS51" s="3" t="s">
        <v>94</v>
      </c>
      <c r="AT51" s="6" t="str">
        <f t="shared" si="0"/>
        <v>HathiTrust Record</v>
      </c>
      <c r="AU51" s="6" t="str">
        <f t="shared" si="1"/>
        <v>Catalog Record</v>
      </c>
      <c r="AV51" s="6" t="str">
        <f t="shared" si="2"/>
        <v>WorldCat Record</v>
      </c>
      <c r="AW51" s="3" t="s">
        <v>350</v>
      </c>
      <c r="AX51" s="3" t="s">
        <v>351</v>
      </c>
      <c r="AY51" s="3" t="s">
        <v>352</v>
      </c>
      <c r="AZ51" s="3" t="s">
        <v>352</v>
      </c>
      <c r="BA51" s="3" t="s">
        <v>353</v>
      </c>
      <c r="BB51" s="3" t="s">
        <v>80</v>
      </c>
      <c r="BD51" s="3" t="s">
        <v>354</v>
      </c>
      <c r="BE51" s="3" t="s">
        <v>442</v>
      </c>
      <c r="BF51" s="3" t="s">
        <v>443</v>
      </c>
    </row>
    <row r="52" spans="1:58" ht="39.75" customHeight="1">
      <c r="A52" s="2" t="s">
        <v>58</v>
      </c>
      <c r="B52" s="2" t="s">
        <v>59</v>
      </c>
      <c r="C52" s="2"/>
      <c r="D52" s="2" t="s">
        <v>444</v>
      </c>
      <c r="E52" s="2" t="s">
        <v>445</v>
      </c>
      <c r="F52" s="2" t="s">
        <v>446</v>
      </c>
      <c r="H52" s="3" t="s">
        <v>64</v>
      </c>
      <c r="I52" s="3" t="s">
        <v>65</v>
      </c>
      <c r="J52" s="3" t="s">
        <v>64</v>
      </c>
      <c r="K52" s="3" t="s">
        <v>64</v>
      </c>
      <c r="L52" s="3" t="s">
        <v>66</v>
      </c>
      <c r="M52" s="2" t="s">
        <v>447</v>
      </c>
      <c r="N52" s="2" t="s">
        <v>448</v>
      </c>
      <c r="O52" s="3" t="s">
        <v>449</v>
      </c>
      <c r="Q52" s="3" t="s">
        <v>70</v>
      </c>
      <c r="R52" s="3" t="s">
        <v>450</v>
      </c>
      <c r="S52" s="2" t="s">
        <v>451</v>
      </c>
      <c r="T52" s="3" t="s">
        <v>347</v>
      </c>
      <c r="U52" s="4">
        <v>1</v>
      </c>
      <c r="V52" s="4">
        <v>1</v>
      </c>
      <c r="W52" s="5" t="s">
        <v>452</v>
      </c>
      <c r="X52" s="5" t="s">
        <v>452</v>
      </c>
      <c r="Y52" s="5" t="s">
        <v>240</v>
      </c>
      <c r="Z52" s="5" t="s">
        <v>240</v>
      </c>
      <c r="AA52" s="4">
        <v>472</v>
      </c>
      <c r="AB52" s="4">
        <v>386</v>
      </c>
      <c r="AC52" s="4">
        <v>455</v>
      </c>
      <c r="AD52" s="4">
        <v>2</v>
      </c>
      <c r="AE52" s="4">
        <v>2</v>
      </c>
      <c r="AF52" s="4">
        <v>22</v>
      </c>
      <c r="AG52" s="4">
        <v>26</v>
      </c>
      <c r="AH52" s="4">
        <v>8</v>
      </c>
      <c r="AI52" s="4">
        <v>9</v>
      </c>
      <c r="AJ52" s="4">
        <v>5</v>
      </c>
      <c r="AK52" s="4">
        <v>7</v>
      </c>
      <c r="AL52" s="4">
        <v>12</v>
      </c>
      <c r="AM52" s="4">
        <v>15</v>
      </c>
      <c r="AN52" s="4">
        <v>1</v>
      </c>
      <c r="AO52" s="4">
        <v>1</v>
      </c>
      <c r="AP52" s="4">
        <v>0</v>
      </c>
      <c r="AQ52" s="4">
        <v>0</v>
      </c>
      <c r="AR52" s="3" t="s">
        <v>64</v>
      </c>
      <c r="AS52" s="3" t="s">
        <v>94</v>
      </c>
      <c r="AT52" s="6" t="str">
        <f>HYPERLINK("http://catalog.hathitrust.org/Record/001461848","HathiTrust Record")</f>
        <v>HathiTrust Record</v>
      </c>
      <c r="AU52" s="6" t="str">
        <f>HYPERLINK("https://creighton-primo.hosted.exlibrisgroup.com/primo-explore/search?tab=default_tab&amp;search_scope=EVERYTHING&amp;vid=01CRU&amp;lang=en_US&amp;offset=0&amp;query=any,contains,991003319259702656","Catalog Record")</f>
        <v>Catalog Record</v>
      </c>
      <c r="AV52" s="6" t="str">
        <f>HYPERLINK("http://www.worldcat.org/oclc/846460","WorldCat Record")</f>
        <v>WorldCat Record</v>
      </c>
      <c r="AW52" s="3" t="s">
        <v>453</v>
      </c>
      <c r="AX52" s="3" t="s">
        <v>454</v>
      </c>
      <c r="AY52" s="3" t="s">
        <v>455</v>
      </c>
      <c r="AZ52" s="3" t="s">
        <v>455</v>
      </c>
      <c r="BA52" s="3" t="s">
        <v>456</v>
      </c>
      <c r="BB52" s="3" t="s">
        <v>80</v>
      </c>
      <c r="BE52" s="3" t="s">
        <v>457</v>
      </c>
      <c r="BF52" s="3" t="s">
        <v>458</v>
      </c>
    </row>
    <row r="53" spans="1:58" ht="39.75" customHeight="1">
      <c r="A53" s="2" t="s">
        <v>58</v>
      </c>
      <c r="B53" s="2" t="s">
        <v>59</v>
      </c>
      <c r="C53" s="2"/>
      <c r="D53" s="2" t="s">
        <v>459</v>
      </c>
      <c r="E53" s="2" t="s">
        <v>460</v>
      </c>
      <c r="F53" s="2" t="s">
        <v>461</v>
      </c>
      <c r="G53" s="3" t="s">
        <v>321</v>
      </c>
      <c r="H53" s="3" t="s">
        <v>94</v>
      </c>
      <c r="I53" s="3" t="s">
        <v>65</v>
      </c>
      <c r="J53" s="3" t="s">
        <v>64</v>
      </c>
      <c r="K53" s="3" t="s">
        <v>64</v>
      </c>
      <c r="L53" s="3" t="s">
        <v>66</v>
      </c>
      <c r="N53" s="2" t="s">
        <v>462</v>
      </c>
      <c r="O53" s="3" t="s">
        <v>463</v>
      </c>
      <c r="Q53" s="3" t="s">
        <v>309</v>
      </c>
      <c r="R53" s="3" t="s">
        <v>310</v>
      </c>
      <c r="T53" s="3" t="s">
        <v>347</v>
      </c>
      <c r="U53" s="4">
        <v>1</v>
      </c>
      <c r="V53" s="4">
        <v>4</v>
      </c>
      <c r="W53" s="5" t="s">
        <v>464</v>
      </c>
      <c r="X53" s="5" t="s">
        <v>464</v>
      </c>
      <c r="Y53" s="5" t="s">
        <v>464</v>
      </c>
      <c r="Z53" s="5" t="s">
        <v>464</v>
      </c>
      <c r="AA53" s="4">
        <v>31</v>
      </c>
      <c r="AB53" s="4">
        <v>27</v>
      </c>
      <c r="AC53" s="4">
        <v>37</v>
      </c>
      <c r="AD53" s="4">
        <v>1</v>
      </c>
      <c r="AE53" s="4">
        <v>1</v>
      </c>
      <c r="AF53" s="4">
        <v>2</v>
      </c>
      <c r="AG53" s="4">
        <v>2</v>
      </c>
      <c r="AH53" s="4">
        <v>1</v>
      </c>
      <c r="AI53" s="4">
        <v>1</v>
      </c>
      <c r="AJ53" s="4">
        <v>0</v>
      </c>
      <c r="AK53" s="4">
        <v>0</v>
      </c>
      <c r="AL53" s="4">
        <v>1</v>
      </c>
      <c r="AM53" s="4">
        <v>1</v>
      </c>
      <c r="AN53" s="4">
        <v>0</v>
      </c>
      <c r="AO53" s="4">
        <v>0</v>
      </c>
      <c r="AP53" s="4">
        <v>0</v>
      </c>
      <c r="AQ53" s="4">
        <v>0</v>
      </c>
      <c r="AR53" s="3" t="s">
        <v>64</v>
      </c>
      <c r="AS53" s="3" t="s">
        <v>94</v>
      </c>
      <c r="AT53" s="6" t="str">
        <f>HYPERLINK("http://catalog.hathitrust.org/Record/001906662","HathiTrust Record")</f>
        <v>HathiTrust Record</v>
      </c>
      <c r="AU53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V53" s="6" t="str">
        <f>HYPERLINK("http://www.worldcat.org/oclc/268578","WorldCat Record")</f>
        <v>WorldCat Record</v>
      </c>
      <c r="AW53" s="3" t="s">
        <v>465</v>
      </c>
      <c r="AX53" s="3" t="s">
        <v>466</v>
      </c>
      <c r="AY53" s="3" t="s">
        <v>467</v>
      </c>
      <c r="AZ53" s="3" t="s">
        <v>467</v>
      </c>
      <c r="BA53" s="3" t="s">
        <v>468</v>
      </c>
      <c r="BB53" s="3" t="s">
        <v>80</v>
      </c>
      <c r="BE53" s="3" t="s">
        <v>469</v>
      </c>
      <c r="BF53" s="3" t="s">
        <v>470</v>
      </c>
    </row>
    <row r="54" spans="1:58" ht="39.75" customHeight="1">
      <c r="A54" s="2" t="s">
        <v>58</v>
      </c>
      <c r="B54" s="2" t="s">
        <v>59</v>
      </c>
      <c r="C54" s="2"/>
      <c r="D54" s="2" t="s">
        <v>459</v>
      </c>
      <c r="E54" s="2" t="s">
        <v>460</v>
      </c>
      <c r="F54" s="2" t="s">
        <v>461</v>
      </c>
      <c r="G54" s="3" t="s">
        <v>471</v>
      </c>
      <c r="H54" s="3" t="s">
        <v>94</v>
      </c>
      <c r="I54" s="3" t="s">
        <v>65</v>
      </c>
      <c r="J54" s="3" t="s">
        <v>64</v>
      </c>
      <c r="K54" s="3" t="s">
        <v>64</v>
      </c>
      <c r="L54" s="3" t="s">
        <v>66</v>
      </c>
      <c r="N54" s="2" t="s">
        <v>462</v>
      </c>
      <c r="O54" s="3" t="s">
        <v>463</v>
      </c>
      <c r="Q54" s="3" t="s">
        <v>309</v>
      </c>
      <c r="R54" s="3" t="s">
        <v>310</v>
      </c>
      <c r="T54" s="3" t="s">
        <v>347</v>
      </c>
      <c r="U54" s="4">
        <v>1</v>
      </c>
      <c r="V54" s="4">
        <v>4</v>
      </c>
      <c r="W54" s="5" t="s">
        <v>464</v>
      </c>
      <c r="X54" s="5" t="s">
        <v>464</v>
      </c>
      <c r="Y54" s="5" t="s">
        <v>464</v>
      </c>
      <c r="Z54" s="5" t="s">
        <v>464</v>
      </c>
      <c r="AA54" s="4">
        <v>31</v>
      </c>
      <c r="AB54" s="4">
        <v>27</v>
      </c>
      <c r="AC54" s="4">
        <v>37</v>
      </c>
      <c r="AD54" s="4">
        <v>1</v>
      </c>
      <c r="AE54" s="4">
        <v>1</v>
      </c>
      <c r="AF54" s="4">
        <v>2</v>
      </c>
      <c r="AG54" s="4">
        <v>2</v>
      </c>
      <c r="AH54" s="4">
        <v>1</v>
      </c>
      <c r="AI54" s="4">
        <v>1</v>
      </c>
      <c r="AJ54" s="4">
        <v>0</v>
      </c>
      <c r="AK54" s="4">
        <v>0</v>
      </c>
      <c r="AL54" s="4">
        <v>1</v>
      </c>
      <c r="AM54" s="4">
        <v>1</v>
      </c>
      <c r="AN54" s="4">
        <v>0</v>
      </c>
      <c r="AO54" s="4">
        <v>0</v>
      </c>
      <c r="AP54" s="4">
        <v>0</v>
      </c>
      <c r="AQ54" s="4">
        <v>0</v>
      </c>
      <c r="AR54" s="3" t="s">
        <v>64</v>
      </c>
      <c r="AS54" s="3" t="s">
        <v>94</v>
      </c>
      <c r="AT54" s="6" t="str">
        <f>HYPERLINK("http://catalog.hathitrust.org/Record/001906662","HathiTrust Record")</f>
        <v>HathiTrust Record</v>
      </c>
      <c r="AU54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V54" s="6" t="str">
        <f>HYPERLINK("http://www.worldcat.org/oclc/268578","WorldCat Record")</f>
        <v>WorldCat Record</v>
      </c>
      <c r="AW54" s="3" t="s">
        <v>465</v>
      </c>
      <c r="AX54" s="3" t="s">
        <v>466</v>
      </c>
      <c r="AY54" s="3" t="s">
        <v>467</v>
      </c>
      <c r="AZ54" s="3" t="s">
        <v>467</v>
      </c>
      <c r="BA54" s="3" t="s">
        <v>468</v>
      </c>
      <c r="BB54" s="3" t="s">
        <v>80</v>
      </c>
      <c r="BE54" s="3" t="s">
        <v>472</v>
      </c>
      <c r="BF54" s="3" t="s">
        <v>473</v>
      </c>
    </row>
    <row r="55" spans="1:58" ht="39.75" customHeight="1">
      <c r="A55" s="2" t="s">
        <v>58</v>
      </c>
      <c r="B55" s="2" t="s">
        <v>59</v>
      </c>
      <c r="C55" s="2"/>
      <c r="D55" s="2" t="s">
        <v>459</v>
      </c>
      <c r="E55" s="2" t="s">
        <v>460</v>
      </c>
      <c r="F55" s="2" t="s">
        <v>461</v>
      </c>
      <c r="G55" s="3" t="s">
        <v>318</v>
      </c>
      <c r="H55" s="3" t="s">
        <v>94</v>
      </c>
      <c r="I55" s="3" t="s">
        <v>65</v>
      </c>
      <c r="J55" s="3" t="s">
        <v>64</v>
      </c>
      <c r="K55" s="3" t="s">
        <v>64</v>
      </c>
      <c r="L55" s="3" t="s">
        <v>66</v>
      </c>
      <c r="N55" s="2" t="s">
        <v>462</v>
      </c>
      <c r="O55" s="3" t="s">
        <v>463</v>
      </c>
      <c r="Q55" s="3" t="s">
        <v>309</v>
      </c>
      <c r="R55" s="3" t="s">
        <v>310</v>
      </c>
      <c r="T55" s="3" t="s">
        <v>347</v>
      </c>
      <c r="U55" s="4">
        <v>1</v>
      </c>
      <c r="V55" s="4">
        <v>4</v>
      </c>
      <c r="W55" s="5" t="s">
        <v>464</v>
      </c>
      <c r="X55" s="5" t="s">
        <v>464</v>
      </c>
      <c r="Y55" s="5" t="s">
        <v>464</v>
      </c>
      <c r="Z55" s="5" t="s">
        <v>464</v>
      </c>
      <c r="AA55" s="4">
        <v>31</v>
      </c>
      <c r="AB55" s="4">
        <v>27</v>
      </c>
      <c r="AC55" s="4">
        <v>37</v>
      </c>
      <c r="AD55" s="4">
        <v>1</v>
      </c>
      <c r="AE55" s="4">
        <v>1</v>
      </c>
      <c r="AF55" s="4">
        <v>2</v>
      </c>
      <c r="AG55" s="4">
        <v>2</v>
      </c>
      <c r="AH55" s="4">
        <v>1</v>
      </c>
      <c r="AI55" s="4">
        <v>1</v>
      </c>
      <c r="AJ55" s="4">
        <v>0</v>
      </c>
      <c r="AK55" s="4">
        <v>0</v>
      </c>
      <c r="AL55" s="4">
        <v>1</v>
      </c>
      <c r="AM55" s="4">
        <v>1</v>
      </c>
      <c r="AN55" s="4">
        <v>0</v>
      </c>
      <c r="AO55" s="4">
        <v>0</v>
      </c>
      <c r="AP55" s="4">
        <v>0</v>
      </c>
      <c r="AQ55" s="4">
        <v>0</v>
      </c>
      <c r="AR55" s="3" t="s">
        <v>64</v>
      </c>
      <c r="AS55" s="3" t="s">
        <v>94</v>
      </c>
      <c r="AT55" s="6" t="str">
        <f>HYPERLINK("http://catalog.hathitrust.org/Record/001906662","HathiTrust Record")</f>
        <v>HathiTrust Record</v>
      </c>
      <c r="AU55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V55" s="6" t="str">
        <f>HYPERLINK("http://www.worldcat.org/oclc/268578","WorldCat Record")</f>
        <v>WorldCat Record</v>
      </c>
      <c r="AW55" s="3" t="s">
        <v>465</v>
      </c>
      <c r="AX55" s="3" t="s">
        <v>466</v>
      </c>
      <c r="AY55" s="3" t="s">
        <v>467</v>
      </c>
      <c r="AZ55" s="3" t="s">
        <v>467</v>
      </c>
      <c r="BA55" s="3" t="s">
        <v>468</v>
      </c>
      <c r="BB55" s="3" t="s">
        <v>80</v>
      </c>
      <c r="BE55" s="3" t="s">
        <v>474</v>
      </c>
      <c r="BF55" s="3" t="s">
        <v>475</v>
      </c>
    </row>
    <row r="56" spans="1:58" ht="39.75" customHeight="1">
      <c r="A56" s="2" t="s">
        <v>58</v>
      </c>
      <c r="B56" s="2" t="s">
        <v>59</v>
      </c>
      <c r="C56" s="2"/>
      <c r="D56" s="2" t="s">
        <v>459</v>
      </c>
      <c r="E56" s="2" t="s">
        <v>460</v>
      </c>
      <c r="F56" s="2" t="s">
        <v>461</v>
      </c>
      <c r="G56" s="3" t="s">
        <v>305</v>
      </c>
      <c r="H56" s="3" t="s">
        <v>94</v>
      </c>
      <c r="I56" s="3" t="s">
        <v>65</v>
      </c>
      <c r="J56" s="3" t="s">
        <v>64</v>
      </c>
      <c r="K56" s="3" t="s">
        <v>64</v>
      </c>
      <c r="L56" s="3" t="s">
        <v>66</v>
      </c>
      <c r="N56" s="2" t="s">
        <v>462</v>
      </c>
      <c r="O56" s="3" t="s">
        <v>463</v>
      </c>
      <c r="Q56" s="3" t="s">
        <v>309</v>
      </c>
      <c r="R56" s="3" t="s">
        <v>310</v>
      </c>
      <c r="T56" s="3" t="s">
        <v>347</v>
      </c>
      <c r="U56" s="4">
        <v>1</v>
      </c>
      <c r="V56" s="4">
        <v>4</v>
      </c>
      <c r="W56" s="5" t="s">
        <v>464</v>
      </c>
      <c r="X56" s="5" t="s">
        <v>464</v>
      </c>
      <c r="Y56" s="5" t="s">
        <v>464</v>
      </c>
      <c r="Z56" s="5" t="s">
        <v>464</v>
      </c>
      <c r="AA56" s="4">
        <v>31</v>
      </c>
      <c r="AB56" s="4">
        <v>27</v>
      </c>
      <c r="AC56" s="4">
        <v>37</v>
      </c>
      <c r="AD56" s="4">
        <v>1</v>
      </c>
      <c r="AE56" s="4">
        <v>1</v>
      </c>
      <c r="AF56" s="4">
        <v>2</v>
      </c>
      <c r="AG56" s="4">
        <v>2</v>
      </c>
      <c r="AH56" s="4">
        <v>1</v>
      </c>
      <c r="AI56" s="4">
        <v>1</v>
      </c>
      <c r="AJ56" s="4">
        <v>0</v>
      </c>
      <c r="AK56" s="4">
        <v>0</v>
      </c>
      <c r="AL56" s="4">
        <v>1</v>
      </c>
      <c r="AM56" s="4">
        <v>1</v>
      </c>
      <c r="AN56" s="4">
        <v>0</v>
      </c>
      <c r="AO56" s="4">
        <v>0</v>
      </c>
      <c r="AP56" s="4">
        <v>0</v>
      </c>
      <c r="AQ56" s="4">
        <v>0</v>
      </c>
      <c r="AR56" s="3" t="s">
        <v>64</v>
      </c>
      <c r="AS56" s="3" t="s">
        <v>94</v>
      </c>
      <c r="AT56" s="6" t="str">
        <f>HYPERLINK("http://catalog.hathitrust.org/Record/001906662","HathiTrust Record")</f>
        <v>HathiTrust Record</v>
      </c>
      <c r="AU56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V56" s="6" t="str">
        <f>HYPERLINK("http://www.worldcat.org/oclc/268578","WorldCat Record")</f>
        <v>WorldCat Record</v>
      </c>
      <c r="AW56" s="3" t="s">
        <v>465</v>
      </c>
      <c r="AX56" s="3" t="s">
        <v>466</v>
      </c>
      <c r="AY56" s="3" t="s">
        <v>467</v>
      </c>
      <c r="AZ56" s="3" t="s">
        <v>467</v>
      </c>
      <c r="BA56" s="3" t="s">
        <v>468</v>
      </c>
      <c r="BB56" s="3" t="s">
        <v>80</v>
      </c>
      <c r="BE56" s="3" t="s">
        <v>476</v>
      </c>
      <c r="BF56" s="3" t="s">
        <v>477</v>
      </c>
    </row>
    <row r="57" spans="1:58" ht="39.75" customHeight="1">
      <c r="A57" s="2" t="s">
        <v>58</v>
      </c>
      <c r="B57" s="2" t="s">
        <v>59</v>
      </c>
      <c r="C57" s="2"/>
      <c r="D57" s="2" t="s">
        <v>478</v>
      </c>
      <c r="E57" s="2" t="s">
        <v>479</v>
      </c>
      <c r="F57" s="2" t="s">
        <v>480</v>
      </c>
      <c r="H57" s="3" t="s">
        <v>64</v>
      </c>
      <c r="I57" s="3" t="s">
        <v>65</v>
      </c>
      <c r="J57" s="3" t="s">
        <v>64</v>
      </c>
      <c r="K57" s="3" t="s">
        <v>64</v>
      </c>
      <c r="L57" s="3" t="s">
        <v>66</v>
      </c>
      <c r="M57" s="2" t="s">
        <v>481</v>
      </c>
      <c r="N57" s="2" t="s">
        <v>482</v>
      </c>
      <c r="O57" s="3" t="s">
        <v>483</v>
      </c>
      <c r="Q57" s="3" t="s">
        <v>70</v>
      </c>
      <c r="R57" s="3" t="s">
        <v>484</v>
      </c>
      <c r="T57" s="3" t="s">
        <v>485</v>
      </c>
      <c r="U57" s="4">
        <v>7</v>
      </c>
      <c r="V57" s="4">
        <v>7</v>
      </c>
      <c r="W57" s="5" t="s">
        <v>486</v>
      </c>
      <c r="X57" s="5" t="s">
        <v>486</v>
      </c>
      <c r="Y57" s="5" t="s">
        <v>487</v>
      </c>
      <c r="Z57" s="5" t="s">
        <v>487</v>
      </c>
      <c r="AA57" s="4">
        <v>281</v>
      </c>
      <c r="AB57" s="4">
        <v>269</v>
      </c>
      <c r="AC57" s="4">
        <v>322</v>
      </c>
      <c r="AD57" s="4">
        <v>3</v>
      </c>
      <c r="AE57" s="4">
        <v>4</v>
      </c>
      <c r="AF57" s="4">
        <v>5</v>
      </c>
      <c r="AG57" s="4">
        <v>6</v>
      </c>
      <c r="AH57" s="4">
        <v>1</v>
      </c>
      <c r="AI57" s="4">
        <v>1</v>
      </c>
      <c r="AJ57" s="4">
        <v>1</v>
      </c>
      <c r="AK57" s="4">
        <v>1</v>
      </c>
      <c r="AL57" s="4">
        <v>2</v>
      </c>
      <c r="AM57" s="4">
        <v>2</v>
      </c>
      <c r="AN57" s="4">
        <v>2</v>
      </c>
      <c r="AO57" s="4">
        <v>3</v>
      </c>
      <c r="AP57" s="4">
        <v>0</v>
      </c>
      <c r="AQ57" s="4">
        <v>0</v>
      </c>
      <c r="AR57" s="3" t="s">
        <v>94</v>
      </c>
      <c r="AS57" s="3" t="s">
        <v>64</v>
      </c>
      <c r="AT57" s="6" t="str">
        <f>HYPERLINK("http://catalog.hathitrust.org/Record/011440453","HathiTrust Record")</f>
        <v>HathiTrust Record</v>
      </c>
      <c r="AU57" s="6" t="str">
        <f>HYPERLINK("https://creighton-primo.hosted.exlibrisgroup.com/primo-explore/search?tab=default_tab&amp;search_scope=EVERYTHING&amp;vid=01CRU&amp;lang=en_US&amp;offset=0&amp;query=any,contains,991002787689702656","Catalog Record")</f>
        <v>Catalog Record</v>
      </c>
      <c r="AV57" s="6" t="str">
        <f>HYPERLINK("http://www.worldcat.org/oclc/442264","WorldCat Record")</f>
        <v>WorldCat Record</v>
      </c>
      <c r="AW57" s="3" t="s">
        <v>488</v>
      </c>
      <c r="AX57" s="3" t="s">
        <v>489</v>
      </c>
      <c r="AY57" s="3" t="s">
        <v>490</v>
      </c>
      <c r="AZ57" s="3" t="s">
        <v>490</v>
      </c>
      <c r="BA57" s="3" t="s">
        <v>491</v>
      </c>
      <c r="BB57" s="3" t="s">
        <v>80</v>
      </c>
      <c r="BE57" s="3" t="s">
        <v>492</v>
      </c>
      <c r="BF57" s="3" t="s">
        <v>493</v>
      </c>
    </row>
    <row r="58" spans="1:58" ht="39.75" customHeight="1">
      <c r="A58" s="2" t="s">
        <v>58</v>
      </c>
      <c r="B58" s="2" t="s">
        <v>59</v>
      </c>
      <c r="C58" s="2"/>
      <c r="D58" s="2" t="s">
        <v>494</v>
      </c>
      <c r="E58" s="2" t="s">
        <v>495</v>
      </c>
      <c r="F58" s="2" t="s">
        <v>496</v>
      </c>
      <c r="H58" s="3" t="s">
        <v>64</v>
      </c>
      <c r="I58" s="3" t="s">
        <v>65</v>
      </c>
      <c r="J58" s="3" t="s">
        <v>64</v>
      </c>
      <c r="K58" s="3" t="s">
        <v>64</v>
      </c>
      <c r="L58" s="3" t="s">
        <v>66</v>
      </c>
      <c r="M58" s="2" t="s">
        <v>481</v>
      </c>
      <c r="N58" s="2" t="s">
        <v>482</v>
      </c>
      <c r="O58" s="3" t="s">
        <v>483</v>
      </c>
      <c r="Q58" s="3" t="s">
        <v>70</v>
      </c>
      <c r="R58" s="3" t="s">
        <v>484</v>
      </c>
      <c r="T58" s="3" t="s">
        <v>485</v>
      </c>
      <c r="U58" s="4">
        <v>1</v>
      </c>
      <c r="V58" s="4">
        <v>1</v>
      </c>
      <c r="W58" s="5" t="s">
        <v>497</v>
      </c>
      <c r="X58" s="5" t="s">
        <v>497</v>
      </c>
      <c r="Y58" s="5" t="s">
        <v>498</v>
      </c>
      <c r="Z58" s="5" t="s">
        <v>498</v>
      </c>
      <c r="AA58" s="4">
        <v>160</v>
      </c>
      <c r="AB58" s="4">
        <v>153</v>
      </c>
      <c r="AC58" s="4">
        <v>213</v>
      </c>
      <c r="AD58" s="4">
        <v>2</v>
      </c>
      <c r="AE58" s="4">
        <v>3</v>
      </c>
      <c r="AF58" s="4">
        <v>3</v>
      </c>
      <c r="AG58" s="4">
        <v>5</v>
      </c>
      <c r="AH58" s="4">
        <v>0</v>
      </c>
      <c r="AI58" s="4">
        <v>0</v>
      </c>
      <c r="AJ58" s="4">
        <v>1</v>
      </c>
      <c r="AK58" s="4">
        <v>1</v>
      </c>
      <c r="AL58" s="4">
        <v>1</v>
      </c>
      <c r="AM58" s="4">
        <v>2</v>
      </c>
      <c r="AN58" s="4">
        <v>1</v>
      </c>
      <c r="AO58" s="4">
        <v>2</v>
      </c>
      <c r="AP58" s="4">
        <v>0</v>
      </c>
      <c r="AQ58" s="4">
        <v>0</v>
      </c>
      <c r="AR58" s="3" t="s">
        <v>64</v>
      </c>
      <c r="AS58" s="3" t="s">
        <v>64</v>
      </c>
      <c r="AU58" s="6" t="str">
        <f>HYPERLINK("https://creighton-primo.hosted.exlibrisgroup.com/primo-explore/search?tab=default_tab&amp;search_scope=EVERYTHING&amp;vid=01CRU&amp;lang=en_US&amp;offset=0&amp;query=any,contains,991001162849702656","Catalog Record")</f>
        <v>Catalog Record</v>
      </c>
      <c r="AV58" s="6" t="str">
        <f>HYPERLINK("http://www.worldcat.org/oclc/187241","WorldCat Record")</f>
        <v>WorldCat Record</v>
      </c>
      <c r="AW58" s="3" t="s">
        <v>499</v>
      </c>
      <c r="AX58" s="3" t="s">
        <v>500</v>
      </c>
      <c r="AY58" s="3" t="s">
        <v>501</v>
      </c>
      <c r="AZ58" s="3" t="s">
        <v>501</v>
      </c>
      <c r="BA58" s="3" t="s">
        <v>502</v>
      </c>
      <c r="BB58" s="3" t="s">
        <v>80</v>
      </c>
      <c r="BE58" s="3" t="s">
        <v>503</v>
      </c>
      <c r="BF58" s="3" t="s">
        <v>504</v>
      </c>
    </row>
    <row r="59" spans="1:58" ht="39.75" customHeight="1">
      <c r="A59" s="2" t="s">
        <v>58</v>
      </c>
      <c r="B59" s="2" t="s">
        <v>59</v>
      </c>
      <c r="C59" s="2"/>
      <c r="D59" s="2" t="s">
        <v>505</v>
      </c>
      <c r="E59" s="2" t="s">
        <v>506</v>
      </c>
      <c r="F59" s="2" t="s">
        <v>507</v>
      </c>
      <c r="H59" s="3" t="s">
        <v>64</v>
      </c>
      <c r="I59" s="3" t="s">
        <v>65</v>
      </c>
      <c r="J59" s="3" t="s">
        <v>64</v>
      </c>
      <c r="K59" s="3" t="s">
        <v>64</v>
      </c>
      <c r="L59" s="3" t="s">
        <v>66</v>
      </c>
      <c r="M59" s="2" t="s">
        <v>508</v>
      </c>
      <c r="N59" s="2" t="s">
        <v>509</v>
      </c>
      <c r="O59" s="3" t="s">
        <v>165</v>
      </c>
      <c r="P59" s="2" t="s">
        <v>152</v>
      </c>
      <c r="Q59" s="3" t="s">
        <v>70</v>
      </c>
      <c r="R59" s="3" t="s">
        <v>105</v>
      </c>
      <c r="T59" s="3" t="s">
        <v>485</v>
      </c>
      <c r="U59" s="4">
        <v>9</v>
      </c>
      <c r="V59" s="4">
        <v>9</v>
      </c>
      <c r="W59" s="5" t="s">
        <v>510</v>
      </c>
      <c r="X59" s="5" t="s">
        <v>510</v>
      </c>
      <c r="Y59" s="5" t="s">
        <v>181</v>
      </c>
      <c r="Z59" s="5" t="s">
        <v>181</v>
      </c>
      <c r="AA59" s="4">
        <v>999</v>
      </c>
      <c r="AB59" s="4">
        <v>955</v>
      </c>
      <c r="AC59" s="4">
        <v>1382</v>
      </c>
      <c r="AD59" s="4">
        <v>12</v>
      </c>
      <c r="AE59" s="4">
        <v>18</v>
      </c>
      <c r="AF59" s="4">
        <v>7</v>
      </c>
      <c r="AG59" s="4">
        <v>12</v>
      </c>
      <c r="AH59" s="4">
        <v>2</v>
      </c>
      <c r="AI59" s="4">
        <v>4</v>
      </c>
      <c r="AJ59" s="4">
        <v>2</v>
      </c>
      <c r="AK59" s="4">
        <v>2</v>
      </c>
      <c r="AL59" s="4">
        <v>3</v>
      </c>
      <c r="AM59" s="4">
        <v>7</v>
      </c>
      <c r="AN59" s="4">
        <v>2</v>
      </c>
      <c r="AO59" s="4">
        <v>3</v>
      </c>
      <c r="AP59" s="4">
        <v>0</v>
      </c>
      <c r="AQ59" s="4">
        <v>0</v>
      </c>
      <c r="AR59" s="3" t="s">
        <v>64</v>
      </c>
      <c r="AS59" s="3" t="s">
        <v>94</v>
      </c>
      <c r="AT59" s="6" t="str">
        <f>HYPERLINK("http://catalog.hathitrust.org/Record/009919552","HathiTrust Record")</f>
        <v>HathiTrust Record</v>
      </c>
      <c r="AU59" s="6" t="str">
        <f>HYPERLINK("https://creighton-primo.hosted.exlibrisgroup.com/primo-explore/search?tab=default_tab&amp;search_scope=EVERYTHING&amp;vid=01CRU&amp;lang=en_US&amp;offset=0&amp;query=any,contains,991001131559702656","Catalog Record")</f>
        <v>Catalog Record</v>
      </c>
      <c r="AV59" s="6" t="str">
        <f>HYPERLINK("http://www.worldcat.org/oclc/16683479","WorldCat Record")</f>
        <v>WorldCat Record</v>
      </c>
      <c r="AW59" s="3" t="s">
        <v>511</v>
      </c>
      <c r="AX59" s="3" t="s">
        <v>512</v>
      </c>
      <c r="AY59" s="3" t="s">
        <v>513</v>
      </c>
      <c r="AZ59" s="3" t="s">
        <v>513</v>
      </c>
      <c r="BA59" s="3" t="s">
        <v>514</v>
      </c>
      <c r="BB59" s="3" t="s">
        <v>80</v>
      </c>
      <c r="BD59" s="3" t="s">
        <v>515</v>
      </c>
      <c r="BE59" s="3" t="s">
        <v>516</v>
      </c>
      <c r="BF59" s="3" t="s">
        <v>517</v>
      </c>
    </row>
    <row r="60" spans="1:58" ht="39.75" customHeight="1">
      <c r="A60" s="2" t="s">
        <v>58</v>
      </c>
      <c r="B60" s="2" t="s">
        <v>59</v>
      </c>
      <c r="C60" s="2"/>
      <c r="D60" s="2" t="s">
        <v>518</v>
      </c>
      <c r="E60" s="2" t="s">
        <v>519</v>
      </c>
      <c r="F60" s="2" t="s">
        <v>520</v>
      </c>
      <c r="H60" s="3" t="s">
        <v>64</v>
      </c>
      <c r="I60" s="3" t="s">
        <v>65</v>
      </c>
      <c r="J60" s="3" t="s">
        <v>64</v>
      </c>
      <c r="K60" s="3" t="s">
        <v>64</v>
      </c>
      <c r="L60" s="3" t="s">
        <v>66</v>
      </c>
      <c r="M60" s="2" t="s">
        <v>521</v>
      </c>
      <c r="N60" s="2" t="s">
        <v>522</v>
      </c>
      <c r="O60" s="3" t="s">
        <v>280</v>
      </c>
      <c r="Q60" s="3" t="s">
        <v>70</v>
      </c>
      <c r="R60" s="3" t="s">
        <v>105</v>
      </c>
      <c r="T60" s="3" t="s">
        <v>485</v>
      </c>
      <c r="U60" s="4">
        <v>2</v>
      </c>
      <c r="V60" s="4">
        <v>2</v>
      </c>
      <c r="W60" s="5" t="s">
        <v>523</v>
      </c>
      <c r="X60" s="5" t="s">
        <v>523</v>
      </c>
      <c r="Y60" s="5" t="s">
        <v>181</v>
      </c>
      <c r="Z60" s="5" t="s">
        <v>181</v>
      </c>
      <c r="AA60" s="4">
        <v>242</v>
      </c>
      <c r="AB60" s="4">
        <v>226</v>
      </c>
      <c r="AC60" s="4">
        <v>226</v>
      </c>
      <c r="AD60" s="4">
        <v>1</v>
      </c>
      <c r="AE60" s="4">
        <v>1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3" t="s">
        <v>64</v>
      </c>
      <c r="AS60" s="3" t="s">
        <v>64</v>
      </c>
      <c r="AU60" s="6" t="str">
        <f>HYPERLINK("https://creighton-primo.hosted.exlibrisgroup.com/primo-explore/search?tab=default_tab&amp;search_scope=EVERYTHING&amp;vid=01CRU&amp;lang=en_US&amp;offset=0&amp;query=any,contains,991000124389702656","Catalog Record")</f>
        <v>Catalog Record</v>
      </c>
      <c r="AV60" s="6" t="str">
        <f>HYPERLINK("http://www.worldcat.org/oclc/51365","WorldCat Record")</f>
        <v>WorldCat Record</v>
      </c>
      <c r="AW60" s="3" t="s">
        <v>524</v>
      </c>
      <c r="AX60" s="3" t="s">
        <v>525</v>
      </c>
      <c r="AY60" s="3" t="s">
        <v>526</v>
      </c>
      <c r="AZ60" s="3" t="s">
        <v>526</v>
      </c>
      <c r="BA60" s="3" t="s">
        <v>527</v>
      </c>
      <c r="BB60" s="3" t="s">
        <v>80</v>
      </c>
      <c r="BE60" s="3" t="s">
        <v>528</v>
      </c>
      <c r="BF60" s="3" t="s">
        <v>529</v>
      </c>
    </row>
    <row r="61" spans="1:58" ht="39.75" customHeight="1">
      <c r="A61" s="2" t="s">
        <v>58</v>
      </c>
      <c r="B61" s="2" t="s">
        <v>530</v>
      </c>
      <c r="C61" s="2"/>
      <c r="D61" s="2" t="s">
        <v>531</v>
      </c>
      <c r="E61" s="2" t="s">
        <v>532</v>
      </c>
      <c r="F61" s="2" t="s">
        <v>533</v>
      </c>
      <c r="G61" s="3" t="s">
        <v>357</v>
      </c>
      <c r="H61" s="3" t="s">
        <v>94</v>
      </c>
      <c r="I61" s="3" t="s">
        <v>65</v>
      </c>
      <c r="J61" s="3" t="s">
        <v>64</v>
      </c>
      <c r="K61" s="3" t="s">
        <v>64</v>
      </c>
      <c r="L61" s="3" t="s">
        <v>66</v>
      </c>
      <c r="M61" s="2" t="s">
        <v>534</v>
      </c>
      <c r="N61" s="2" t="s">
        <v>535</v>
      </c>
      <c r="O61" s="3" t="s">
        <v>329</v>
      </c>
      <c r="Q61" s="3" t="s">
        <v>70</v>
      </c>
      <c r="R61" s="3" t="s">
        <v>105</v>
      </c>
      <c r="T61" s="3" t="s">
        <v>485</v>
      </c>
      <c r="U61" s="4">
        <v>4</v>
      </c>
      <c r="V61" s="4">
        <v>21</v>
      </c>
      <c r="W61" s="5" t="s">
        <v>536</v>
      </c>
      <c r="X61" s="5" t="s">
        <v>537</v>
      </c>
      <c r="Y61" s="5" t="s">
        <v>538</v>
      </c>
      <c r="Z61" s="5" t="s">
        <v>538</v>
      </c>
      <c r="AA61" s="4">
        <v>155</v>
      </c>
      <c r="AB61" s="4">
        <v>152</v>
      </c>
      <c r="AC61" s="4">
        <v>311</v>
      </c>
      <c r="AD61" s="4">
        <v>3</v>
      </c>
      <c r="AE61" s="4">
        <v>4</v>
      </c>
      <c r="AF61" s="4">
        <v>1</v>
      </c>
      <c r="AG61" s="4">
        <v>1</v>
      </c>
      <c r="AH61" s="4">
        <v>1</v>
      </c>
      <c r="AI61" s="4">
        <v>1</v>
      </c>
      <c r="AJ61" s="4">
        <v>0</v>
      </c>
      <c r="AK61" s="4">
        <v>0</v>
      </c>
      <c r="AL61" s="4">
        <v>1</v>
      </c>
      <c r="AM61" s="4">
        <v>1</v>
      </c>
      <c r="AN61" s="4">
        <v>0</v>
      </c>
      <c r="AO61" s="4">
        <v>0</v>
      </c>
      <c r="AP61" s="4">
        <v>0</v>
      </c>
      <c r="AQ61" s="4">
        <v>0</v>
      </c>
      <c r="AR61" s="3" t="s">
        <v>64</v>
      </c>
      <c r="AS61" s="3" t="s">
        <v>64</v>
      </c>
      <c r="AU61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V61" s="6" t="str">
        <f>HYPERLINK("http://www.worldcat.org/oclc/13753992","WorldCat Record")</f>
        <v>WorldCat Record</v>
      </c>
      <c r="AW61" s="3" t="s">
        <v>539</v>
      </c>
      <c r="AX61" s="3" t="s">
        <v>540</v>
      </c>
      <c r="AY61" s="3" t="s">
        <v>541</v>
      </c>
      <c r="AZ61" s="3" t="s">
        <v>541</v>
      </c>
      <c r="BA61" s="3" t="s">
        <v>542</v>
      </c>
      <c r="BB61" s="3" t="s">
        <v>80</v>
      </c>
      <c r="BD61" s="3" t="s">
        <v>543</v>
      </c>
      <c r="BE61" s="3" t="s">
        <v>544</v>
      </c>
      <c r="BF61" s="3" t="s">
        <v>545</v>
      </c>
    </row>
    <row r="62" spans="1:58" ht="39.75" customHeight="1">
      <c r="A62" s="2" t="s">
        <v>58</v>
      </c>
      <c r="B62" s="2" t="s">
        <v>530</v>
      </c>
      <c r="C62" s="2"/>
      <c r="D62" s="2" t="s">
        <v>531</v>
      </c>
      <c r="E62" s="2" t="s">
        <v>532</v>
      </c>
      <c r="F62" s="2" t="s">
        <v>533</v>
      </c>
      <c r="G62" s="3" t="s">
        <v>399</v>
      </c>
      <c r="H62" s="3" t="s">
        <v>94</v>
      </c>
      <c r="I62" s="3" t="s">
        <v>65</v>
      </c>
      <c r="J62" s="3" t="s">
        <v>64</v>
      </c>
      <c r="K62" s="3" t="s">
        <v>64</v>
      </c>
      <c r="L62" s="3" t="s">
        <v>66</v>
      </c>
      <c r="M62" s="2" t="s">
        <v>534</v>
      </c>
      <c r="N62" s="2" t="s">
        <v>535</v>
      </c>
      <c r="O62" s="3" t="s">
        <v>329</v>
      </c>
      <c r="Q62" s="3" t="s">
        <v>70</v>
      </c>
      <c r="R62" s="3" t="s">
        <v>105</v>
      </c>
      <c r="T62" s="3" t="s">
        <v>485</v>
      </c>
      <c r="U62" s="4">
        <v>3</v>
      </c>
      <c r="V62" s="4">
        <v>21</v>
      </c>
      <c r="W62" s="5" t="s">
        <v>546</v>
      </c>
      <c r="X62" s="5" t="s">
        <v>537</v>
      </c>
      <c r="Y62" s="5" t="s">
        <v>538</v>
      </c>
      <c r="Z62" s="5" t="s">
        <v>538</v>
      </c>
      <c r="AA62" s="4">
        <v>155</v>
      </c>
      <c r="AB62" s="4">
        <v>152</v>
      </c>
      <c r="AC62" s="4">
        <v>311</v>
      </c>
      <c r="AD62" s="4">
        <v>3</v>
      </c>
      <c r="AE62" s="4">
        <v>4</v>
      </c>
      <c r="AF62" s="4">
        <v>1</v>
      </c>
      <c r="AG62" s="4">
        <v>1</v>
      </c>
      <c r="AH62" s="4">
        <v>1</v>
      </c>
      <c r="AI62" s="4">
        <v>1</v>
      </c>
      <c r="AJ62" s="4">
        <v>0</v>
      </c>
      <c r="AK62" s="4">
        <v>0</v>
      </c>
      <c r="AL62" s="4">
        <v>1</v>
      </c>
      <c r="AM62" s="4">
        <v>1</v>
      </c>
      <c r="AN62" s="4">
        <v>0</v>
      </c>
      <c r="AO62" s="4">
        <v>0</v>
      </c>
      <c r="AP62" s="4">
        <v>0</v>
      </c>
      <c r="AQ62" s="4">
        <v>0</v>
      </c>
      <c r="AR62" s="3" t="s">
        <v>64</v>
      </c>
      <c r="AS62" s="3" t="s">
        <v>64</v>
      </c>
      <c r="AU62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V62" s="6" t="str">
        <f>HYPERLINK("http://www.worldcat.org/oclc/13753992","WorldCat Record")</f>
        <v>WorldCat Record</v>
      </c>
      <c r="AW62" s="3" t="s">
        <v>539</v>
      </c>
      <c r="AX62" s="3" t="s">
        <v>540</v>
      </c>
      <c r="AY62" s="3" t="s">
        <v>541</v>
      </c>
      <c r="AZ62" s="3" t="s">
        <v>541</v>
      </c>
      <c r="BA62" s="3" t="s">
        <v>542</v>
      </c>
      <c r="BB62" s="3" t="s">
        <v>80</v>
      </c>
      <c r="BD62" s="3" t="s">
        <v>543</v>
      </c>
      <c r="BE62" s="3" t="s">
        <v>547</v>
      </c>
      <c r="BF62" s="3" t="s">
        <v>548</v>
      </c>
    </row>
    <row r="63" spans="1:58" ht="39.75" customHeight="1">
      <c r="A63" s="2" t="s">
        <v>58</v>
      </c>
      <c r="B63" s="2" t="s">
        <v>530</v>
      </c>
      <c r="C63" s="2"/>
      <c r="D63" s="2" t="s">
        <v>531</v>
      </c>
      <c r="E63" s="2" t="s">
        <v>532</v>
      </c>
      <c r="F63" s="2" t="s">
        <v>533</v>
      </c>
      <c r="G63" s="3" t="s">
        <v>438</v>
      </c>
      <c r="H63" s="3" t="s">
        <v>94</v>
      </c>
      <c r="I63" s="3" t="s">
        <v>65</v>
      </c>
      <c r="J63" s="3" t="s">
        <v>64</v>
      </c>
      <c r="K63" s="3" t="s">
        <v>64</v>
      </c>
      <c r="L63" s="3" t="s">
        <v>66</v>
      </c>
      <c r="M63" s="2" t="s">
        <v>534</v>
      </c>
      <c r="N63" s="2" t="s">
        <v>535</v>
      </c>
      <c r="O63" s="3" t="s">
        <v>329</v>
      </c>
      <c r="Q63" s="3" t="s">
        <v>70</v>
      </c>
      <c r="R63" s="3" t="s">
        <v>105</v>
      </c>
      <c r="T63" s="3" t="s">
        <v>485</v>
      </c>
      <c r="U63" s="4">
        <v>5</v>
      </c>
      <c r="V63" s="4">
        <v>21</v>
      </c>
      <c r="W63" s="5" t="s">
        <v>546</v>
      </c>
      <c r="X63" s="5" t="s">
        <v>537</v>
      </c>
      <c r="Y63" s="5" t="s">
        <v>538</v>
      </c>
      <c r="Z63" s="5" t="s">
        <v>538</v>
      </c>
      <c r="AA63" s="4">
        <v>155</v>
      </c>
      <c r="AB63" s="4">
        <v>152</v>
      </c>
      <c r="AC63" s="4">
        <v>311</v>
      </c>
      <c r="AD63" s="4">
        <v>3</v>
      </c>
      <c r="AE63" s="4">
        <v>4</v>
      </c>
      <c r="AF63" s="4">
        <v>1</v>
      </c>
      <c r="AG63" s="4">
        <v>1</v>
      </c>
      <c r="AH63" s="4">
        <v>1</v>
      </c>
      <c r="AI63" s="4">
        <v>1</v>
      </c>
      <c r="AJ63" s="4">
        <v>0</v>
      </c>
      <c r="AK63" s="4">
        <v>0</v>
      </c>
      <c r="AL63" s="4">
        <v>1</v>
      </c>
      <c r="AM63" s="4">
        <v>1</v>
      </c>
      <c r="AN63" s="4">
        <v>0</v>
      </c>
      <c r="AO63" s="4">
        <v>0</v>
      </c>
      <c r="AP63" s="4">
        <v>0</v>
      </c>
      <c r="AQ63" s="4">
        <v>0</v>
      </c>
      <c r="AR63" s="3" t="s">
        <v>64</v>
      </c>
      <c r="AS63" s="3" t="s">
        <v>64</v>
      </c>
      <c r="AU63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V63" s="6" t="str">
        <f>HYPERLINK("http://www.worldcat.org/oclc/13753992","WorldCat Record")</f>
        <v>WorldCat Record</v>
      </c>
      <c r="AW63" s="3" t="s">
        <v>539</v>
      </c>
      <c r="AX63" s="3" t="s">
        <v>540</v>
      </c>
      <c r="AY63" s="3" t="s">
        <v>541</v>
      </c>
      <c r="AZ63" s="3" t="s">
        <v>541</v>
      </c>
      <c r="BA63" s="3" t="s">
        <v>542</v>
      </c>
      <c r="BB63" s="3" t="s">
        <v>80</v>
      </c>
      <c r="BD63" s="3" t="s">
        <v>543</v>
      </c>
      <c r="BE63" s="3" t="s">
        <v>549</v>
      </c>
      <c r="BF63" s="3" t="s">
        <v>550</v>
      </c>
    </row>
    <row r="64" spans="1:58" ht="39.75" customHeight="1">
      <c r="A64" s="2" t="s">
        <v>58</v>
      </c>
      <c r="B64" s="2" t="s">
        <v>530</v>
      </c>
      <c r="C64" s="2"/>
      <c r="D64" s="2" t="s">
        <v>531</v>
      </c>
      <c r="E64" s="2" t="s">
        <v>532</v>
      </c>
      <c r="F64" s="2" t="s">
        <v>533</v>
      </c>
      <c r="G64" s="3" t="s">
        <v>375</v>
      </c>
      <c r="H64" s="3" t="s">
        <v>94</v>
      </c>
      <c r="I64" s="3" t="s">
        <v>65</v>
      </c>
      <c r="J64" s="3" t="s">
        <v>64</v>
      </c>
      <c r="K64" s="3" t="s">
        <v>64</v>
      </c>
      <c r="L64" s="3" t="s">
        <v>66</v>
      </c>
      <c r="M64" s="2" t="s">
        <v>534</v>
      </c>
      <c r="N64" s="2" t="s">
        <v>535</v>
      </c>
      <c r="O64" s="3" t="s">
        <v>329</v>
      </c>
      <c r="Q64" s="3" t="s">
        <v>70</v>
      </c>
      <c r="R64" s="3" t="s">
        <v>105</v>
      </c>
      <c r="T64" s="3" t="s">
        <v>485</v>
      </c>
      <c r="U64" s="4">
        <v>9</v>
      </c>
      <c r="V64" s="4">
        <v>21</v>
      </c>
      <c r="W64" s="5" t="s">
        <v>537</v>
      </c>
      <c r="X64" s="5" t="s">
        <v>537</v>
      </c>
      <c r="Y64" s="5" t="s">
        <v>538</v>
      </c>
      <c r="Z64" s="5" t="s">
        <v>538</v>
      </c>
      <c r="AA64" s="4">
        <v>155</v>
      </c>
      <c r="AB64" s="4">
        <v>152</v>
      </c>
      <c r="AC64" s="4">
        <v>311</v>
      </c>
      <c r="AD64" s="4">
        <v>3</v>
      </c>
      <c r="AE64" s="4">
        <v>4</v>
      </c>
      <c r="AF64" s="4">
        <v>1</v>
      </c>
      <c r="AG64" s="4">
        <v>1</v>
      </c>
      <c r="AH64" s="4">
        <v>1</v>
      </c>
      <c r="AI64" s="4">
        <v>1</v>
      </c>
      <c r="AJ64" s="4">
        <v>0</v>
      </c>
      <c r="AK64" s="4">
        <v>0</v>
      </c>
      <c r="AL64" s="4">
        <v>1</v>
      </c>
      <c r="AM64" s="4">
        <v>1</v>
      </c>
      <c r="AN64" s="4">
        <v>0</v>
      </c>
      <c r="AO64" s="4">
        <v>0</v>
      </c>
      <c r="AP64" s="4">
        <v>0</v>
      </c>
      <c r="AQ64" s="4">
        <v>0</v>
      </c>
      <c r="AR64" s="3" t="s">
        <v>64</v>
      </c>
      <c r="AS64" s="3" t="s">
        <v>64</v>
      </c>
      <c r="AU64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V64" s="6" t="str">
        <f>HYPERLINK("http://www.worldcat.org/oclc/13753992","WorldCat Record")</f>
        <v>WorldCat Record</v>
      </c>
      <c r="AW64" s="3" t="s">
        <v>539</v>
      </c>
      <c r="AX64" s="3" t="s">
        <v>540</v>
      </c>
      <c r="AY64" s="3" t="s">
        <v>541</v>
      </c>
      <c r="AZ64" s="3" t="s">
        <v>541</v>
      </c>
      <c r="BA64" s="3" t="s">
        <v>542</v>
      </c>
      <c r="BB64" s="3" t="s">
        <v>80</v>
      </c>
      <c r="BD64" s="3" t="s">
        <v>543</v>
      </c>
      <c r="BE64" s="3" t="s">
        <v>551</v>
      </c>
      <c r="BF64" s="3" t="s">
        <v>552</v>
      </c>
    </row>
    <row r="65" spans="1:58" ht="39.75" customHeight="1">
      <c r="A65" s="2" t="s">
        <v>58</v>
      </c>
      <c r="B65" s="2" t="s">
        <v>59</v>
      </c>
      <c r="C65" s="2"/>
      <c r="D65" s="2" t="s">
        <v>553</v>
      </c>
      <c r="E65" s="2" t="s">
        <v>554</v>
      </c>
      <c r="F65" s="2" t="s">
        <v>555</v>
      </c>
      <c r="H65" s="3" t="s">
        <v>64</v>
      </c>
      <c r="I65" s="3" t="s">
        <v>65</v>
      </c>
      <c r="J65" s="3" t="s">
        <v>64</v>
      </c>
      <c r="K65" s="3" t="s">
        <v>64</v>
      </c>
      <c r="L65" s="3" t="s">
        <v>66</v>
      </c>
      <c r="M65" s="2" t="s">
        <v>556</v>
      </c>
      <c r="N65" s="2" t="s">
        <v>557</v>
      </c>
      <c r="O65" s="3" t="s">
        <v>558</v>
      </c>
      <c r="P65" s="2" t="s">
        <v>152</v>
      </c>
      <c r="Q65" s="3" t="s">
        <v>70</v>
      </c>
      <c r="R65" s="3" t="s">
        <v>105</v>
      </c>
      <c r="T65" s="3" t="s">
        <v>485</v>
      </c>
      <c r="U65" s="4">
        <v>5</v>
      </c>
      <c r="V65" s="4">
        <v>5</v>
      </c>
      <c r="W65" s="5" t="s">
        <v>559</v>
      </c>
      <c r="X65" s="5" t="s">
        <v>559</v>
      </c>
      <c r="Y65" s="5" t="s">
        <v>560</v>
      </c>
      <c r="Z65" s="5" t="s">
        <v>560</v>
      </c>
      <c r="AA65" s="4">
        <v>209</v>
      </c>
      <c r="AB65" s="4">
        <v>194</v>
      </c>
      <c r="AC65" s="4">
        <v>204</v>
      </c>
      <c r="AD65" s="4">
        <v>3</v>
      </c>
      <c r="AE65" s="4">
        <v>3</v>
      </c>
      <c r="AF65" s="4">
        <v>1</v>
      </c>
      <c r="AG65" s="4">
        <v>1</v>
      </c>
      <c r="AH65" s="4">
        <v>0</v>
      </c>
      <c r="AI65" s="4">
        <v>0</v>
      </c>
      <c r="AJ65" s="4">
        <v>0</v>
      </c>
      <c r="AK65" s="4">
        <v>0</v>
      </c>
      <c r="AL65" s="4">
        <v>1</v>
      </c>
      <c r="AM65" s="4">
        <v>1</v>
      </c>
      <c r="AN65" s="4">
        <v>0</v>
      </c>
      <c r="AO65" s="4">
        <v>0</v>
      </c>
      <c r="AP65" s="4">
        <v>0</v>
      </c>
      <c r="AQ65" s="4">
        <v>0</v>
      </c>
      <c r="AR65" s="3" t="s">
        <v>64</v>
      </c>
      <c r="AS65" s="3" t="s">
        <v>64</v>
      </c>
      <c r="AU65" s="6" t="str">
        <f>HYPERLINK("https://creighton-primo.hosted.exlibrisgroup.com/primo-explore/search?tab=default_tab&amp;search_scope=EVERYTHING&amp;vid=01CRU&amp;lang=en_US&amp;offset=0&amp;query=any,contains,991001563279702656","Catalog Record")</f>
        <v>Catalog Record</v>
      </c>
      <c r="AV65" s="6" t="str">
        <f>HYPERLINK("http://www.worldcat.org/oclc/20318977","WorldCat Record")</f>
        <v>WorldCat Record</v>
      </c>
      <c r="AW65" s="3" t="s">
        <v>561</v>
      </c>
      <c r="AX65" s="3" t="s">
        <v>562</v>
      </c>
      <c r="AY65" s="3" t="s">
        <v>563</v>
      </c>
      <c r="AZ65" s="3" t="s">
        <v>563</v>
      </c>
      <c r="BA65" s="3" t="s">
        <v>564</v>
      </c>
      <c r="BB65" s="3" t="s">
        <v>80</v>
      </c>
      <c r="BD65" s="3" t="s">
        <v>565</v>
      </c>
      <c r="BE65" s="3" t="s">
        <v>566</v>
      </c>
      <c r="BF65" s="3" t="s">
        <v>567</v>
      </c>
    </row>
    <row r="66" spans="1:58" ht="39.75" customHeight="1">
      <c r="A66" s="2" t="s">
        <v>58</v>
      </c>
      <c r="B66" s="2" t="s">
        <v>59</v>
      </c>
      <c r="C66" s="2"/>
      <c r="D66" s="2" t="s">
        <v>568</v>
      </c>
      <c r="E66" s="2" t="s">
        <v>569</v>
      </c>
      <c r="F66" s="2" t="s">
        <v>570</v>
      </c>
      <c r="H66" s="3" t="s">
        <v>64</v>
      </c>
      <c r="I66" s="3" t="s">
        <v>65</v>
      </c>
      <c r="J66" s="3" t="s">
        <v>64</v>
      </c>
      <c r="K66" s="3" t="s">
        <v>64</v>
      </c>
      <c r="L66" s="3" t="s">
        <v>66</v>
      </c>
      <c r="M66" s="2" t="s">
        <v>571</v>
      </c>
      <c r="N66" s="2" t="s">
        <v>572</v>
      </c>
      <c r="O66" s="3" t="s">
        <v>165</v>
      </c>
      <c r="Q66" s="3" t="s">
        <v>70</v>
      </c>
      <c r="R66" s="3" t="s">
        <v>136</v>
      </c>
      <c r="T66" s="3" t="s">
        <v>573</v>
      </c>
      <c r="U66" s="4">
        <v>4</v>
      </c>
      <c r="V66" s="4">
        <v>4</v>
      </c>
      <c r="W66" s="5" t="s">
        <v>574</v>
      </c>
      <c r="X66" s="5" t="s">
        <v>574</v>
      </c>
      <c r="Y66" s="5" t="s">
        <v>575</v>
      </c>
      <c r="Z66" s="5" t="s">
        <v>575</v>
      </c>
      <c r="AA66" s="4">
        <v>696</v>
      </c>
      <c r="AB66" s="4">
        <v>509</v>
      </c>
      <c r="AC66" s="4">
        <v>516</v>
      </c>
      <c r="AD66" s="4">
        <v>4</v>
      </c>
      <c r="AE66" s="4">
        <v>4</v>
      </c>
      <c r="AF66" s="4">
        <v>18</v>
      </c>
      <c r="AG66" s="4">
        <v>18</v>
      </c>
      <c r="AH66" s="4">
        <v>8</v>
      </c>
      <c r="AI66" s="4">
        <v>8</v>
      </c>
      <c r="AJ66" s="4">
        <v>4</v>
      </c>
      <c r="AK66" s="4">
        <v>4</v>
      </c>
      <c r="AL66" s="4">
        <v>8</v>
      </c>
      <c r="AM66" s="4">
        <v>8</v>
      </c>
      <c r="AN66" s="4">
        <v>2</v>
      </c>
      <c r="AO66" s="4">
        <v>2</v>
      </c>
      <c r="AP66" s="4">
        <v>0</v>
      </c>
      <c r="AQ66" s="4">
        <v>0</v>
      </c>
      <c r="AR66" s="3" t="s">
        <v>64</v>
      </c>
      <c r="AS66" s="3" t="s">
        <v>64</v>
      </c>
      <c r="AU66" s="6" t="str">
        <f>HYPERLINK("https://creighton-primo.hosted.exlibrisgroup.com/primo-explore/search?tab=default_tab&amp;search_scope=EVERYTHING&amp;vid=01CRU&amp;lang=en_US&amp;offset=0&amp;query=any,contains,991000931089702656","Catalog Record")</f>
        <v>Catalog Record</v>
      </c>
      <c r="AV66" s="6" t="str">
        <f>HYPERLINK("http://www.worldcat.org/oclc/14272146","WorldCat Record")</f>
        <v>WorldCat Record</v>
      </c>
      <c r="AW66" s="3" t="s">
        <v>576</v>
      </c>
      <c r="AX66" s="3" t="s">
        <v>577</v>
      </c>
      <c r="AY66" s="3" t="s">
        <v>578</v>
      </c>
      <c r="AZ66" s="3" t="s">
        <v>578</v>
      </c>
      <c r="BA66" s="3" t="s">
        <v>579</v>
      </c>
      <c r="BB66" s="3" t="s">
        <v>80</v>
      </c>
      <c r="BD66" s="3" t="s">
        <v>580</v>
      </c>
      <c r="BE66" s="3" t="s">
        <v>581</v>
      </c>
      <c r="BF66" s="3" t="s">
        <v>582</v>
      </c>
    </row>
    <row r="67" spans="1:58" ht="39.75" customHeight="1">
      <c r="A67" s="2" t="s">
        <v>58</v>
      </c>
      <c r="B67" s="2" t="s">
        <v>59</v>
      </c>
      <c r="C67" s="2"/>
      <c r="D67" s="2" t="s">
        <v>583</v>
      </c>
      <c r="E67" s="2" t="s">
        <v>584</v>
      </c>
      <c r="F67" s="2" t="s">
        <v>585</v>
      </c>
      <c r="H67" s="3" t="s">
        <v>64</v>
      </c>
      <c r="I67" s="3" t="s">
        <v>65</v>
      </c>
      <c r="J67" s="3" t="s">
        <v>64</v>
      </c>
      <c r="K67" s="3" t="s">
        <v>64</v>
      </c>
      <c r="L67" s="3" t="s">
        <v>66</v>
      </c>
      <c r="N67" s="2" t="s">
        <v>586</v>
      </c>
      <c r="O67" s="3" t="s">
        <v>587</v>
      </c>
      <c r="Q67" s="3" t="s">
        <v>70</v>
      </c>
      <c r="R67" s="3" t="s">
        <v>105</v>
      </c>
      <c r="S67" s="2" t="s">
        <v>588</v>
      </c>
      <c r="T67" s="3" t="s">
        <v>573</v>
      </c>
      <c r="U67" s="4">
        <v>4</v>
      </c>
      <c r="V67" s="4">
        <v>4</v>
      </c>
      <c r="W67" s="5" t="s">
        <v>589</v>
      </c>
      <c r="X67" s="5" t="s">
        <v>589</v>
      </c>
      <c r="Y67" s="5" t="s">
        <v>181</v>
      </c>
      <c r="Z67" s="5" t="s">
        <v>181</v>
      </c>
      <c r="AA67" s="4">
        <v>218</v>
      </c>
      <c r="AB67" s="4">
        <v>144</v>
      </c>
      <c r="AC67" s="4">
        <v>150</v>
      </c>
      <c r="AD67" s="4">
        <v>2</v>
      </c>
      <c r="AE67" s="4">
        <v>2</v>
      </c>
      <c r="AF67" s="4">
        <v>11</v>
      </c>
      <c r="AG67" s="4">
        <v>11</v>
      </c>
      <c r="AH67" s="4">
        <v>1</v>
      </c>
      <c r="AI67" s="4">
        <v>1</v>
      </c>
      <c r="AJ67" s="4">
        <v>4</v>
      </c>
      <c r="AK67" s="4">
        <v>4</v>
      </c>
      <c r="AL67" s="4">
        <v>7</v>
      </c>
      <c r="AM67" s="4">
        <v>7</v>
      </c>
      <c r="AN67" s="4">
        <v>1</v>
      </c>
      <c r="AO67" s="4">
        <v>1</v>
      </c>
      <c r="AP67" s="4">
        <v>0</v>
      </c>
      <c r="AQ67" s="4">
        <v>0</v>
      </c>
      <c r="AR67" s="3" t="s">
        <v>64</v>
      </c>
      <c r="AS67" s="3" t="s">
        <v>94</v>
      </c>
      <c r="AT67" s="6" t="str">
        <f>HYPERLINK("http://catalog.hathitrust.org/Record/101888225","HathiTrust Record")</f>
        <v>HathiTrust Record</v>
      </c>
      <c r="AU67" s="6" t="str">
        <f>HYPERLINK("https://creighton-primo.hosted.exlibrisgroup.com/primo-explore/search?tab=default_tab&amp;search_scope=EVERYTHING&amp;vid=01CRU&amp;lang=en_US&amp;offset=0&amp;query=any,contains,991001020619702656","Catalog Record")</f>
        <v>Catalog Record</v>
      </c>
      <c r="AV67" s="6" t="str">
        <f>HYPERLINK("http://www.worldcat.org/oclc/15366780","WorldCat Record")</f>
        <v>WorldCat Record</v>
      </c>
      <c r="AW67" s="3" t="s">
        <v>590</v>
      </c>
      <c r="AX67" s="3" t="s">
        <v>591</v>
      </c>
      <c r="AY67" s="3" t="s">
        <v>592</v>
      </c>
      <c r="AZ67" s="3" t="s">
        <v>592</v>
      </c>
      <c r="BA67" s="3" t="s">
        <v>593</v>
      </c>
      <c r="BB67" s="3" t="s">
        <v>80</v>
      </c>
      <c r="BD67" s="3" t="s">
        <v>594</v>
      </c>
      <c r="BE67" s="3" t="s">
        <v>595</v>
      </c>
      <c r="BF67" s="3" t="s">
        <v>596</v>
      </c>
    </row>
    <row r="68" spans="1:58" ht="39.75" customHeight="1">
      <c r="A68" s="2" t="s">
        <v>58</v>
      </c>
      <c r="B68" s="2" t="s">
        <v>59</v>
      </c>
      <c r="C68" s="2"/>
      <c r="D68" s="2" t="s">
        <v>597</v>
      </c>
      <c r="E68" s="2" t="s">
        <v>598</v>
      </c>
      <c r="F68" s="2" t="s">
        <v>599</v>
      </c>
      <c r="H68" s="3" t="s">
        <v>64</v>
      </c>
      <c r="I68" s="3" t="s">
        <v>65</v>
      </c>
      <c r="J68" s="3" t="s">
        <v>64</v>
      </c>
      <c r="K68" s="3" t="s">
        <v>64</v>
      </c>
      <c r="L68" s="3" t="s">
        <v>66</v>
      </c>
      <c r="M68" s="2" t="s">
        <v>600</v>
      </c>
      <c r="N68" s="2" t="s">
        <v>601</v>
      </c>
      <c r="O68" s="3" t="s">
        <v>602</v>
      </c>
      <c r="Q68" s="3" t="s">
        <v>70</v>
      </c>
      <c r="R68" s="3" t="s">
        <v>136</v>
      </c>
      <c r="T68" s="3" t="s">
        <v>573</v>
      </c>
      <c r="U68" s="4">
        <v>1</v>
      </c>
      <c r="V68" s="4">
        <v>1</v>
      </c>
      <c r="W68" s="5" t="s">
        <v>603</v>
      </c>
      <c r="X68" s="5" t="s">
        <v>603</v>
      </c>
      <c r="Y68" s="5" t="s">
        <v>604</v>
      </c>
      <c r="Z68" s="5" t="s">
        <v>604</v>
      </c>
      <c r="AA68" s="4">
        <v>504</v>
      </c>
      <c r="AB68" s="4">
        <v>348</v>
      </c>
      <c r="AC68" s="4">
        <v>405</v>
      </c>
      <c r="AD68" s="4">
        <v>2</v>
      </c>
      <c r="AE68" s="4">
        <v>2</v>
      </c>
      <c r="AF68" s="4">
        <v>7</v>
      </c>
      <c r="AG68" s="4">
        <v>8</v>
      </c>
      <c r="AH68" s="4">
        <v>5</v>
      </c>
      <c r="AI68" s="4">
        <v>6</v>
      </c>
      <c r="AJ68" s="4">
        <v>0</v>
      </c>
      <c r="AK68" s="4">
        <v>0</v>
      </c>
      <c r="AL68" s="4">
        <v>3</v>
      </c>
      <c r="AM68" s="4">
        <v>3</v>
      </c>
      <c r="AN68" s="4">
        <v>1</v>
      </c>
      <c r="AO68" s="4">
        <v>1</v>
      </c>
      <c r="AP68" s="4">
        <v>0</v>
      </c>
      <c r="AQ68" s="4">
        <v>0</v>
      </c>
      <c r="AR68" s="3" t="s">
        <v>64</v>
      </c>
      <c r="AS68" s="3" t="s">
        <v>64</v>
      </c>
      <c r="AU68" s="6" t="str">
        <f>HYPERLINK("https://creighton-primo.hosted.exlibrisgroup.com/primo-explore/search?tab=default_tab&amp;search_scope=EVERYTHING&amp;vid=01CRU&amp;lang=en_US&amp;offset=0&amp;query=any,contains,991002003449702656","Catalog Record")</f>
        <v>Catalog Record</v>
      </c>
      <c r="AV68" s="6" t="str">
        <f>HYPERLINK("http://www.worldcat.org/oclc/257416","WorldCat Record")</f>
        <v>WorldCat Record</v>
      </c>
      <c r="AW68" s="3" t="s">
        <v>605</v>
      </c>
      <c r="AX68" s="3" t="s">
        <v>606</v>
      </c>
      <c r="AY68" s="3" t="s">
        <v>607</v>
      </c>
      <c r="AZ68" s="3" t="s">
        <v>607</v>
      </c>
      <c r="BA68" s="3" t="s">
        <v>608</v>
      </c>
      <c r="BB68" s="3" t="s">
        <v>80</v>
      </c>
      <c r="BD68" s="3" t="s">
        <v>609</v>
      </c>
      <c r="BE68" s="3" t="s">
        <v>610</v>
      </c>
      <c r="BF68" s="3" t="s">
        <v>611</v>
      </c>
    </row>
    <row r="69" spans="1:58" ht="39.75" customHeight="1">
      <c r="A69" s="2" t="s">
        <v>58</v>
      </c>
      <c r="B69" s="2" t="s">
        <v>59</v>
      </c>
      <c r="C69" s="2"/>
      <c r="D69" s="2" t="s">
        <v>612</v>
      </c>
      <c r="E69" s="2" t="s">
        <v>613</v>
      </c>
      <c r="F69" s="2" t="s">
        <v>614</v>
      </c>
      <c r="H69" s="3" t="s">
        <v>64</v>
      </c>
      <c r="I69" s="3" t="s">
        <v>65</v>
      </c>
      <c r="J69" s="3" t="s">
        <v>64</v>
      </c>
      <c r="K69" s="3" t="s">
        <v>64</v>
      </c>
      <c r="L69" s="3" t="s">
        <v>66</v>
      </c>
      <c r="M69" s="2" t="s">
        <v>615</v>
      </c>
      <c r="N69" s="2" t="s">
        <v>616</v>
      </c>
      <c r="O69" s="3" t="s">
        <v>617</v>
      </c>
      <c r="Q69" s="3" t="s">
        <v>70</v>
      </c>
      <c r="R69" s="3" t="s">
        <v>618</v>
      </c>
      <c r="T69" s="3" t="s">
        <v>573</v>
      </c>
      <c r="U69" s="4">
        <v>1</v>
      </c>
      <c r="V69" s="4">
        <v>1</v>
      </c>
      <c r="W69" s="5" t="s">
        <v>619</v>
      </c>
      <c r="X69" s="5" t="s">
        <v>619</v>
      </c>
      <c r="Y69" s="5" t="s">
        <v>619</v>
      </c>
      <c r="Z69" s="5" t="s">
        <v>619</v>
      </c>
      <c r="AA69" s="4">
        <v>446</v>
      </c>
      <c r="AB69" s="4">
        <v>361</v>
      </c>
      <c r="AC69" s="4">
        <v>375</v>
      </c>
      <c r="AD69" s="4">
        <v>4</v>
      </c>
      <c r="AE69" s="4">
        <v>4</v>
      </c>
      <c r="AF69" s="4">
        <v>15</v>
      </c>
      <c r="AG69" s="4">
        <v>15</v>
      </c>
      <c r="AH69" s="4">
        <v>4</v>
      </c>
      <c r="AI69" s="4">
        <v>4</v>
      </c>
      <c r="AJ69" s="4">
        <v>5</v>
      </c>
      <c r="AK69" s="4">
        <v>5</v>
      </c>
      <c r="AL69" s="4">
        <v>8</v>
      </c>
      <c r="AM69" s="4">
        <v>8</v>
      </c>
      <c r="AN69" s="4">
        <v>2</v>
      </c>
      <c r="AO69" s="4">
        <v>2</v>
      </c>
      <c r="AP69" s="4">
        <v>0</v>
      </c>
      <c r="AQ69" s="4">
        <v>0</v>
      </c>
      <c r="AR69" s="3" t="s">
        <v>64</v>
      </c>
      <c r="AS69" s="3" t="s">
        <v>64</v>
      </c>
      <c r="AU69" s="6" t="str">
        <f>HYPERLINK("https://creighton-primo.hosted.exlibrisgroup.com/primo-explore/search?tab=default_tab&amp;search_scope=EVERYTHING&amp;vid=01CRU&amp;lang=en_US&amp;offset=0&amp;query=any,contains,991003515269702656","Catalog Record")</f>
        <v>Catalog Record</v>
      </c>
      <c r="AV69" s="6" t="str">
        <f>HYPERLINK("http://www.worldcat.org/oclc/29598117","WorldCat Record")</f>
        <v>WorldCat Record</v>
      </c>
      <c r="AW69" s="3" t="s">
        <v>620</v>
      </c>
      <c r="AX69" s="3" t="s">
        <v>621</v>
      </c>
      <c r="AY69" s="3" t="s">
        <v>622</v>
      </c>
      <c r="AZ69" s="3" t="s">
        <v>622</v>
      </c>
      <c r="BA69" s="3" t="s">
        <v>623</v>
      </c>
      <c r="BB69" s="3" t="s">
        <v>80</v>
      </c>
      <c r="BD69" s="3" t="s">
        <v>624</v>
      </c>
      <c r="BE69" s="3" t="s">
        <v>625</v>
      </c>
      <c r="BF69" s="3" t="s">
        <v>626</v>
      </c>
    </row>
    <row r="70" spans="1:58" ht="39.75" customHeight="1">
      <c r="A70" s="2" t="s">
        <v>58</v>
      </c>
      <c r="B70" s="2" t="s">
        <v>59</v>
      </c>
      <c r="C70" s="2"/>
      <c r="D70" s="2" t="s">
        <v>627</v>
      </c>
      <c r="E70" s="2" t="s">
        <v>628</v>
      </c>
      <c r="F70" s="2" t="s">
        <v>629</v>
      </c>
      <c r="H70" s="3" t="s">
        <v>64</v>
      </c>
      <c r="I70" s="3" t="s">
        <v>65</v>
      </c>
      <c r="J70" s="3" t="s">
        <v>64</v>
      </c>
      <c r="K70" s="3" t="s">
        <v>64</v>
      </c>
      <c r="L70" s="3" t="s">
        <v>66</v>
      </c>
      <c r="M70" s="2" t="s">
        <v>630</v>
      </c>
      <c r="N70" s="2" t="s">
        <v>631</v>
      </c>
      <c r="O70" s="3" t="s">
        <v>69</v>
      </c>
      <c r="Q70" s="3" t="s">
        <v>70</v>
      </c>
      <c r="R70" s="3" t="s">
        <v>224</v>
      </c>
      <c r="T70" s="3" t="s">
        <v>573</v>
      </c>
      <c r="U70" s="4">
        <v>3</v>
      </c>
      <c r="V70" s="4">
        <v>3</v>
      </c>
      <c r="W70" s="5" t="s">
        <v>632</v>
      </c>
      <c r="X70" s="5" t="s">
        <v>632</v>
      </c>
      <c r="Y70" s="5" t="s">
        <v>633</v>
      </c>
      <c r="Z70" s="5" t="s">
        <v>633</v>
      </c>
      <c r="AA70" s="4">
        <v>47</v>
      </c>
      <c r="AB70" s="4">
        <v>43</v>
      </c>
      <c r="AC70" s="4">
        <v>43</v>
      </c>
      <c r="AD70" s="4">
        <v>1</v>
      </c>
      <c r="AE70" s="4">
        <v>1</v>
      </c>
      <c r="AF70" s="4">
        <v>2</v>
      </c>
      <c r="AG70" s="4">
        <v>2</v>
      </c>
      <c r="AH70" s="4">
        <v>2</v>
      </c>
      <c r="AI70" s="4">
        <v>2</v>
      </c>
      <c r="AJ70" s="4">
        <v>0</v>
      </c>
      <c r="AK70" s="4">
        <v>0</v>
      </c>
      <c r="AL70" s="4">
        <v>1</v>
      </c>
      <c r="AM70" s="4">
        <v>1</v>
      </c>
      <c r="AN70" s="4">
        <v>0</v>
      </c>
      <c r="AO70" s="4">
        <v>0</v>
      </c>
      <c r="AP70" s="4">
        <v>0</v>
      </c>
      <c r="AQ70" s="4">
        <v>0</v>
      </c>
      <c r="AR70" s="3" t="s">
        <v>64</v>
      </c>
      <c r="AS70" s="3" t="s">
        <v>64</v>
      </c>
      <c r="AU70" s="6" t="str">
        <f>HYPERLINK("https://creighton-primo.hosted.exlibrisgroup.com/primo-explore/search?tab=default_tab&amp;search_scope=EVERYTHING&amp;vid=01CRU&amp;lang=en_US&amp;offset=0&amp;query=any,contains,991005253279702656","Catalog Record")</f>
        <v>Catalog Record</v>
      </c>
      <c r="AV70" s="6" t="str">
        <f>HYPERLINK("http://www.worldcat.org/oclc/8507668","WorldCat Record")</f>
        <v>WorldCat Record</v>
      </c>
      <c r="AW70" s="3" t="s">
        <v>634</v>
      </c>
      <c r="AX70" s="3" t="s">
        <v>635</v>
      </c>
      <c r="AY70" s="3" t="s">
        <v>636</v>
      </c>
      <c r="AZ70" s="3" t="s">
        <v>636</v>
      </c>
      <c r="BA70" s="3" t="s">
        <v>637</v>
      </c>
      <c r="BB70" s="3" t="s">
        <v>80</v>
      </c>
      <c r="BE70" s="3" t="s">
        <v>638</v>
      </c>
      <c r="BF70" s="3" t="s">
        <v>639</v>
      </c>
    </row>
    <row r="71" spans="1:58" ht="39.75" customHeight="1">
      <c r="A71" s="2" t="s">
        <v>58</v>
      </c>
      <c r="B71" s="2" t="s">
        <v>59</v>
      </c>
      <c r="C71" s="2"/>
      <c r="D71" s="2" t="s">
        <v>640</v>
      </c>
      <c r="E71" s="2" t="s">
        <v>641</v>
      </c>
      <c r="F71" s="2" t="s">
        <v>642</v>
      </c>
      <c r="H71" s="3" t="s">
        <v>64</v>
      </c>
      <c r="I71" s="3" t="s">
        <v>65</v>
      </c>
      <c r="J71" s="3" t="s">
        <v>64</v>
      </c>
      <c r="K71" s="3" t="s">
        <v>64</v>
      </c>
      <c r="L71" s="3" t="s">
        <v>66</v>
      </c>
      <c r="M71" s="2" t="s">
        <v>643</v>
      </c>
      <c r="N71" s="2" t="s">
        <v>644</v>
      </c>
      <c r="O71" s="3" t="s">
        <v>165</v>
      </c>
      <c r="P71" s="2" t="s">
        <v>152</v>
      </c>
      <c r="Q71" s="3" t="s">
        <v>70</v>
      </c>
      <c r="R71" s="3" t="s">
        <v>136</v>
      </c>
      <c r="T71" s="3" t="s">
        <v>573</v>
      </c>
      <c r="U71" s="4">
        <v>6</v>
      </c>
      <c r="V71" s="4">
        <v>6</v>
      </c>
      <c r="W71" s="5" t="s">
        <v>645</v>
      </c>
      <c r="X71" s="5" t="s">
        <v>645</v>
      </c>
      <c r="Y71" s="5" t="s">
        <v>181</v>
      </c>
      <c r="Z71" s="5" t="s">
        <v>181</v>
      </c>
      <c r="AA71" s="4">
        <v>336</v>
      </c>
      <c r="AB71" s="4">
        <v>189</v>
      </c>
      <c r="AC71" s="4">
        <v>200</v>
      </c>
      <c r="AD71" s="4">
        <v>3</v>
      </c>
      <c r="AE71" s="4">
        <v>3</v>
      </c>
      <c r="AF71" s="4">
        <v>3</v>
      </c>
      <c r="AG71" s="4">
        <v>3</v>
      </c>
      <c r="AH71" s="4">
        <v>1</v>
      </c>
      <c r="AI71" s="4">
        <v>1</v>
      </c>
      <c r="AJ71" s="4">
        <v>0</v>
      </c>
      <c r="AK71" s="4">
        <v>0</v>
      </c>
      <c r="AL71" s="4">
        <v>2</v>
      </c>
      <c r="AM71" s="4">
        <v>2</v>
      </c>
      <c r="AN71" s="4">
        <v>1</v>
      </c>
      <c r="AO71" s="4">
        <v>1</v>
      </c>
      <c r="AP71" s="4">
        <v>0</v>
      </c>
      <c r="AQ71" s="4">
        <v>0</v>
      </c>
      <c r="AR71" s="3" t="s">
        <v>64</v>
      </c>
      <c r="AS71" s="3" t="s">
        <v>94</v>
      </c>
      <c r="AT71" s="6" t="str">
        <f>HYPERLINK("http://catalog.hathitrust.org/Record/000917177","HathiTrust Record")</f>
        <v>HathiTrust Record</v>
      </c>
      <c r="AU71" s="6" t="str">
        <f>HYPERLINK("https://creighton-primo.hosted.exlibrisgroup.com/primo-explore/search?tab=default_tab&amp;search_scope=EVERYTHING&amp;vid=01CRU&amp;lang=en_US&amp;offset=0&amp;query=any,contains,991001160759702656","Catalog Record")</f>
        <v>Catalog Record</v>
      </c>
      <c r="AV71" s="6" t="str">
        <f>HYPERLINK("http://www.worldcat.org/oclc/16893524","WorldCat Record")</f>
        <v>WorldCat Record</v>
      </c>
      <c r="AW71" s="3" t="s">
        <v>646</v>
      </c>
      <c r="AX71" s="3" t="s">
        <v>647</v>
      </c>
      <c r="AY71" s="3" t="s">
        <v>648</v>
      </c>
      <c r="AZ71" s="3" t="s">
        <v>648</v>
      </c>
      <c r="BA71" s="3" t="s">
        <v>649</v>
      </c>
      <c r="BB71" s="3" t="s">
        <v>80</v>
      </c>
      <c r="BD71" s="3" t="s">
        <v>650</v>
      </c>
      <c r="BE71" s="3" t="s">
        <v>651</v>
      </c>
      <c r="BF71" s="3" t="s">
        <v>652</v>
      </c>
    </row>
    <row r="72" spans="1:58" ht="39.75" customHeight="1">
      <c r="A72" s="2" t="s">
        <v>58</v>
      </c>
      <c r="B72" s="2" t="s">
        <v>59</v>
      </c>
      <c r="C72" s="2"/>
      <c r="D72" s="2" t="s">
        <v>653</v>
      </c>
      <c r="E72" s="2" t="s">
        <v>654</v>
      </c>
      <c r="F72" s="2" t="s">
        <v>655</v>
      </c>
      <c r="H72" s="3" t="s">
        <v>64</v>
      </c>
      <c r="I72" s="3" t="s">
        <v>65</v>
      </c>
      <c r="J72" s="3" t="s">
        <v>64</v>
      </c>
      <c r="K72" s="3" t="s">
        <v>64</v>
      </c>
      <c r="L72" s="3" t="s">
        <v>66</v>
      </c>
      <c r="M72" s="2" t="s">
        <v>656</v>
      </c>
      <c r="N72" s="2" t="s">
        <v>657</v>
      </c>
      <c r="O72" s="3" t="s">
        <v>658</v>
      </c>
      <c r="Q72" s="3" t="s">
        <v>70</v>
      </c>
      <c r="R72" s="3" t="s">
        <v>618</v>
      </c>
      <c r="T72" s="3" t="s">
        <v>573</v>
      </c>
      <c r="U72" s="4">
        <v>2</v>
      </c>
      <c r="V72" s="4">
        <v>2</v>
      </c>
      <c r="W72" s="5" t="s">
        <v>659</v>
      </c>
      <c r="X72" s="5" t="s">
        <v>659</v>
      </c>
      <c r="Y72" s="5" t="s">
        <v>660</v>
      </c>
      <c r="Z72" s="5" t="s">
        <v>660</v>
      </c>
      <c r="AA72" s="4">
        <v>420</v>
      </c>
      <c r="AB72" s="4">
        <v>342</v>
      </c>
      <c r="AC72" s="4">
        <v>406</v>
      </c>
      <c r="AD72" s="4">
        <v>4</v>
      </c>
      <c r="AE72" s="4">
        <v>5</v>
      </c>
      <c r="AF72" s="4">
        <v>8</v>
      </c>
      <c r="AG72" s="4">
        <v>12</v>
      </c>
      <c r="AH72" s="4">
        <v>1</v>
      </c>
      <c r="AI72" s="4">
        <v>1</v>
      </c>
      <c r="AJ72" s="4">
        <v>2</v>
      </c>
      <c r="AK72" s="4">
        <v>4</v>
      </c>
      <c r="AL72" s="4">
        <v>5</v>
      </c>
      <c r="AM72" s="4">
        <v>7</v>
      </c>
      <c r="AN72" s="4">
        <v>2</v>
      </c>
      <c r="AO72" s="4">
        <v>3</v>
      </c>
      <c r="AP72" s="4">
        <v>0</v>
      </c>
      <c r="AQ72" s="4">
        <v>0</v>
      </c>
      <c r="AR72" s="3" t="s">
        <v>64</v>
      </c>
      <c r="AS72" s="3" t="s">
        <v>94</v>
      </c>
      <c r="AT72" s="6" t="str">
        <f>HYPERLINK("http://catalog.hathitrust.org/Record/002800238","HathiTrust Record")</f>
        <v>HathiTrust Record</v>
      </c>
      <c r="AU72" s="6" t="str">
        <f>HYPERLINK("https://creighton-primo.hosted.exlibrisgroup.com/primo-explore/search?tab=default_tab&amp;search_scope=EVERYTHING&amp;vid=01CRU&amp;lang=en_US&amp;offset=0&amp;query=any,contains,991003515329702656","Catalog Record")</f>
        <v>Catalog Record</v>
      </c>
      <c r="AV72" s="6" t="str">
        <f>HYPERLINK("http://www.worldcat.org/oclc/29440438","WorldCat Record")</f>
        <v>WorldCat Record</v>
      </c>
      <c r="AW72" s="3" t="s">
        <v>661</v>
      </c>
      <c r="AX72" s="3" t="s">
        <v>662</v>
      </c>
      <c r="AY72" s="3" t="s">
        <v>663</v>
      </c>
      <c r="AZ72" s="3" t="s">
        <v>663</v>
      </c>
      <c r="BA72" s="3" t="s">
        <v>664</v>
      </c>
      <c r="BB72" s="3" t="s">
        <v>80</v>
      </c>
      <c r="BD72" s="3" t="s">
        <v>665</v>
      </c>
      <c r="BE72" s="3" t="s">
        <v>666</v>
      </c>
      <c r="BF72" s="3" t="s">
        <v>667</v>
      </c>
    </row>
    <row r="73" spans="1:58" ht="39.75" customHeight="1">
      <c r="A73" s="2" t="s">
        <v>58</v>
      </c>
      <c r="B73" s="2" t="s">
        <v>59</v>
      </c>
      <c r="C73" s="2"/>
      <c r="D73" s="2" t="s">
        <v>668</v>
      </c>
      <c r="E73" s="2" t="s">
        <v>669</v>
      </c>
      <c r="F73" s="2" t="s">
        <v>670</v>
      </c>
      <c r="H73" s="3" t="s">
        <v>64</v>
      </c>
      <c r="I73" s="3" t="s">
        <v>65</v>
      </c>
      <c r="J73" s="3" t="s">
        <v>64</v>
      </c>
      <c r="K73" s="3" t="s">
        <v>64</v>
      </c>
      <c r="L73" s="3" t="s">
        <v>66</v>
      </c>
      <c r="N73" s="2" t="s">
        <v>671</v>
      </c>
      <c r="O73" s="3" t="s">
        <v>151</v>
      </c>
      <c r="Q73" s="3" t="s">
        <v>70</v>
      </c>
      <c r="R73" s="3" t="s">
        <v>136</v>
      </c>
      <c r="T73" s="3" t="s">
        <v>573</v>
      </c>
      <c r="U73" s="4">
        <v>1</v>
      </c>
      <c r="V73" s="4">
        <v>1</v>
      </c>
      <c r="W73" s="5" t="s">
        <v>672</v>
      </c>
      <c r="X73" s="5" t="s">
        <v>672</v>
      </c>
      <c r="Y73" s="5" t="s">
        <v>672</v>
      </c>
      <c r="Z73" s="5" t="s">
        <v>672</v>
      </c>
      <c r="AA73" s="4">
        <v>113</v>
      </c>
      <c r="AB73" s="4">
        <v>60</v>
      </c>
      <c r="AC73" s="4">
        <v>61</v>
      </c>
      <c r="AD73" s="4">
        <v>1</v>
      </c>
      <c r="AE73" s="4">
        <v>1</v>
      </c>
      <c r="AF73" s="4">
        <v>1</v>
      </c>
      <c r="AG73" s="4">
        <v>1</v>
      </c>
      <c r="AH73" s="4">
        <v>0</v>
      </c>
      <c r="AI73" s="4">
        <v>0</v>
      </c>
      <c r="AJ73" s="4">
        <v>0</v>
      </c>
      <c r="AK73" s="4">
        <v>0</v>
      </c>
      <c r="AL73" s="4">
        <v>1</v>
      </c>
      <c r="AM73" s="4">
        <v>1</v>
      </c>
      <c r="AN73" s="4">
        <v>0</v>
      </c>
      <c r="AO73" s="4">
        <v>0</v>
      </c>
      <c r="AP73" s="4">
        <v>0</v>
      </c>
      <c r="AQ73" s="4">
        <v>0</v>
      </c>
      <c r="AR73" s="3" t="s">
        <v>64</v>
      </c>
      <c r="AS73" s="3" t="s">
        <v>64</v>
      </c>
      <c r="AU73" s="6" t="str">
        <f>HYPERLINK("https://creighton-primo.hosted.exlibrisgroup.com/primo-explore/search?tab=default_tab&amp;search_scope=EVERYTHING&amp;vid=01CRU&amp;lang=en_US&amp;offset=0&amp;query=any,contains,991005312289702656","Catalog Record")</f>
        <v>Catalog Record</v>
      </c>
      <c r="AV73" s="6" t="str">
        <f>HYPERLINK("http://www.worldcat.org/oclc/13329250","WorldCat Record")</f>
        <v>WorldCat Record</v>
      </c>
      <c r="AW73" s="3" t="s">
        <v>673</v>
      </c>
      <c r="AX73" s="3" t="s">
        <v>674</v>
      </c>
      <c r="AY73" s="3" t="s">
        <v>675</v>
      </c>
      <c r="AZ73" s="3" t="s">
        <v>675</v>
      </c>
      <c r="BA73" s="3" t="s">
        <v>676</v>
      </c>
      <c r="BB73" s="3" t="s">
        <v>80</v>
      </c>
      <c r="BD73" s="3" t="s">
        <v>677</v>
      </c>
      <c r="BE73" s="3" t="s">
        <v>678</v>
      </c>
      <c r="BF73" s="3" t="s">
        <v>679</v>
      </c>
    </row>
    <row r="74" spans="1:58" ht="39.75" customHeight="1">
      <c r="A74" s="2" t="s">
        <v>58</v>
      </c>
      <c r="B74" s="2" t="s">
        <v>59</v>
      </c>
      <c r="C74" s="2"/>
      <c r="D74" s="2" t="s">
        <v>680</v>
      </c>
      <c r="E74" s="2" t="s">
        <v>681</v>
      </c>
      <c r="F74" s="2" t="s">
        <v>682</v>
      </c>
      <c r="H74" s="3" t="s">
        <v>64</v>
      </c>
      <c r="I74" s="3" t="s">
        <v>65</v>
      </c>
      <c r="J74" s="3" t="s">
        <v>64</v>
      </c>
      <c r="K74" s="3" t="s">
        <v>64</v>
      </c>
      <c r="L74" s="3" t="s">
        <v>66</v>
      </c>
      <c r="M74" s="2" t="s">
        <v>683</v>
      </c>
      <c r="N74" s="2" t="s">
        <v>684</v>
      </c>
      <c r="O74" s="3" t="s">
        <v>685</v>
      </c>
      <c r="Q74" s="3" t="s">
        <v>70</v>
      </c>
      <c r="R74" s="3" t="s">
        <v>105</v>
      </c>
      <c r="S74" s="2" t="s">
        <v>686</v>
      </c>
      <c r="T74" s="3" t="s">
        <v>687</v>
      </c>
      <c r="U74" s="4">
        <v>2</v>
      </c>
      <c r="V74" s="4">
        <v>2</v>
      </c>
      <c r="W74" s="5" t="s">
        <v>688</v>
      </c>
      <c r="X74" s="5" t="s">
        <v>688</v>
      </c>
      <c r="Y74" s="5" t="s">
        <v>688</v>
      </c>
      <c r="Z74" s="5" t="s">
        <v>688</v>
      </c>
      <c r="AA74" s="4">
        <v>183</v>
      </c>
      <c r="AB74" s="4">
        <v>162</v>
      </c>
      <c r="AC74" s="4">
        <v>169</v>
      </c>
      <c r="AD74" s="4">
        <v>2</v>
      </c>
      <c r="AE74" s="4">
        <v>2</v>
      </c>
      <c r="AF74" s="4">
        <v>8</v>
      </c>
      <c r="AG74" s="4">
        <v>8</v>
      </c>
      <c r="AH74" s="4">
        <v>2</v>
      </c>
      <c r="AI74" s="4">
        <v>2</v>
      </c>
      <c r="AJ74" s="4">
        <v>2</v>
      </c>
      <c r="AK74" s="4">
        <v>2</v>
      </c>
      <c r="AL74" s="4">
        <v>5</v>
      </c>
      <c r="AM74" s="4">
        <v>5</v>
      </c>
      <c r="AN74" s="4">
        <v>1</v>
      </c>
      <c r="AO74" s="4">
        <v>1</v>
      </c>
      <c r="AP74" s="4">
        <v>0</v>
      </c>
      <c r="AQ74" s="4">
        <v>0</v>
      </c>
      <c r="AR74" s="3" t="s">
        <v>64</v>
      </c>
      <c r="AS74" s="3" t="s">
        <v>64</v>
      </c>
      <c r="AU74" s="6" t="str">
        <f>HYPERLINK("https://creighton-primo.hosted.exlibrisgroup.com/primo-explore/search?tab=default_tab&amp;search_scope=EVERYTHING&amp;vid=01CRU&amp;lang=en_US&amp;offset=0&amp;query=any,contains,991003317879702656","Catalog Record")</f>
        <v>Catalog Record</v>
      </c>
      <c r="AV74" s="6" t="str">
        <f>HYPERLINK("http://www.worldcat.org/oclc/36810455","WorldCat Record")</f>
        <v>WorldCat Record</v>
      </c>
      <c r="AW74" s="3" t="s">
        <v>689</v>
      </c>
      <c r="AX74" s="3" t="s">
        <v>690</v>
      </c>
      <c r="AY74" s="3" t="s">
        <v>691</v>
      </c>
      <c r="AZ74" s="3" t="s">
        <v>691</v>
      </c>
      <c r="BA74" s="3" t="s">
        <v>692</v>
      </c>
      <c r="BB74" s="3" t="s">
        <v>80</v>
      </c>
      <c r="BE74" s="3" t="s">
        <v>693</v>
      </c>
      <c r="BF74" s="3" t="s">
        <v>694</v>
      </c>
    </row>
    <row r="75" spans="1:58" ht="39.75" customHeight="1">
      <c r="A75" s="2" t="s">
        <v>58</v>
      </c>
      <c r="B75" s="2" t="s">
        <v>59</v>
      </c>
      <c r="C75" s="2"/>
      <c r="D75" s="2" t="s">
        <v>695</v>
      </c>
      <c r="E75" s="2" t="s">
        <v>696</v>
      </c>
      <c r="F75" s="2" t="s">
        <v>697</v>
      </c>
      <c r="H75" s="3" t="s">
        <v>64</v>
      </c>
      <c r="I75" s="3" t="s">
        <v>65</v>
      </c>
      <c r="J75" s="3" t="s">
        <v>64</v>
      </c>
      <c r="K75" s="3" t="s">
        <v>64</v>
      </c>
      <c r="L75" s="3" t="s">
        <v>66</v>
      </c>
      <c r="M75" s="2" t="s">
        <v>698</v>
      </c>
      <c r="N75" s="2" t="s">
        <v>699</v>
      </c>
      <c r="O75" s="3" t="s">
        <v>587</v>
      </c>
      <c r="Q75" s="3" t="s">
        <v>70</v>
      </c>
      <c r="R75" s="3" t="s">
        <v>700</v>
      </c>
      <c r="T75" s="3" t="s">
        <v>687</v>
      </c>
      <c r="U75" s="4">
        <v>1</v>
      </c>
      <c r="V75" s="4">
        <v>1</v>
      </c>
      <c r="W75" s="5" t="s">
        <v>701</v>
      </c>
      <c r="X75" s="5" t="s">
        <v>701</v>
      </c>
      <c r="Y75" s="5" t="s">
        <v>702</v>
      </c>
      <c r="Z75" s="5" t="s">
        <v>702</v>
      </c>
      <c r="AA75" s="4">
        <v>401</v>
      </c>
      <c r="AB75" s="4">
        <v>335</v>
      </c>
      <c r="AC75" s="4">
        <v>340</v>
      </c>
      <c r="AD75" s="4">
        <v>3</v>
      </c>
      <c r="AE75" s="4">
        <v>3</v>
      </c>
      <c r="AF75" s="4">
        <v>18</v>
      </c>
      <c r="AG75" s="4">
        <v>18</v>
      </c>
      <c r="AH75" s="4">
        <v>4</v>
      </c>
      <c r="AI75" s="4">
        <v>4</v>
      </c>
      <c r="AJ75" s="4">
        <v>5</v>
      </c>
      <c r="AK75" s="4">
        <v>5</v>
      </c>
      <c r="AL75" s="4">
        <v>8</v>
      </c>
      <c r="AM75" s="4">
        <v>8</v>
      </c>
      <c r="AN75" s="4">
        <v>2</v>
      </c>
      <c r="AO75" s="4">
        <v>2</v>
      </c>
      <c r="AP75" s="4">
        <v>2</v>
      </c>
      <c r="AQ75" s="4">
        <v>2</v>
      </c>
      <c r="AR75" s="3" t="s">
        <v>64</v>
      </c>
      <c r="AS75" s="3" t="s">
        <v>64</v>
      </c>
      <c r="AU75" s="6" t="str">
        <f>HYPERLINK("https://creighton-primo.hosted.exlibrisgroup.com/primo-explore/search?tab=default_tab&amp;search_scope=EVERYTHING&amp;vid=01CRU&amp;lang=en_US&amp;offset=0&amp;query=any,contains,991001184839702656","Catalog Record")</f>
        <v>Catalog Record</v>
      </c>
      <c r="AV75" s="6" t="str">
        <f>HYPERLINK("http://www.worldcat.org/oclc/17201070","WorldCat Record")</f>
        <v>WorldCat Record</v>
      </c>
      <c r="AW75" s="3" t="s">
        <v>703</v>
      </c>
      <c r="AX75" s="3" t="s">
        <v>704</v>
      </c>
      <c r="AY75" s="3" t="s">
        <v>705</v>
      </c>
      <c r="AZ75" s="3" t="s">
        <v>705</v>
      </c>
      <c r="BA75" s="3" t="s">
        <v>706</v>
      </c>
      <c r="BB75" s="3" t="s">
        <v>80</v>
      </c>
      <c r="BD75" s="3" t="s">
        <v>707</v>
      </c>
      <c r="BE75" s="3" t="s">
        <v>708</v>
      </c>
      <c r="BF75" s="3" t="s">
        <v>709</v>
      </c>
    </row>
    <row r="76" spans="1:58" ht="39.75" customHeight="1">
      <c r="A76" s="2" t="s">
        <v>58</v>
      </c>
      <c r="B76" s="2" t="s">
        <v>59</v>
      </c>
      <c r="C76" s="2"/>
      <c r="D76" s="2" t="s">
        <v>710</v>
      </c>
      <c r="E76" s="2" t="s">
        <v>711</v>
      </c>
      <c r="F76" s="2" t="s">
        <v>712</v>
      </c>
      <c r="H76" s="3" t="s">
        <v>64</v>
      </c>
      <c r="I76" s="3" t="s">
        <v>65</v>
      </c>
      <c r="J76" s="3" t="s">
        <v>64</v>
      </c>
      <c r="K76" s="3" t="s">
        <v>64</v>
      </c>
      <c r="L76" s="3" t="s">
        <v>66</v>
      </c>
      <c r="M76" s="2" t="s">
        <v>713</v>
      </c>
      <c r="N76" s="2" t="s">
        <v>714</v>
      </c>
      <c r="O76" s="3" t="s">
        <v>715</v>
      </c>
      <c r="Q76" s="3" t="s">
        <v>70</v>
      </c>
      <c r="R76" s="3" t="s">
        <v>105</v>
      </c>
      <c r="T76" s="3" t="s">
        <v>687</v>
      </c>
      <c r="U76" s="4">
        <v>1</v>
      </c>
      <c r="V76" s="4">
        <v>1</v>
      </c>
      <c r="W76" s="5" t="s">
        <v>716</v>
      </c>
      <c r="X76" s="5" t="s">
        <v>716</v>
      </c>
      <c r="Y76" s="5" t="s">
        <v>716</v>
      </c>
      <c r="Z76" s="5" t="s">
        <v>716</v>
      </c>
      <c r="AA76" s="4">
        <v>100</v>
      </c>
      <c r="AB76" s="4">
        <v>64</v>
      </c>
      <c r="AC76" s="4">
        <v>66</v>
      </c>
      <c r="AD76" s="4">
        <v>2</v>
      </c>
      <c r="AE76" s="4">
        <v>2</v>
      </c>
      <c r="AF76" s="4">
        <v>4</v>
      </c>
      <c r="AG76" s="4">
        <v>4</v>
      </c>
      <c r="AH76" s="4">
        <v>0</v>
      </c>
      <c r="AI76" s="4">
        <v>0</v>
      </c>
      <c r="AJ76" s="4">
        <v>0</v>
      </c>
      <c r="AK76" s="4">
        <v>0</v>
      </c>
      <c r="AL76" s="4">
        <v>1</v>
      </c>
      <c r="AM76" s="4">
        <v>1</v>
      </c>
      <c r="AN76" s="4">
        <v>1</v>
      </c>
      <c r="AO76" s="4">
        <v>1</v>
      </c>
      <c r="AP76" s="4">
        <v>2</v>
      </c>
      <c r="AQ76" s="4">
        <v>2</v>
      </c>
      <c r="AR76" s="3" t="s">
        <v>64</v>
      </c>
      <c r="AS76" s="3" t="s">
        <v>94</v>
      </c>
      <c r="AT76" s="6" t="str">
        <f>HYPERLINK("http://catalog.hathitrust.org/Record/008574403","HathiTrust Record")</f>
        <v>HathiTrust Record</v>
      </c>
      <c r="AU76" s="6" t="str">
        <f>HYPERLINK("https://creighton-primo.hosted.exlibrisgroup.com/primo-explore/search?tab=default_tab&amp;search_scope=EVERYTHING&amp;vid=01CRU&amp;lang=en_US&amp;offset=0&amp;query=any,contains,991004348169702656","Catalog Record")</f>
        <v>Catalog Record</v>
      </c>
      <c r="AV76" s="6" t="str">
        <f>HYPERLINK("http://www.worldcat.org/oclc/30075828","WorldCat Record")</f>
        <v>WorldCat Record</v>
      </c>
      <c r="AW76" s="3" t="s">
        <v>717</v>
      </c>
      <c r="AX76" s="3" t="s">
        <v>718</v>
      </c>
      <c r="AY76" s="3" t="s">
        <v>719</v>
      </c>
      <c r="AZ76" s="3" t="s">
        <v>719</v>
      </c>
      <c r="BA76" s="3" t="s">
        <v>720</v>
      </c>
      <c r="BB76" s="3" t="s">
        <v>80</v>
      </c>
      <c r="BD76" s="3" t="s">
        <v>721</v>
      </c>
      <c r="BE76" s="3" t="s">
        <v>722</v>
      </c>
      <c r="BF76" s="3" t="s">
        <v>723</v>
      </c>
    </row>
    <row r="77" spans="1:58" ht="39.75" customHeight="1">
      <c r="A77" s="2" t="s">
        <v>58</v>
      </c>
      <c r="B77" s="2" t="s">
        <v>59</v>
      </c>
      <c r="C77" s="2"/>
      <c r="D77" s="2" t="s">
        <v>724</v>
      </c>
      <c r="E77" s="2" t="s">
        <v>725</v>
      </c>
      <c r="F77" s="2" t="s">
        <v>726</v>
      </c>
      <c r="H77" s="3" t="s">
        <v>64</v>
      </c>
      <c r="I77" s="3" t="s">
        <v>65</v>
      </c>
      <c r="J77" s="3" t="s">
        <v>64</v>
      </c>
      <c r="K77" s="3" t="s">
        <v>64</v>
      </c>
      <c r="L77" s="3" t="s">
        <v>66</v>
      </c>
      <c r="M77" s="2" t="s">
        <v>727</v>
      </c>
      <c r="N77" s="2" t="s">
        <v>728</v>
      </c>
      <c r="O77" s="3" t="s">
        <v>658</v>
      </c>
      <c r="Q77" s="3" t="s">
        <v>70</v>
      </c>
      <c r="R77" s="3" t="s">
        <v>105</v>
      </c>
      <c r="T77" s="3" t="s">
        <v>687</v>
      </c>
      <c r="U77" s="4">
        <v>3</v>
      </c>
      <c r="V77" s="4">
        <v>3</v>
      </c>
      <c r="W77" s="5" t="s">
        <v>729</v>
      </c>
      <c r="X77" s="5" t="s">
        <v>729</v>
      </c>
      <c r="Y77" s="5" t="s">
        <v>730</v>
      </c>
      <c r="Z77" s="5" t="s">
        <v>730</v>
      </c>
      <c r="AA77" s="4">
        <v>612</v>
      </c>
      <c r="AB77" s="4">
        <v>431</v>
      </c>
      <c r="AC77" s="4">
        <v>1912</v>
      </c>
      <c r="AD77" s="4">
        <v>6</v>
      </c>
      <c r="AE77" s="4">
        <v>47</v>
      </c>
      <c r="AF77" s="4">
        <v>13</v>
      </c>
      <c r="AG77" s="4">
        <v>50</v>
      </c>
      <c r="AH77" s="4">
        <v>6</v>
      </c>
      <c r="AI77" s="4">
        <v>19</v>
      </c>
      <c r="AJ77" s="4">
        <v>3</v>
      </c>
      <c r="AK77" s="4">
        <v>8</v>
      </c>
      <c r="AL77" s="4">
        <v>2</v>
      </c>
      <c r="AM77" s="4">
        <v>14</v>
      </c>
      <c r="AN77" s="4">
        <v>4</v>
      </c>
      <c r="AO77" s="4">
        <v>14</v>
      </c>
      <c r="AP77" s="4">
        <v>0</v>
      </c>
      <c r="AQ77" s="4">
        <v>1</v>
      </c>
      <c r="AR77" s="3" t="s">
        <v>64</v>
      </c>
      <c r="AS77" s="3" t="s">
        <v>64</v>
      </c>
      <c r="AU77" s="6" t="str">
        <f>HYPERLINK("https://creighton-primo.hosted.exlibrisgroup.com/primo-explore/search?tab=default_tab&amp;search_scope=EVERYTHING&amp;vid=01CRU&amp;lang=en_US&amp;offset=0&amp;query=any,contains,991002200139702656","Catalog Record")</f>
        <v>Catalog Record</v>
      </c>
      <c r="AV77" s="6" t="str">
        <f>HYPERLINK("http://www.worldcat.org/oclc/28293424","WorldCat Record")</f>
        <v>WorldCat Record</v>
      </c>
      <c r="AW77" s="3" t="s">
        <v>731</v>
      </c>
      <c r="AX77" s="3" t="s">
        <v>732</v>
      </c>
      <c r="AY77" s="3" t="s">
        <v>733</v>
      </c>
      <c r="AZ77" s="3" t="s">
        <v>733</v>
      </c>
      <c r="BA77" s="3" t="s">
        <v>734</v>
      </c>
      <c r="BB77" s="3" t="s">
        <v>80</v>
      </c>
      <c r="BD77" s="3" t="s">
        <v>735</v>
      </c>
      <c r="BE77" s="3" t="s">
        <v>736</v>
      </c>
      <c r="BF77" s="3" t="s">
        <v>737</v>
      </c>
    </row>
    <row r="78" spans="1:58" ht="39.75" customHeight="1">
      <c r="A78" s="2" t="s">
        <v>58</v>
      </c>
      <c r="B78" s="2" t="s">
        <v>59</v>
      </c>
      <c r="C78" s="2"/>
      <c r="D78" s="2" t="s">
        <v>738</v>
      </c>
      <c r="E78" s="2" t="s">
        <v>739</v>
      </c>
      <c r="F78" s="2" t="s">
        <v>740</v>
      </c>
      <c r="H78" s="3" t="s">
        <v>64</v>
      </c>
      <c r="I78" s="3" t="s">
        <v>65</v>
      </c>
      <c r="J78" s="3" t="s">
        <v>64</v>
      </c>
      <c r="K78" s="3" t="s">
        <v>64</v>
      </c>
      <c r="L78" s="3" t="s">
        <v>66</v>
      </c>
      <c r="M78" s="2" t="s">
        <v>741</v>
      </c>
      <c r="N78" s="2" t="s">
        <v>742</v>
      </c>
      <c r="O78" s="3" t="s">
        <v>743</v>
      </c>
      <c r="P78" s="2" t="s">
        <v>744</v>
      </c>
      <c r="Q78" s="3" t="s">
        <v>70</v>
      </c>
      <c r="R78" s="3" t="s">
        <v>745</v>
      </c>
      <c r="T78" s="3" t="s">
        <v>687</v>
      </c>
      <c r="U78" s="4">
        <v>2</v>
      </c>
      <c r="V78" s="4">
        <v>2</v>
      </c>
      <c r="W78" s="5" t="s">
        <v>746</v>
      </c>
      <c r="X78" s="5" t="s">
        <v>746</v>
      </c>
      <c r="Y78" s="5" t="s">
        <v>747</v>
      </c>
      <c r="Z78" s="5" t="s">
        <v>747</v>
      </c>
      <c r="AA78" s="4">
        <v>122</v>
      </c>
      <c r="AB78" s="4">
        <v>109</v>
      </c>
      <c r="AC78" s="4">
        <v>111</v>
      </c>
      <c r="AD78" s="4">
        <v>1</v>
      </c>
      <c r="AE78" s="4">
        <v>1</v>
      </c>
      <c r="AF78" s="4">
        <v>5</v>
      </c>
      <c r="AG78" s="4">
        <v>5</v>
      </c>
      <c r="AH78" s="4">
        <v>1</v>
      </c>
      <c r="AI78" s="4">
        <v>1</v>
      </c>
      <c r="AJ78" s="4">
        <v>2</v>
      </c>
      <c r="AK78" s="4">
        <v>2</v>
      </c>
      <c r="AL78" s="4">
        <v>4</v>
      </c>
      <c r="AM78" s="4">
        <v>4</v>
      </c>
      <c r="AN78" s="4">
        <v>0</v>
      </c>
      <c r="AO78" s="4">
        <v>0</v>
      </c>
      <c r="AP78" s="4">
        <v>0</v>
      </c>
      <c r="AQ78" s="4">
        <v>0</v>
      </c>
      <c r="AR78" s="3" t="s">
        <v>64</v>
      </c>
      <c r="AS78" s="3" t="s">
        <v>94</v>
      </c>
      <c r="AT78" s="6" t="str">
        <f>HYPERLINK("http://catalog.hathitrust.org/Record/002611698","HathiTrust Record")</f>
        <v>HathiTrust Record</v>
      </c>
      <c r="AU78" s="6" t="str">
        <f>HYPERLINK("https://creighton-primo.hosted.exlibrisgroup.com/primo-explore/search?tab=default_tab&amp;search_scope=EVERYTHING&amp;vid=01CRU&amp;lang=en_US&amp;offset=0&amp;query=any,contains,991001901209702656","Catalog Record")</f>
        <v>Catalog Record</v>
      </c>
      <c r="AV78" s="6" t="str">
        <f>HYPERLINK("http://www.worldcat.org/oclc/24010465","WorldCat Record")</f>
        <v>WorldCat Record</v>
      </c>
      <c r="AW78" s="3" t="s">
        <v>748</v>
      </c>
      <c r="AX78" s="3" t="s">
        <v>749</v>
      </c>
      <c r="AY78" s="3" t="s">
        <v>750</v>
      </c>
      <c r="AZ78" s="3" t="s">
        <v>750</v>
      </c>
      <c r="BA78" s="3" t="s">
        <v>751</v>
      </c>
      <c r="BB78" s="3" t="s">
        <v>80</v>
      </c>
      <c r="BD78" s="3" t="s">
        <v>752</v>
      </c>
      <c r="BE78" s="3" t="s">
        <v>753</v>
      </c>
      <c r="BF78" s="3" t="s">
        <v>754</v>
      </c>
    </row>
    <row r="79" spans="1:58" ht="39.75" customHeight="1">
      <c r="A79" s="2" t="s">
        <v>58</v>
      </c>
      <c r="B79" s="2" t="s">
        <v>59</v>
      </c>
      <c r="C79" s="2"/>
      <c r="D79" s="2" t="s">
        <v>755</v>
      </c>
      <c r="E79" s="2" t="s">
        <v>756</v>
      </c>
      <c r="F79" s="2" t="s">
        <v>757</v>
      </c>
      <c r="G79" s="3" t="s">
        <v>758</v>
      </c>
      <c r="H79" s="3" t="s">
        <v>64</v>
      </c>
      <c r="I79" s="3" t="s">
        <v>65</v>
      </c>
      <c r="J79" s="3" t="s">
        <v>64</v>
      </c>
      <c r="K79" s="3" t="s">
        <v>64</v>
      </c>
      <c r="L79" s="3" t="s">
        <v>66</v>
      </c>
      <c r="M79" s="2" t="s">
        <v>759</v>
      </c>
      <c r="N79" s="2" t="s">
        <v>760</v>
      </c>
      <c r="O79" s="3" t="s">
        <v>761</v>
      </c>
      <c r="Q79" s="3" t="s">
        <v>70</v>
      </c>
      <c r="R79" s="3" t="s">
        <v>90</v>
      </c>
      <c r="S79" s="2" t="s">
        <v>762</v>
      </c>
      <c r="T79" s="3" t="s">
        <v>687</v>
      </c>
      <c r="U79" s="4">
        <v>1</v>
      </c>
      <c r="V79" s="4">
        <v>1</v>
      </c>
      <c r="W79" s="5" t="s">
        <v>763</v>
      </c>
      <c r="X79" s="5" t="s">
        <v>763</v>
      </c>
      <c r="Y79" s="5" t="s">
        <v>764</v>
      </c>
      <c r="Z79" s="5" t="s">
        <v>764</v>
      </c>
      <c r="AA79" s="4">
        <v>102</v>
      </c>
      <c r="AB79" s="4">
        <v>95</v>
      </c>
      <c r="AC79" s="4">
        <v>95</v>
      </c>
      <c r="AD79" s="4">
        <v>3</v>
      </c>
      <c r="AE79" s="4">
        <v>3</v>
      </c>
      <c r="AF79" s="4">
        <v>10</v>
      </c>
      <c r="AG79" s="4">
        <v>10</v>
      </c>
      <c r="AH79" s="4">
        <v>1</v>
      </c>
      <c r="AI79" s="4">
        <v>1</v>
      </c>
      <c r="AJ79" s="4">
        <v>2</v>
      </c>
      <c r="AK79" s="4">
        <v>2</v>
      </c>
      <c r="AL79" s="4">
        <v>8</v>
      </c>
      <c r="AM79" s="4">
        <v>8</v>
      </c>
      <c r="AN79" s="4">
        <v>2</v>
      </c>
      <c r="AO79" s="4">
        <v>2</v>
      </c>
      <c r="AP79" s="4">
        <v>0</v>
      </c>
      <c r="AQ79" s="4">
        <v>0</v>
      </c>
      <c r="AR79" s="3" t="s">
        <v>64</v>
      </c>
      <c r="AS79" s="3" t="s">
        <v>64</v>
      </c>
      <c r="AU79" s="6" t="str">
        <f>HYPERLINK("https://creighton-primo.hosted.exlibrisgroup.com/primo-explore/search?tab=default_tab&amp;search_scope=EVERYTHING&amp;vid=01CRU&amp;lang=en_US&amp;offset=0&amp;query=any,contains,991004132939702656","Catalog Record")</f>
        <v>Catalog Record</v>
      </c>
      <c r="AV79" s="6" t="str">
        <f>HYPERLINK("http://www.worldcat.org/oclc/2476447","WorldCat Record")</f>
        <v>WorldCat Record</v>
      </c>
      <c r="AW79" s="3" t="s">
        <v>765</v>
      </c>
      <c r="AX79" s="3" t="s">
        <v>766</v>
      </c>
      <c r="AY79" s="3" t="s">
        <v>767</v>
      </c>
      <c r="AZ79" s="3" t="s">
        <v>767</v>
      </c>
      <c r="BA79" s="3" t="s">
        <v>768</v>
      </c>
      <c r="BB79" s="3" t="s">
        <v>80</v>
      </c>
      <c r="BE79" s="3" t="s">
        <v>769</v>
      </c>
      <c r="BF79" s="3" t="s">
        <v>770</v>
      </c>
    </row>
    <row r="80" spans="1:58" ht="39.75" customHeight="1">
      <c r="A80" s="2" t="s">
        <v>58</v>
      </c>
      <c r="B80" s="2" t="s">
        <v>59</v>
      </c>
      <c r="C80" s="2"/>
      <c r="D80" s="2" t="s">
        <v>771</v>
      </c>
      <c r="E80" s="2" t="s">
        <v>772</v>
      </c>
      <c r="F80" s="2" t="s">
        <v>773</v>
      </c>
      <c r="G80" s="3" t="s">
        <v>774</v>
      </c>
      <c r="H80" s="3" t="s">
        <v>64</v>
      </c>
      <c r="I80" s="3" t="s">
        <v>65</v>
      </c>
      <c r="J80" s="3" t="s">
        <v>64</v>
      </c>
      <c r="K80" s="3" t="s">
        <v>64</v>
      </c>
      <c r="L80" s="3" t="s">
        <v>66</v>
      </c>
      <c r="M80" s="2" t="s">
        <v>775</v>
      </c>
      <c r="N80" s="2" t="s">
        <v>776</v>
      </c>
      <c r="O80" s="3" t="s">
        <v>777</v>
      </c>
      <c r="Q80" s="3" t="s">
        <v>70</v>
      </c>
      <c r="R80" s="3" t="s">
        <v>224</v>
      </c>
      <c r="S80" s="2" t="s">
        <v>778</v>
      </c>
      <c r="T80" s="3" t="s">
        <v>687</v>
      </c>
      <c r="U80" s="4">
        <v>1</v>
      </c>
      <c r="V80" s="4">
        <v>1</v>
      </c>
      <c r="W80" s="5" t="s">
        <v>779</v>
      </c>
      <c r="X80" s="5" t="s">
        <v>779</v>
      </c>
      <c r="Y80" s="5" t="s">
        <v>780</v>
      </c>
      <c r="Z80" s="5" t="s">
        <v>780</v>
      </c>
      <c r="AA80" s="4">
        <v>65</v>
      </c>
      <c r="AB80" s="4">
        <v>58</v>
      </c>
      <c r="AC80" s="4">
        <v>62</v>
      </c>
      <c r="AD80" s="4">
        <v>2</v>
      </c>
      <c r="AE80" s="4">
        <v>2</v>
      </c>
      <c r="AF80" s="4">
        <v>2</v>
      </c>
      <c r="AG80" s="4">
        <v>2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4">
        <v>1</v>
      </c>
      <c r="AN80" s="4">
        <v>1</v>
      </c>
      <c r="AO80" s="4">
        <v>1</v>
      </c>
      <c r="AP80" s="4">
        <v>0</v>
      </c>
      <c r="AQ80" s="4">
        <v>0</v>
      </c>
      <c r="AR80" s="3" t="s">
        <v>64</v>
      </c>
      <c r="AS80" s="3" t="s">
        <v>64</v>
      </c>
      <c r="AU80" s="6" t="str">
        <f>HYPERLINK("https://creighton-primo.hosted.exlibrisgroup.com/primo-explore/search?tab=default_tab&amp;search_scope=EVERYTHING&amp;vid=01CRU&amp;lang=en_US&amp;offset=0&amp;query=any,contains,991003117229702656","Catalog Record")</f>
        <v>Catalog Record</v>
      </c>
      <c r="AV80" s="6" t="str">
        <f>HYPERLINK("http://www.worldcat.org/oclc/2871278","WorldCat Record")</f>
        <v>WorldCat Record</v>
      </c>
      <c r="AW80" s="3" t="s">
        <v>781</v>
      </c>
      <c r="AX80" s="3" t="s">
        <v>782</v>
      </c>
      <c r="AY80" s="3" t="s">
        <v>783</v>
      </c>
      <c r="AZ80" s="3" t="s">
        <v>783</v>
      </c>
      <c r="BA80" s="3" t="s">
        <v>784</v>
      </c>
      <c r="BB80" s="3" t="s">
        <v>80</v>
      </c>
      <c r="BE80" s="3" t="s">
        <v>785</v>
      </c>
      <c r="BF80" s="3" t="s">
        <v>786</v>
      </c>
    </row>
    <row r="81" spans="1:58" ht="39.75" customHeight="1">
      <c r="A81" s="2" t="s">
        <v>58</v>
      </c>
      <c r="B81" s="2" t="s">
        <v>59</v>
      </c>
      <c r="C81" s="2"/>
      <c r="D81" s="2" t="s">
        <v>787</v>
      </c>
      <c r="E81" s="2" t="s">
        <v>788</v>
      </c>
      <c r="F81" s="2" t="s">
        <v>789</v>
      </c>
      <c r="G81" s="3" t="s">
        <v>790</v>
      </c>
      <c r="H81" s="3" t="s">
        <v>64</v>
      </c>
      <c r="I81" s="3" t="s">
        <v>65</v>
      </c>
      <c r="J81" s="3" t="s">
        <v>64</v>
      </c>
      <c r="K81" s="3" t="s">
        <v>64</v>
      </c>
      <c r="L81" s="3" t="s">
        <v>66</v>
      </c>
      <c r="M81" s="2" t="s">
        <v>775</v>
      </c>
      <c r="N81" s="2" t="s">
        <v>791</v>
      </c>
      <c r="O81" s="3" t="s">
        <v>777</v>
      </c>
      <c r="Q81" s="3" t="s">
        <v>70</v>
      </c>
      <c r="R81" s="3" t="s">
        <v>224</v>
      </c>
      <c r="S81" s="2" t="s">
        <v>792</v>
      </c>
      <c r="T81" s="3" t="s">
        <v>687</v>
      </c>
      <c r="U81" s="4">
        <v>1</v>
      </c>
      <c r="V81" s="4">
        <v>1</v>
      </c>
      <c r="W81" s="5" t="s">
        <v>779</v>
      </c>
      <c r="X81" s="5" t="s">
        <v>779</v>
      </c>
      <c r="Y81" s="5" t="s">
        <v>780</v>
      </c>
      <c r="Z81" s="5" t="s">
        <v>780</v>
      </c>
      <c r="AA81" s="4">
        <v>71</v>
      </c>
      <c r="AB81" s="4">
        <v>59</v>
      </c>
      <c r="AC81" s="4">
        <v>66</v>
      </c>
      <c r="AD81" s="4">
        <v>2</v>
      </c>
      <c r="AE81" s="4">
        <v>2</v>
      </c>
      <c r="AF81" s="4">
        <v>3</v>
      </c>
      <c r="AG81" s="4">
        <v>3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3" t="s">
        <v>64</v>
      </c>
      <c r="AS81" s="3" t="s">
        <v>94</v>
      </c>
      <c r="AT81" s="6" t="str">
        <f>HYPERLINK("http://catalog.hathitrust.org/Record/007387763","HathiTrust Record")</f>
        <v>HathiTrust Record</v>
      </c>
      <c r="AU81" s="6" t="str">
        <f>HYPERLINK("https://creighton-primo.hosted.exlibrisgroup.com/primo-explore/search?tab=default_tab&amp;search_scope=EVERYTHING&amp;vid=01CRU&amp;lang=en_US&amp;offset=0&amp;query=any,contains,991003121799702656","Catalog Record")</f>
        <v>Catalog Record</v>
      </c>
      <c r="AV81" s="6" t="str">
        <f>HYPERLINK("http://www.worldcat.org/oclc/3403303","WorldCat Record")</f>
        <v>WorldCat Record</v>
      </c>
      <c r="AW81" s="3" t="s">
        <v>793</v>
      </c>
      <c r="AX81" s="3" t="s">
        <v>794</v>
      </c>
      <c r="AY81" s="3" t="s">
        <v>795</v>
      </c>
      <c r="AZ81" s="3" t="s">
        <v>795</v>
      </c>
      <c r="BA81" s="3" t="s">
        <v>796</v>
      </c>
      <c r="BB81" s="3" t="s">
        <v>80</v>
      </c>
      <c r="BE81" s="3" t="s">
        <v>797</v>
      </c>
      <c r="BF81" s="3" t="s">
        <v>798</v>
      </c>
    </row>
    <row r="82" spans="1:58" ht="39.75" customHeight="1">
      <c r="A82" s="2" t="s">
        <v>58</v>
      </c>
      <c r="B82" s="2" t="s">
        <v>59</v>
      </c>
      <c r="C82" s="2"/>
      <c r="D82" s="2" t="s">
        <v>799</v>
      </c>
      <c r="E82" s="2" t="s">
        <v>800</v>
      </c>
      <c r="F82" s="2" t="s">
        <v>801</v>
      </c>
      <c r="H82" s="3" t="s">
        <v>64</v>
      </c>
      <c r="I82" s="3" t="s">
        <v>65</v>
      </c>
      <c r="J82" s="3" t="s">
        <v>64</v>
      </c>
      <c r="K82" s="3" t="s">
        <v>64</v>
      </c>
      <c r="L82" s="3" t="s">
        <v>66</v>
      </c>
      <c r="M82" s="2" t="s">
        <v>802</v>
      </c>
      <c r="N82" s="2" t="s">
        <v>803</v>
      </c>
      <c r="O82" s="3" t="s">
        <v>804</v>
      </c>
      <c r="Q82" s="3" t="s">
        <v>70</v>
      </c>
      <c r="R82" s="3" t="s">
        <v>224</v>
      </c>
      <c r="S82" s="2" t="s">
        <v>805</v>
      </c>
      <c r="T82" s="3" t="s">
        <v>687</v>
      </c>
      <c r="U82" s="4">
        <v>1</v>
      </c>
      <c r="V82" s="4">
        <v>1</v>
      </c>
      <c r="W82" s="5" t="s">
        <v>806</v>
      </c>
      <c r="X82" s="5" t="s">
        <v>806</v>
      </c>
      <c r="Y82" s="5" t="s">
        <v>807</v>
      </c>
      <c r="Z82" s="5" t="s">
        <v>807</v>
      </c>
      <c r="AA82" s="4">
        <v>29</v>
      </c>
      <c r="AB82" s="4">
        <v>25</v>
      </c>
      <c r="AC82" s="4">
        <v>141</v>
      </c>
      <c r="AD82" s="4">
        <v>1</v>
      </c>
      <c r="AE82" s="4">
        <v>2</v>
      </c>
      <c r="AF82" s="4">
        <v>2</v>
      </c>
      <c r="AG82" s="4">
        <v>4</v>
      </c>
      <c r="AH82" s="4">
        <v>0</v>
      </c>
      <c r="AI82" s="4">
        <v>0</v>
      </c>
      <c r="AJ82" s="4">
        <v>0</v>
      </c>
      <c r="AK82" s="4">
        <v>0</v>
      </c>
      <c r="AL82" s="4">
        <v>2</v>
      </c>
      <c r="AM82" s="4">
        <v>3</v>
      </c>
      <c r="AN82" s="4">
        <v>0</v>
      </c>
      <c r="AO82" s="4">
        <v>1</v>
      </c>
      <c r="AP82" s="4">
        <v>0</v>
      </c>
      <c r="AQ82" s="4">
        <v>0</v>
      </c>
      <c r="AR82" s="3" t="s">
        <v>64</v>
      </c>
      <c r="AS82" s="3" t="s">
        <v>94</v>
      </c>
      <c r="AT82" s="6" t="str">
        <f>HYPERLINK("http://catalog.hathitrust.org/Record/007391157","HathiTrust Record")</f>
        <v>HathiTrust Record</v>
      </c>
      <c r="AU82" s="6" t="str">
        <f>HYPERLINK("https://creighton-primo.hosted.exlibrisgroup.com/primo-explore/search?tab=default_tab&amp;search_scope=EVERYTHING&amp;vid=01CRU&amp;lang=en_US&amp;offset=0&amp;query=any,contains,991004753699702656","Catalog Record")</f>
        <v>Catalog Record</v>
      </c>
      <c r="AV82" s="6" t="str">
        <f>HYPERLINK("http://www.worldcat.org/oclc/4954636","WorldCat Record")</f>
        <v>WorldCat Record</v>
      </c>
      <c r="AW82" s="3" t="s">
        <v>808</v>
      </c>
      <c r="AX82" s="3" t="s">
        <v>809</v>
      </c>
      <c r="AY82" s="3" t="s">
        <v>810</v>
      </c>
      <c r="AZ82" s="3" t="s">
        <v>810</v>
      </c>
      <c r="BA82" s="3" t="s">
        <v>811</v>
      </c>
      <c r="BB82" s="3" t="s">
        <v>80</v>
      </c>
      <c r="BE82" s="3" t="s">
        <v>812</v>
      </c>
      <c r="BF82" s="3" t="s">
        <v>813</v>
      </c>
    </row>
    <row r="83" spans="1:58" ht="39.75" customHeight="1">
      <c r="A83" s="2" t="s">
        <v>58</v>
      </c>
      <c r="B83" s="2" t="s">
        <v>59</v>
      </c>
      <c r="C83" s="2"/>
      <c r="D83" s="2" t="s">
        <v>814</v>
      </c>
      <c r="E83" s="2" t="s">
        <v>815</v>
      </c>
      <c r="F83" s="2" t="s">
        <v>816</v>
      </c>
      <c r="G83" s="3" t="s">
        <v>817</v>
      </c>
      <c r="H83" s="3" t="s">
        <v>64</v>
      </c>
      <c r="I83" s="3" t="s">
        <v>65</v>
      </c>
      <c r="J83" s="3" t="s">
        <v>64</v>
      </c>
      <c r="K83" s="3" t="s">
        <v>64</v>
      </c>
      <c r="L83" s="3" t="s">
        <v>66</v>
      </c>
      <c r="M83" s="2" t="s">
        <v>818</v>
      </c>
      <c r="N83" s="2" t="s">
        <v>819</v>
      </c>
      <c r="O83" s="3" t="s">
        <v>820</v>
      </c>
      <c r="Q83" s="3" t="s">
        <v>70</v>
      </c>
      <c r="R83" s="3" t="s">
        <v>821</v>
      </c>
      <c r="S83" s="2" t="s">
        <v>822</v>
      </c>
      <c r="T83" s="3" t="s">
        <v>687</v>
      </c>
      <c r="U83" s="4">
        <v>2</v>
      </c>
      <c r="V83" s="4">
        <v>2</v>
      </c>
      <c r="W83" s="5" t="s">
        <v>823</v>
      </c>
      <c r="X83" s="5" t="s">
        <v>823</v>
      </c>
      <c r="Y83" s="5" t="s">
        <v>240</v>
      </c>
      <c r="Z83" s="5" t="s">
        <v>240</v>
      </c>
      <c r="AA83" s="4">
        <v>78</v>
      </c>
      <c r="AB83" s="4">
        <v>77</v>
      </c>
      <c r="AC83" s="4">
        <v>78</v>
      </c>
      <c r="AD83" s="4">
        <v>2</v>
      </c>
      <c r="AE83" s="4">
        <v>2</v>
      </c>
      <c r="AF83" s="4">
        <v>8</v>
      </c>
      <c r="AG83" s="4">
        <v>8</v>
      </c>
      <c r="AH83" s="4">
        <v>5</v>
      </c>
      <c r="AI83" s="4">
        <v>5</v>
      </c>
      <c r="AJ83" s="4">
        <v>1</v>
      </c>
      <c r="AK83" s="4">
        <v>1</v>
      </c>
      <c r="AL83" s="4">
        <v>5</v>
      </c>
      <c r="AM83" s="4">
        <v>5</v>
      </c>
      <c r="AN83" s="4">
        <v>1</v>
      </c>
      <c r="AO83" s="4">
        <v>1</v>
      </c>
      <c r="AP83" s="4">
        <v>0</v>
      </c>
      <c r="AQ83" s="4">
        <v>0</v>
      </c>
      <c r="AR83" s="3" t="s">
        <v>64</v>
      </c>
      <c r="AS83" s="3" t="s">
        <v>64</v>
      </c>
      <c r="AU83" s="6" t="str">
        <f>HYPERLINK("https://creighton-primo.hosted.exlibrisgroup.com/primo-explore/search?tab=default_tab&amp;search_scope=EVERYTHING&amp;vid=01CRU&amp;lang=en_US&amp;offset=0&amp;query=any,contains,991003912899702656","Catalog Record")</f>
        <v>Catalog Record</v>
      </c>
      <c r="AV83" s="6" t="str">
        <f>HYPERLINK("http://www.worldcat.org/oclc/1856025","WorldCat Record")</f>
        <v>WorldCat Record</v>
      </c>
      <c r="AW83" s="3" t="s">
        <v>824</v>
      </c>
      <c r="AX83" s="3" t="s">
        <v>825</v>
      </c>
      <c r="AY83" s="3" t="s">
        <v>826</v>
      </c>
      <c r="AZ83" s="3" t="s">
        <v>826</v>
      </c>
      <c r="BA83" s="3" t="s">
        <v>827</v>
      </c>
      <c r="BB83" s="3" t="s">
        <v>80</v>
      </c>
      <c r="BE83" s="3" t="s">
        <v>828</v>
      </c>
      <c r="BF83" s="3" t="s">
        <v>829</v>
      </c>
    </row>
    <row r="84" spans="1:58" ht="39.75" customHeight="1">
      <c r="A84" s="2" t="s">
        <v>58</v>
      </c>
      <c r="B84" s="2" t="s">
        <v>59</v>
      </c>
      <c r="C84" s="2"/>
      <c r="D84" s="2" t="s">
        <v>830</v>
      </c>
      <c r="E84" s="2" t="s">
        <v>831</v>
      </c>
      <c r="F84" s="2" t="s">
        <v>832</v>
      </c>
      <c r="H84" s="3" t="s">
        <v>64</v>
      </c>
      <c r="I84" s="3" t="s">
        <v>65</v>
      </c>
      <c r="J84" s="3" t="s">
        <v>64</v>
      </c>
      <c r="K84" s="3" t="s">
        <v>64</v>
      </c>
      <c r="L84" s="3" t="s">
        <v>66</v>
      </c>
      <c r="M84" s="2" t="s">
        <v>833</v>
      </c>
      <c r="N84" s="2" t="s">
        <v>834</v>
      </c>
      <c r="O84" s="3" t="s">
        <v>835</v>
      </c>
      <c r="Q84" s="3" t="s">
        <v>330</v>
      </c>
      <c r="R84" s="3" t="s">
        <v>836</v>
      </c>
      <c r="S84" s="2" t="s">
        <v>837</v>
      </c>
      <c r="T84" s="3" t="s">
        <v>687</v>
      </c>
      <c r="U84" s="4">
        <v>2</v>
      </c>
      <c r="V84" s="4">
        <v>2</v>
      </c>
      <c r="W84" s="5" t="s">
        <v>838</v>
      </c>
      <c r="X84" s="5" t="s">
        <v>838</v>
      </c>
      <c r="Y84" s="5" t="s">
        <v>838</v>
      </c>
      <c r="Z84" s="5" t="s">
        <v>838</v>
      </c>
      <c r="AA84" s="4">
        <v>11</v>
      </c>
      <c r="AB84" s="4">
        <v>11</v>
      </c>
      <c r="AC84" s="4">
        <v>13</v>
      </c>
      <c r="AD84" s="4">
        <v>1</v>
      </c>
      <c r="AE84" s="4">
        <v>1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3" t="s">
        <v>64</v>
      </c>
      <c r="AS84" s="3" t="s">
        <v>94</v>
      </c>
      <c r="AT84" s="6" t="str">
        <f>HYPERLINK("http://catalog.hathitrust.org/Record/101408615","HathiTrust Record")</f>
        <v>HathiTrust Record</v>
      </c>
      <c r="AU84" s="6" t="str">
        <f>HYPERLINK("https://creighton-primo.hosted.exlibrisgroup.com/primo-explore/search?tab=default_tab&amp;search_scope=EVERYTHING&amp;vid=01CRU&amp;lang=en_US&amp;offset=0&amp;query=any,contains,991003594589702656","Catalog Record")</f>
        <v>Catalog Record</v>
      </c>
      <c r="AV84" s="6" t="str">
        <f>HYPERLINK("http://www.worldcat.org/oclc/3159068","WorldCat Record")</f>
        <v>WorldCat Record</v>
      </c>
      <c r="AW84" s="3" t="s">
        <v>839</v>
      </c>
      <c r="AX84" s="3" t="s">
        <v>840</v>
      </c>
      <c r="AY84" s="3" t="s">
        <v>841</v>
      </c>
      <c r="AZ84" s="3" t="s">
        <v>841</v>
      </c>
      <c r="BA84" s="3" t="s">
        <v>842</v>
      </c>
      <c r="BB84" s="3" t="s">
        <v>80</v>
      </c>
      <c r="BE84" s="3" t="s">
        <v>843</v>
      </c>
      <c r="BF84" s="3" t="s">
        <v>844</v>
      </c>
    </row>
    <row r="85" spans="1:58" ht="39.75" customHeight="1">
      <c r="A85" s="2" t="s">
        <v>58</v>
      </c>
      <c r="B85" s="2" t="s">
        <v>59</v>
      </c>
      <c r="C85" s="2"/>
      <c r="D85" s="2" t="s">
        <v>845</v>
      </c>
      <c r="E85" s="2" t="s">
        <v>846</v>
      </c>
      <c r="F85" s="2" t="s">
        <v>847</v>
      </c>
      <c r="G85" s="3" t="s">
        <v>848</v>
      </c>
      <c r="H85" s="3" t="s">
        <v>64</v>
      </c>
      <c r="I85" s="3" t="s">
        <v>65</v>
      </c>
      <c r="J85" s="3" t="s">
        <v>64</v>
      </c>
      <c r="K85" s="3" t="s">
        <v>64</v>
      </c>
      <c r="L85" s="3" t="s">
        <v>66</v>
      </c>
      <c r="N85" s="2" t="s">
        <v>849</v>
      </c>
      <c r="O85" s="3" t="s">
        <v>850</v>
      </c>
      <c r="Q85" s="3" t="s">
        <v>70</v>
      </c>
      <c r="R85" s="3" t="s">
        <v>136</v>
      </c>
      <c r="S85" s="2" t="s">
        <v>851</v>
      </c>
      <c r="T85" s="3" t="s">
        <v>687</v>
      </c>
      <c r="U85" s="4">
        <v>3</v>
      </c>
      <c r="V85" s="4">
        <v>3</v>
      </c>
      <c r="W85" s="5" t="s">
        <v>852</v>
      </c>
      <c r="X85" s="5" t="s">
        <v>852</v>
      </c>
      <c r="Y85" s="5" t="s">
        <v>853</v>
      </c>
      <c r="Z85" s="5" t="s">
        <v>853</v>
      </c>
      <c r="AA85" s="4">
        <v>328</v>
      </c>
      <c r="AB85" s="4">
        <v>229</v>
      </c>
      <c r="AC85" s="4">
        <v>268</v>
      </c>
      <c r="AD85" s="4">
        <v>2</v>
      </c>
      <c r="AE85" s="4">
        <v>2</v>
      </c>
      <c r="AF85" s="4">
        <v>15</v>
      </c>
      <c r="AG85" s="4">
        <v>15</v>
      </c>
      <c r="AH85" s="4">
        <v>6</v>
      </c>
      <c r="AI85" s="4">
        <v>6</v>
      </c>
      <c r="AJ85" s="4">
        <v>5</v>
      </c>
      <c r="AK85" s="4">
        <v>5</v>
      </c>
      <c r="AL85" s="4">
        <v>9</v>
      </c>
      <c r="AM85" s="4">
        <v>9</v>
      </c>
      <c r="AN85" s="4">
        <v>1</v>
      </c>
      <c r="AO85" s="4">
        <v>1</v>
      </c>
      <c r="AP85" s="4">
        <v>0</v>
      </c>
      <c r="AQ85" s="4">
        <v>0</v>
      </c>
      <c r="AR85" s="3" t="s">
        <v>64</v>
      </c>
      <c r="AS85" s="3" t="s">
        <v>64</v>
      </c>
      <c r="AU85" s="6" t="str">
        <f>HYPERLINK("https://creighton-primo.hosted.exlibrisgroup.com/primo-explore/search?tab=default_tab&amp;search_scope=EVERYTHING&amp;vid=01CRU&amp;lang=en_US&amp;offset=0&amp;query=any,contains,991003966129702656","Catalog Record")</f>
        <v>Catalog Record</v>
      </c>
      <c r="AV85" s="6" t="str">
        <f>HYPERLINK("http://www.worldcat.org/oclc/46694949","WorldCat Record")</f>
        <v>WorldCat Record</v>
      </c>
      <c r="AW85" s="3" t="s">
        <v>854</v>
      </c>
      <c r="AX85" s="3" t="s">
        <v>855</v>
      </c>
      <c r="AY85" s="3" t="s">
        <v>856</v>
      </c>
      <c r="AZ85" s="3" t="s">
        <v>856</v>
      </c>
      <c r="BA85" s="3" t="s">
        <v>857</v>
      </c>
      <c r="BB85" s="3" t="s">
        <v>80</v>
      </c>
      <c r="BD85" s="3" t="s">
        <v>858</v>
      </c>
      <c r="BE85" s="3" t="s">
        <v>859</v>
      </c>
      <c r="BF85" s="3" t="s">
        <v>860</v>
      </c>
    </row>
    <row r="86" spans="1:58" ht="39.75" customHeight="1">
      <c r="A86" s="2" t="s">
        <v>58</v>
      </c>
      <c r="B86" s="2" t="s">
        <v>59</v>
      </c>
      <c r="C86" s="2"/>
      <c r="D86" s="2" t="s">
        <v>861</v>
      </c>
      <c r="E86" s="2" t="s">
        <v>862</v>
      </c>
      <c r="F86" s="2" t="s">
        <v>863</v>
      </c>
      <c r="G86" s="3" t="s">
        <v>864</v>
      </c>
      <c r="H86" s="3" t="s">
        <v>64</v>
      </c>
      <c r="I86" s="3" t="s">
        <v>65</v>
      </c>
      <c r="J86" s="3" t="s">
        <v>64</v>
      </c>
      <c r="K86" s="3" t="s">
        <v>64</v>
      </c>
      <c r="L86" s="3" t="s">
        <v>66</v>
      </c>
      <c r="N86" s="2" t="s">
        <v>865</v>
      </c>
      <c r="O86" s="3" t="s">
        <v>866</v>
      </c>
      <c r="Q86" s="3" t="s">
        <v>70</v>
      </c>
      <c r="R86" s="3" t="s">
        <v>136</v>
      </c>
      <c r="S86" s="2" t="s">
        <v>867</v>
      </c>
      <c r="T86" s="3" t="s">
        <v>687</v>
      </c>
      <c r="U86" s="4">
        <v>1</v>
      </c>
      <c r="V86" s="4">
        <v>1</v>
      </c>
      <c r="W86" s="5" t="s">
        <v>868</v>
      </c>
      <c r="X86" s="5" t="s">
        <v>868</v>
      </c>
      <c r="Y86" s="5" t="s">
        <v>868</v>
      </c>
      <c r="Z86" s="5" t="s">
        <v>868</v>
      </c>
      <c r="AA86" s="4">
        <v>236</v>
      </c>
      <c r="AB86" s="4">
        <v>159</v>
      </c>
      <c r="AC86" s="4">
        <v>166</v>
      </c>
      <c r="AD86" s="4">
        <v>2</v>
      </c>
      <c r="AE86" s="4">
        <v>2</v>
      </c>
      <c r="AF86" s="4">
        <v>12</v>
      </c>
      <c r="AG86" s="4">
        <v>12</v>
      </c>
      <c r="AH86" s="4">
        <v>4</v>
      </c>
      <c r="AI86" s="4">
        <v>4</v>
      </c>
      <c r="AJ86" s="4">
        <v>3</v>
      </c>
      <c r="AK86" s="4">
        <v>3</v>
      </c>
      <c r="AL86" s="4">
        <v>9</v>
      </c>
      <c r="AM86" s="4">
        <v>9</v>
      </c>
      <c r="AN86" s="4">
        <v>1</v>
      </c>
      <c r="AO86" s="4">
        <v>1</v>
      </c>
      <c r="AP86" s="4">
        <v>0</v>
      </c>
      <c r="AQ86" s="4">
        <v>0</v>
      </c>
      <c r="AR86" s="3" t="s">
        <v>64</v>
      </c>
      <c r="AS86" s="3" t="s">
        <v>94</v>
      </c>
      <c r="AT86" s="6" t="str">
        <f>HYPERLINK("http://catalog.hathitrust.org/Record/003578305","HathiTrust Record")</f>
        <v>HathiTrust Record</v>
      </c>
      <c r="AU86" s="6" t="str">
        <f>HYPERLINK("https://creighton-primo.hosted.exlibrisgroup.com/primo-explore/search?tab=default_tab&amp;search_scope=EVERYTHING&amp;vid=01CRU&amp;lang=en_US&amp;offset=0&amp;query=any,contains,991003971219702656","Catalog Record")</f>
        <v>Catalog Record</v>
      </c>
      <c r="AV86" s="6" t="str">
        <f>HYPERLINK("http://www.worldcat.org/oclc/47636767","WorldCat Record")</f>
        <v>WorldCat Record</v>
      </c>
      <c r="AW86" s="3" t="s">
        <v>869</v>
      </c>
      <c r="AX86" s="3" t="s">
        <v>870</v>
      </c>
      <c r="AY86" s="3" t="s">
        <v>871</v>
      </c>
      <c r="AZ86" s="3" t="s">
        <v>871</v>
      </c>
      <c r="BA86" s="3" t="s">
        <v>872</v>
      </c>
      <c r="BB86" s="3" t="s">
        <v>80</v>
      </c>
      <c r="BD86" s="3" t="s">
        <v>873</v>
      </c>
      <c r="BE86" s="3" t="s">
        <v>874</v>
      </c>
      <c r="BF86" s="3" t="s">
        <v>875</v>
      </c>
    </row>
    <row r="87" spans="1:58" ht="39.75" customHeight="1">
      <c r="A87" s="2" t="s">
        <v>58</v>
      </c>
      <c r="B87" s="2" t="s">
        <v>59</v>
      </c>
      <c r="C87" s="2"/>
      <c r="D87" s="2" t="s">
        <v>876</v>
      </c>
      <c r="E87" s="2" t="s">
        <v>877</v>
      </c>
      <c r="F87" s="2" t="s">
        <v>878</v>
      </c>
      <c r="G87" s="3" t="s">
        <v>879</v>
      </c>
      <c r="H87" s="3" t="s">
        <v>64</v>
      </c>
      <c r="I87" s="3" t="s">
        <v>65</v>
      </c>
      <c r="J87" s="3" t="s">
        <v>64</v>
      </c>
      <c r="K87" s="3" t="s">
        <v>64</v>
      </c>
      <c r="L87" s="3" t="s">
        <v>66</v>
      </c>
      <c r="N87" s="2" t="s">
        <v>880</v>
      </c>
      <c r="O87" s="3" t="s">
        <v>866</v>
      </c>
      <c r="Q87" s="3" t="s">
        <v>70</v>
      </c>
      <c r="R87" s="3" t="s">
        <v>136</v>
      </c>
      <c r="S87" s="2" t="s">
        <v>881</v>
      </c>
      <c r="T87" s="3" t="s">
        <v>687</v>
      </c>
      <c r="U87" s="4">
        <v>2</v>
      </c>
      <c r="V87" s="4">
        <v>2</v>
      </c>
      <c r="W87" s="5" t="s">
        <v>882</v>
      </c>
      <c r="X87" s="5" t="s">
        <v>882</v>
      </c>
      <c r="Y87" s="5" t="s">
        <v>883</v>
      </c>
      <c r="Z87" s="5" t="s">
        <v>883</v>
      </c>
      <c r="AA87" s="4">
        <v>260</v>
      </c>
      <c r="AB87" s="4">
        <v>154</v>
      </c>
      <c r="AC87" s="4">
        <v>162</v>
      </c>
      <c r="AD87" s="4">
        <v>2</v>
      </c>
      <c r="AE87" s="4">
        <v>2</v>
      </c>
      <c r="AF87" s="4">
        <v>7</v>
      </c>
      <c r="AG87" s="4">
        <v>7</v>
      </c>
      <c r="AH87" s="4">
        <v>0</v>
      </c>
      <c r="AI87" s="4">
        <v>0</v>
      </c>
      <c r="AJ87" s="4">
        <v>2</v>
      </c>
      <c r="AK87" s="4">
        <v>2</v>
      </c>
      <c r="AL87" s="4">
        <v>4</v>
      </c>
      <c r="AM87" s="4">
        <v>4</v>
      </c>
      <c r="AN87" s="4">
        <v>1</v>
      </c>
      <c r="AO87" s="4">
        <v>1</v>
      </c>
      <c r="AP87" s="4">
        <v>0</v>
      </c>
      <c r="AQ87" s="4">
        <v>0</v>
      </c>
      <c r="AR87" s="3" t="s">
        <v>64</v>
      </c>
      <c r="AS87" s="3" t="s">
        <v>94</v>
      </c>
      <c r="AT87" s="6" t="str">
        <f>HYPERLINK("http://catalog.hathitrust.org/Record/003577374","HathiTrust Record")</f>
        <v>HathiTrust Record</v>
      </c>
      <c r="AU87" s="6" t="str">
        <f>HYPERLINK("https://creighton-primo.hosted.exlibrisgroup.com/primo-explore/search?tab=default_tab&amp;search_scope=EVERYTHING&amp;vid=01CRU&amp;lang=en_US&amp;offset=0&amp;query=any,contains,991003838929702656","Catalog Record")</f>
        <v>Catalog Record</v>
      </c>
      <c r="AV87" s="6" t="str">
        <f>HYPERLINK("http://www.worldcat.org/oclc/47636760","WorldCat Record")</f>
        <v>WorldCat Record</v>
      </c>
      <c r="AW87" s="3" t="s">
        <v>884</v>
      </c>
      <c r="AX87" s="3" t="s">
        <v>885</v>
      </c>
      <c r="AY87" s="3" t="s">
        <v>886</v>
      </c>
      <c r="AZ87" s="3" t="s">
        <v>886</v>
      </c>
      <c r="BA87" s="3" t="s">
        <v>887</v>
      </c>
      <c r="BB87" s="3" t="s">
        <v>80</v>
      </c>
      <c r="BD87" s="3" t="s">
        <v>888</v>
      </c>
      <c r="BE87" s="3" t="s">
        <v>889</v>
      </c>
      <c r="BF87" s="3" t="s">
        <v>890</v>
      </c>
    </row>
    <row r="88" spans="1:58" ht="39.75" customHeight="1">
      <c r="A88" s="2" t="s">
        <v>58</v>
      </c>
      <c r="B88" s="2" t="s">
        <v>59</v>
      </c>
      <c r="C88" s="2"/>
      <c r="D88" s="2" t="s">
        <v>891</v>
      </c>
      <c r="E88" s="2" t="s">
        <v>892</v>
      </c>
      <c r="F88" s="2" t="s">
        <v>893</v>
      </c>
      <c r="G88" s="3" t="s">
        <v>894</v>
      </c>
      <c r="H88" s="3" t="s">
        <v>64</v>
      </c>
      <c r="I88" s="3" t="s">
        <v>65</v>
      </c>
      <c r="J88" s="3" t="s">
        <v>64</v>
      </c>
      <c r="K88" s="3" t="s">
        <v>64</v>
      </c>
      <c r="L88" s="3" t="s">
        <v>66</v>
      </c>
      <c r="N88" s="2" t="s">
        <v>895</v>
      </c>
      <c r="O88" s="3" t="s">
        <v>850</v>
      </c>
      <c r="Q88" s="3" t="s">
        <v>70</v>
      </c>
      <c r="R88" s="3" t="s">
        <v>136</v>
      </c>
      <c r="S88" s="2" t="s">
        <v>896</v>
      </c>
      <c r="T88" s="3" t="s">
        <v>687</v>
      </c>
      <c r="U88" s="4">
        <v>2</v>
      </c>
      <c r="V88" s="4">
        <v>2</v>
      </c>
      <c r="W88" s="5" t="s">
        <v>897</v>
      </c>
      <c r="X88" s="5" t="s">
        <v>897</v>
      </c>
      <c r="Y88" s="5" t="s">
        <v>898</v>
      </c>
      <c r="Z88" s="5" t="s">
        <v>898</v>
      </c>
      <c r="AA88" s="4">
        <v>203</v>
      </c>
      <c r="AB88" s="4">
        <v>134</v>
      </c>
      <c r="AC88" s="4">
        <v>141</v>
      </c>
      <c r="AD88" s="4">
        <v>2</v>
      </c>
      <c r="AE88" s="4">
        <v>2</v>
      </c>
      <c r="AF88" s="4">
        <v>13</v>
      </c>
      <c r="AG88" s="4">
        <v>13</v>
      </c>
      <c r="AH88" s="4">
        <v>3</v>
      </c>
      <c r="AI88" s="4">
        <v>3</v>
      </c>
      <c r="AJ88" s="4">
        <v>4</v>
      </c>
      <c r="AK88" s="4">
        <v>4</v>
      </c>
      <c r="AL88" s="4">
        <v>8</v>
      </c>
      <c r="AM88" s="4">
        <v>8</v>
      </c>
      <c r="AN88" s="4">
        <v>1</v>
      </c>
      <c r="AO88" s="4">
        <v>1</v>
      </c>
      <c r="AP88" s="4">
        <v>0</v>
      </c>
      <c r="AQ88" s="4">
        <v>0</v>
      </c>
      <c r="AR88" s="3" t="s">
        <v>64</v>
      </c>
      <c r="AS88" s="3" t="s">
        <v>64</v>
      </c>
      <c r="AU88" s="6" t="str">
        <f>HYPERLINK("https://creighton-primo.hosted.exlibrisgroup.com/primo-explore/search?tab=default_tab&amp;search_scope=EVERYTHING&amp;vid=01CRU&amp;lang=en_US&amp;offset=0&amp;query=any,contains,991004054759702656","Catalog Record")</f>
        <v>Catalog Record</v>
      </c>
      <c r="AV88" s="6" t="str">
        <f>HYPERLINK("http://www.worldcat.org/oclc/59415399","WorldCat Record")</f>
        <v>WorldCat Record</v>
      </c>
      <c r="AW88" s="3" t="s">
        <v>899</v>
      </c>
      <c r="AX88" s="3" t="s">
        <v>900</v>
      </c>
      <c r="AY88" s="3" t="s">
        <v>901</v>
      </c>
      <c r="AZ88" s="3" t="s">
        <v>901</v>
      </c>
      <c r="BA88" s="3" t="s">
        <v>902</v>
      </c>
      <c r="BB88" s="3" t="s">
        <v>80</v>
      </c>
      <c r="BD88" s="3" t="s">
        <v>903</v>
      </c>
      <c r="BE88" s="3" t="s">
        <v>904</v>
      </c>
      <c r="BF88" s="3" t="s">
        <v>905</v>
      </c>
    </row>
    <row r="89" spans="1:58" ht="39.75" customHeight="1">
      <c r="A89" s="2" t="s">
        <v>58</v>
      </c>
      <c r="B89" s="2" t="s">
        <v>59</v>
      </c>
      <c r="C89" s="2"/>
      <c r="D89" s="2" t="s">
        <v>906</v>
      </c>
      <c r="E89" s="2" t="s">
        <v>907</v>
      </c>
      <c r="F89" s="2" t="s">
        <v>908</v>
      </c>
      <c r="G89" s="3" t="s">
        <v>909</v>
      </c>
      <c r="H89" s="3" t="s">
        <v>64</v>
      </c>
      <c r="I89" s="3" t="s">
        <v>65</v>
      </c>
      <c r="J89" s="3" t="s">
        <v>64</v>
      </c>
      <c r="K89" s="3" t="s">
        <v>64</v>
      </c>
      <c r="L89" s="3" t="s">
        <v>66</v>
      </c>
      <c r="N89" s="2" t="s">
        <v>910</v>
      </c>
      <c r="O89" s="3" t="s">
        <v>850</v>
      </c>
      <c r="Q89" s="3" t="s">
        <v>70</v>
      </c>
      <c r="R89" s="3" t="s">
        <v>136</v>
      </c>
      <c r="S89" s="2" t="s">
        <v>911</v>
      </c>
      <c r="T89" s="3" t="s">
        <v>687</v>
      </c>
      <c r="U89" s="4">
        <v>2</v>
      </c>
      <c r="V89" s="4">
        <v>2</v>
      </c>
      <c r="W89" s="5" t="s">
        <v>912</v>
      </c>
      <c r="X89" s="5" t="s">
        <v>912</v>
      </c>
      <c r="Y89" s="5" t="s">
        <v>912</v>
      </c>
      <c r="Z89" s="5" t="s">
        <v>912</v>
      </c>
      <c r="AA89" s="4">
        <v>240</v>
      </c>
      <c r="AB89" s="4">
        <v>150</v>
      </c>
      <c r="AC89" s="4">
        <v>164</v>
      </c>
      <c r="AD89" s="4">
        <v>2</v>
      </c>
      <c r="AE89" s="4">
        <v>2</v>
      </c>
      <c r="AF89" s="4">
        <v>10</v>
      </c>
      <c r="AG89" s="4">
        <v>10</v>
      </c>
      <c r="AH89" s="4">
        <v>1</v>
      </c>
      <c r="AI89" s="4">
        <v>1</v>
      </c>
      <c r="AJ89" s="4">
        <v>3</v>
      </c>
      <c r="AK89" s="4">
        <v>3</v>
      </c>
      <c r="AL89" s="4">
        <v>8</v>
      </c>
      <c r="AM89" s="4">
        <v>8</v>
      </c>
      <c r="AN89" s="4">
        <v>1</v>
      </c>
      <c r="AO89" s="4">
        <v>1</v>
      </c>
      <c r="AP89" s="4">
        <v>0</v>
      </c>
      <c r="AQ89" s="4">
        <v>0</v>
      </c>
      <c r="AR89" s="3" t="s">
        <v>64</v>
      </c>
      <c r="AS89" s="3" t="s">
        <v>64</v>
      </c>
      <c r="AU89" s="6" t="str">
        <f>HYPERLINK("https://creighton-primo.hosted.exlibrisgroup.com/primo-explore/search?tab=default_tab&amp;search_scope=EVERYTHING&amp;vid=01CRU&amp;lang=en_US&amp;offset=0&amp;query=any,contains,991003985519702656","Catalog Record")</f>
        <v>Catalog Record</v>
      </c>
      <c r="AV89" s="6" t="str">
        <f>HYPERLINK("http://www.worldcat.org/oclc/48753385","WorldCat Record")</f>
        <v>WorldCat Record</v>
      </c>
      <c r="AW89" s="3" t="s">
        <v>913</v>
      </c>
      <c r="AX89" s="3" t="s">
        <v>914</v>
      </c>
      <c r="AY89" s="3" t="s">
        <v>915</v>
      </c>
      <c r="AZ89" s="3" t="s">
        <v>915</v>
      </c>
      <c r="BA89" s="3" t="s">
        <v>916</v>
      </c>
      <c r="BB89" s="3" t="s">
        <v>80</v>
      </c>
      <c r="BD89" s="3" t="s">
        <v>917</v>
      </c>
      <c r="BE89" s="3" t="s">
        <v>918</v>
      </c>
      <c r="BF89" s="3" t="s">
        <v>919</v>
      </c>
    </row>
    <row r="90" spans="1:58" ht="39.75" customHeight="1">
      <c r="A90" s="2" t="s">
        <v>58</v>
      </c>
      <c r="B90" s="2" t="s">
        <v>59</v>
      </c>
      <c r="C90" s="2"/>
      <c r="D90" s="2" t="s">
        <v>920</v>
      </c>
      <c r="E90" s="2" t="s">
        <v>921</v>
      </c>
      <c r="F90" s="2" t="s">
        <v>922</v>
      </c>
      <c r="G90" s="3" t="s">
        <v>923</v>
      </c>
      <c r="H90" s="3" t="s">
        <v>64</v>
      </c>
      <c r="I90" s="3" t="s">
        <v>65</v>
      </c>
      <c r="J90" s="3" t="s">
        <v>64</v>
      </c>
      <c r="K90" s="3" t="s">
        <v>64</v>
      </c>
      <c r="L90" s="3" t="s">
        <v>66</v>
      </c>
      <c r="N90" s="2" t="s">
        <v>895</v>
      </c>
      <c r="O90" s="3" t="s">
        <v>850</v>
      </c>
      <c r="Q90" s="3" t="s">
        <v>70</v>
      </c>
      <c r="R90" s="3" t="s">
        <v>136</v>
      </c>
      <c r="S90" s="2" t="s">
        <v>924</v>
      </c>
      <c r="T90" s="3" t="s">
        <v>687</v>
      </c>
      <c r="U90" s="4">
        <v>2</v>
      </c>
      <c r="V90" s="4">
        <v>2</v>
      </c>
      <c r="W90" s="5" t="s">
        <v>925</v>
      </c>
      <c r="X90" s="5" t="s">
        <v>925</v>
      </c>
      <c r="Y90" s="5" t="s">
        <v>926</v>
      </c>
      <c r="Z90" s="5" t="s">
        <v>926</v>
      </c>
      <c r="AA90" s="4">
        <v>291</v>
      </c>
      <c r="AB90" s="4">
        <v>199</v>
      </c>
      <c r="AC90" s="4">
        <v>205</v>
      </c>
      <c r="AD90" s="4">
        <v>2</v>
      </c>
      <c r="AE90" s="4">
        <v>2</v>
      </c>
      <c r="AF90" s="4">
        <v>16</v>
      </c>
      <c r="AG90" s="4">
        <v>16</v>
      </c>
      <c r="AH90" s="4">
        <v>5</v>
      </c>
      <c r="AI90" s="4">
        <v>5</v>
      </c>
      <c r="AJ90" s="4">
        <v>6</v>
      </c>
      <c r="AK90" s="4">
        <v>6</v>
      </c>
      <c r="AL90" s="4">
        <v>9</v>
      </c>
      <c r="AM90" s="4">
        <v>9</v>
      </c>
      <c r="AN90" s="4">
        <v>1</v>
      </c>
      <c r="AO90" s="4">
        <v>1</v>
      </c>
      <c r="AP90" s="4">
        <v>0</v>
      </c>
      <c r="AQ90" s="4">
        <v>0</v>
      </c>
      <c r="AR90" s="3" t="s">
        <v>64</v>
      </c>
      <c r="AS90" s="3" t="s">
        <v>64</v>
      </c>
      <c r="AU90" s="6" t="str">
        <f>HYPERLINK("https://creighton-primo.hosted.exlibrisgroup.com/primo-explore/search?tab=default_tab&amp;search_scope=EVERYTHING&amp;vid=01CRU&amp;lang=en_US&amp;offset=0&amp;query=any,contains,991003995029702656","Catalog Record")</f>
        <v>Catalog Record</v>
      </c>
      <c r="AV90" s="6" t="str">
        <f>HYPERLINK("http://www.worldcat.org/oclc/50301709","WorldCat Record")</f>
        <v>WorldCat Record</v>
      </c>
      <c r="AW90" s="3" t="s">
        <v>927</v>
      </c>
      <c r="AX90" s="3" t="s">
        <v>928</v>
      </c>
      <c r="AY90" s="3" t="s">
        <v>929</v>
      </c>
      <c r="AZ90" s="3" t="s">
        <v>929</v>
      </c>
      <c r="BA90" s="3" t="s">
        <v>930</v>
      </c>
      <c r="BB90" s="3" t="s">
        <v>80</v>
      </c>
      <c r="BD90" s="3" t="s">
        <v>931</v>
      </c>
      <c r="BE90" s="3" t="s">
        <v>932</v>
      </c>
      <c r="BF90" s="3" t="s">
        <v>933</v>
      </c>
    </row>
    <row r="91" spans="1:58" ht="39.75" customHeight="1">
      <c r="A91" s="2" t="s">
        <v>58</v>
      </c>
      <c r="B91" s="2" t="s">
        <v>59</v>
      </c>
      <c r="C91" s="2"/>
      <c r="D91" s="2" t="s">
        <v>934</v>
      </c>
      <c r="E91" s="2" t="s">
        <v>935</v>
      </c>
      <c r="F91" s="2" t="s">
        <v>936</v>
      </c>
      <c r="G91" s="3" t="s">
        <v>937</v>
      </c>
      <c r="H91" s="3" t="s">
        <v>64</v>
      </c>
      <c r="I91" s="3" t="s">
        <v>65</v>
      </c>
      <c r="J91" s="3" t="s">
        <v>64</v>
      </c>
      <c r="K91" s="3" t="s">
        <v>94</v>
      </c>
      <c r="L91" s="3" t="s">
        <v>66</v>
      </c>
      <c r="N91" s="2" t="s">
        <v>938</v>
      </c>
      <c r="O91" s="3" t="s">
        <v>850</v>
      </c>
      <c r="Q91" s="3" t="s">
        <v>70</v>
      </c>
      <c r="R91" s="3" t="s">
        <v>136</v>
      </c>
      <c r="S91" s="2" t="s">
        <v>939</v>
      </c>
      <c r="T91" s="3" t="s">
        <v>687</v>
      </c>
      <c r="U91" s="4">
        <v>1</v>
      </c>
      <c r="V91" s="4">
        <v>1</v>
      </c>
      <c r="W91" s="5" t="s">
        <v>940</v>
      </c>
      <c r="X91" s="5" t="s">
        <v>940</v>
      </c>
      <c r="Y91" s="5" t="s">
        <v>940</v>
      </c>
      <c r="Z91" s="5" t="s">
        <v>940</v>
      </c>
      <c r="AA91" s="4">
        <v>67</v>
      </c>
      <c r="AB91" s="4">
        <v>42</v>
      </c>
      <c r="AC91" s="4">
        <v>81</v>
      </c>
      <c r="AD91" s="4">
        <v>1</v>
      </c>
      <c r="AE91" s="4">
        <v>1</v>
      </c>
      <c r="AF91" s="4">
        <v>2</v>
      </c>
      <c r="AG91" s="4">
        <v>5</v>
      </c>
      <c r="AH91" s="4">
        <v>1</v>
      </c>
      <c r="AI91" s="4">
        <v>1</v>
      </c>
      <c r="AJ91" s="4">
        <v>0</v>
      </c>
      <c r="AK91" s="4">
        <v>0</v>
      </c>
      <c r="AL91" s="4">
        <v>2</v>
      </c>
      <c r="AM91" s="4">
        <v>5</v>
      </c>
      <c r="AN91" s="4">
        <v>0</v>
      </c>
      <c r="AO91" s="4">
        <v>0</v>
      </c>
      <c r="AP91" s="4">
        <v>0</v>
      </c>
      <c r="AQ91" s="4">
        <v>0</v>
      </c>
      <c r="AR91" s="3" t="s">
        <v>64</v>
      </c>
      <c r="AS91" s="3" t="s">
        <v>94</v>
      </c>
      <c r="AT91" s="6" t="str">
        <f>HYPERLINK("http://catalog.hathitrust.org/Record/003832789","HathiTrust Record")</f>
        <v>HathiTrust Record</v>
      </c>
      <c r="AU91" s="6" t="str">
        <f>HYPERLINK("https://creighton-primo.hosted.exlibrisgroup.com/primo-explore/search?tab=default_tab&amp;search_scope=EVERYTHING&amp;vid=01CRU&amp;lang=en_US&amp;offset=0&amp;query=any,contains,991004144489702656","Catalog Record")</f>
        <v>Catalog Record</v>
      </c>
      <c r="AV91" s="6" t="str">
        <f>HYPERLINK("http://www.worldcat.org/oclc/50653989","WorldCat Record")</f>
        <v>WorldCat Record</v>
      </c>
      <c r="AW91" s="3" t="s">
        <v>941</v>
      </c>
      <c r="AX91" s="3" t="s">
        <v>942</v>
      </c>
      <c r="AY91" s="3" t="s">
        <v>943</v>
      </c>
      <c r="AZ91" s="3" t="s">
        <v>943</v>
      </c>
      <c r="BA91" s="3" t="s">
        <v>944</v>
      </c>
      <c r="BB91" s="3" t="s">
        <v>80</v>
      </c>
      <c r="BD91" s="3" t="s">
        <v>945</v>
      </c>
      <c r="BE91" s="3" t="s">
        <v>946</v>
      </c>
      <c r="BF91" s="3" t="s">
        <v>947</v>
      </c>
    </row>
    <row r="92" spans="1:58" ht="39.75" customHeight="1">
      <c r="A92" s="2" t="s">
        <v>58</v>
      </c>
      <c r="B92" s="2" t="s">
        <v>59</v>
      </c>
      <c r="C92" s="2"/>
      <c r="D92" s="2" t="s">
        <v>948</v>
      </c>
      <c r="E92" s="2" t="s">
        <v>949</v>
      </c>
      <c r="F92" s="2" t="s">
        <v>950</v>
      </c>
      <c r="G92" s="3" t="s">
        <v>951</v>
      </c>
      <c r="H92" s="3" t="s">
        <v>64</v>
      </c>
      <c r="I92" s="3" t="s">
        <v>65</v>
      </c>
      <c r="J92" s="3" t="s">
        <v>64</v>
      </c>
      <c r="K92" s="3" t="s">
        <v>64</v>
      </c>
      <c r="L92" s="3" t="s">
        <v>66</v>
      </c>
      <c r="N92" s="2" t="s">
        <v>952</v>
      </c>
      <c r="O92" s="3" t="s">
        <v>850</v>
      </c>
      <c r="Q92" s="3" t="s">
        <v>70</v>
      </c>
      <c r="R92" s="3" t="s">
        <v>136</v>
      </c>
      <c r="S92" s="2" t="s">
        <v>953</v>
      </c>
      <c r="T92" s="3" t="s">
        <v>687</v>
      </c>
      <c r="U92" s="4">
        <v>1</v>
      </c>
      <c r="V92" s="4">
        <v>1</v>
      </c>
      <c r="W92" s="5" t="s">
        <v>954</v>
      </c>
      <c r="X92" s="5" t="s">
        <v>954</v>
      </c>
      <c r="Y92" s="5" t="s">
        <v>954</v>
      </c>
      <c r="Z92" s="5" t="s">
        <v>954</v>
      </c>
      <c r="AA92" s="4">
        <v>202</v>
      </c>
      <c r="AB92" s="4">
        <v>124</v>
      </c>
      <c r="AC92" s="4">
        <v>131</v>
      </c>
      <c r="AD92" s="4">
        <v>2</v>
      </c>
      <c r="AE92" s="4">
        <v>2</v>
      </c>
      <c r="AF92" s="4">
        <v>9</v>
      </c>
      <c r="AG92" s="4">
        <v>9</v>
      </c>
      <c r="AH92" s="4">
        <v>2</v>
      </c>
      <c r="AI92" s="4">
        <v>2</v>
      </c>
      <c r="AJ92" s="4">
        <v>2</v>
      </c>
      <c r="AK92" s="4">
        <v>2</v>
      </c>
      <c r="AL92" s="4">
        <v>7</v>
      </c>
      <c r="AM92" s="4">
        <v>7</v>
      </c>
      <c r="AN92" s="4">
        <v>1</v>
      </c>
      <c r="AO92" s="4">
        <v>1</v>
      </c>
      <c r="AP92" s="4">
        <v>0</v>
      </c>
      <c r="AQ92" s="4">
        <v>0</v>
      </c>
      <c r="AR92" s="3" t="s">
        <v>64</v>
      </c>
      <c r="AS92" s="3" t="s">
        <v>64</v>
      </c>
      <c r="AU92" s="6" t="str">
        <f>HYPERLINK("https://creighton-primo.hosted.exlibrisgroup.com/primo-explore/search?tab=default_tab&amp;search_scope=EVERYTHING&amp;vid=01CRU&amp;lang=en_US&amp;offset=0&amp;query=any,contains,991004048869702656","Catalog Record")</f>
        <v>Catalog Record</v>
      </c>
      <c r="AV92" s="6" t="str">
        <f>HYPERLINK("http://www.worldcat.org/oclc/50876683","WorldCat Record")</f>
        <v>WorldCat Record</v>
      </c>
      <c r="AW92" s="3" t="s">
        <v>955</v>
      </c>
      <c r="AX92" s="3" t="s">
        <v>956</v>
      </c>
      <c r="AY92" s="3" t="s">
        <v>957</v>
      </c>
      <c r="AZ92" s="3" t="s">
        <v>957</v>
      </c>
      <c r="BA92" s="3" t="s">
        <v>958</v>
      </c>
      <c r="BB92" s="3" t="s">
        <v>80</v>
      </c>
      <c r="BD92" s="3" t="s">
        <v>959</v>
      </c>
      <c r="BE92" s="3" t="s">
        <v>960</v>
      </c>
      <c r="BF92" s="3" t="s">
        <v>961</v>
      </c>
    </row>
    <row r="93" spans="1:58" ht="39.75" customHeight="1">
      <c r="A93" s="2" t="s">
        <v>58</v>
      </c>
      <c r="B93" s="2" t="s">
        <v>59</v>
      </c>
      <c r="C93" s="2"/>
      <c r="D93" s="2" t="s">
        <v>962</v>
      </c>
      <c r="E93" s="2" t="s">
        <v>963</v>
      </c>
      <c r="F93" s="2" t="s">
        <v>964</v>
      </c>
      <c r="G93" s="3" t="s">
        <v>965</v>
      </c>
      <c r="H93" s="3" t="s">
        <v>64</v>
      </c>
      <c r="I93" s="3" t="s">
        <v>65</v>
      </c>
      <c r="J93" s="3" t="s">
        <v>64</v>
      </c>
      <c r="K93" s="3" t="s">
        <v>64</v>
      </c>
      <c r="L93" s="3" t="s">
        <v>66</v>
      </c>
      <c r="N93" s="2" t="s">
        <v>966</v>
      </c>
      <c r="O93" s="3" t="s">
        <v>967</v>
      </c>
      <c r="Q93" s="3" t="s">
        <v>70</v>
      </c>
      <c r="R93" s="3" t="s">
        <v>136</v>
      </c>
      <c r="S93" s="2" t="s">
        <v>968</v>
      </c>
      <c r="T93" s="3" t="s">
        <v>687</v>
      </c>
      <c r="U93" s="4">
        <v>2</v>
      </c>
      <c r="V93" s="4">
        <v>2</v>
      </c>
      <c r="W93" s="5" t="s">
        <v>969</v>
      </c>
      <c r="X93" s="5" t="s">
        <v>969</v>
      </c>
      <c r="Y93" s="5" t="s">
        <v>970</v>
      </c>
      <c r="Z93" s="5" t="s">
        <v>970</v>
      </c>
      <c r="AA93" s="4">
        <v>217</v>
      </c>
      <c r="AB93" s="4">
        <v>146</v>
      </c>
      <c r="AC93" s="4">
        <v>155</v>
      </c>
      <c r="AD93" s="4">
        <v>2</v>
      </c>
      <c r="AE93" s="4">
        <v>2</v>
      </c>
      <c r="AF93" s="4">
        <v>14</v>
      </c>
      <c r="AG93" s="4">
        <v>14</v>
      </c>
      <c r="AH93" s="4">
        <v>4</v>
      </c>
      <c r="AI93" s="4">
        <v>4</v>
      </c>
      <c r="AJ93" s="4">
        <v>4</v>
      </c>
      <c r="AK93" s="4">
        <v>4</v>
      </c>
      <c r="AL93" s="4">
        <v>10</v>
      </c>
      <c r="AM93" s="4">
        <v>10</v>
      </c>
      <c r="AN93" s="4">
        <v>1</v>
      </c>
      <c r="AO93" s="4">
        <v>1</v>
      </c>
      <c r="AP93" s="4">
        <v>0</v>
      </c>
      <c r="AQ93" s="4">
        <v>0</v>
      </c>
      <c r="AR93" s="3" t="s">
        <v>64</v>
      </c>
      <c r="AS93" s="3" t="s">
        <v>64</v>
      </c>
      <c r="AU93" s="6" t="str">
        <f>HYPERLINK("https://creighton-primo.hosted.exlibrisgroup.com/primo-explore/search?tab=default_tab&amp;search_scope=EVERYTHING&amp;vid=01CRU&amp;lang=en_US&amp;offset=0&amp;query=any,contains,991004166199702656","Catalog Record")</f>
        <v>Catalog Record</v>
      </c>
      <c r="AV93" s="6" t="str">
        <f>HYPERLINK("http://www.worldcat.org/oclc/52932221","WorldCat Record")</f>
        <v>WorldCat Record</v>
      </c>
      <c r="AW93" s="3" t="s">
        <v>971</v>
      </c>
      <c r="AX93" s="3" t="s">
        <v>972</v>
      </c>
      <c r="AY93" s="3" t="s">
        <v>973</v>
      </c>
      <c r="AZ93" s="3" t="s">
        <v>973</v>
      </c>
      <c r="BA93" s="3" t="s">
        <v>974</v>
      </c>
      <c r="BB93" s="3" t="s">
        <v>80</v>
      </c>
      <c r="BD93" s="3" t="s">
        <v>975</v>
      </c>
      <c r="BE93" s="3" t="s">
        <v>976</v>
      </c>
      <c r="BF93" s="3" t="s">
        <v>977</v>
      </c>
    </row>
    <row r="94" spans="1:58" ht="39.75" customHeight="1">
      <c r="A94" s="2" t="s">
        <v>58</v>
      </c>
      <c r="B94" s="2" t="s">
        <v>59</v>
      </c>
      <c r="C94" s="2"/>
      <c r="D94" s="2" t="s">
        <v>978</v>
      </c>
      <c r="E94" s="2" t="s">
        <v>979</v>
      </c>
      <c r="F94" s="2" t="s">
        <v>980</v>
      </c>
      <c r="G94" s="3" t="s">
        <v>981</v>
      </c>
      <c r="H94" s="3" t="s">
        <v>64</v>
      </c>
      <c r="I94" s="3" t="s">
        <v>65</v>
      </c>
      <c r="J94" s="3" t="s">
        <v>64</v>
      </c>
      <c r="K94" s="3" t="s">
        <v>94</v>
      </c>
      <c r="L94" s="3" t="s">
        <v>66</v>
      </c>
      <c r="N94" s="2" t="s">
        <v>982</v>
      </c>
      <c r="O94" s="3" t="s">
        <v>967</v>
      </c>
      <c r="Q94" s="3" t="s">
        <v>70</v>
      </c>
      <c r="R94" s="3" t="s">
        <v>136</v>
      </c>
      <c r="S94" s="2" t="s">
        <v>983</v>
      </c>
      <c r="T94" s="3" t="s">
        <v>687</v>
      </c>
      <c r="U94" s="4">
        <v>2</v>
      </c>
      <c r="V94" s="4">
        <v>2</v>
      </c>
      <c r="W94" s="5" t="s">
        <v>984</v>
      </c>
      <c r="X94" s="5" t="s">
        <v>984</v>
      </c>
      <c r="Y94" s="5" t="s">
        <v>984</v>
      </c>
      <c r="Z94" s="5" t="s">
        <v>984</v>
      </c>
      <c r="AA94" s="4">
        <v>52</v>
      </c>
      <c r="AB94" s="4">
        <v>36</v>
      </c>
      <c r="AC94" s="4">
        <v>81</v>
      </c>
      <c r="AD94" s="4">
        <v>1</v>
      </c>
      <c r="AE94" s="4">
        <v>1</v>
      </c>
      <c r="AF94" s="4">
        <v>1</v>
      </c>
      <c r="AG94" s="4">
        <v>5</v>
      </c>
      <c r="AH94" s="4">
        <v>1</v>
      </c>
      <c r="AI94" s="4">
        <v>1</v>
      </c>
      <c r="AJ94" s="4">
        <v>0</v>
      </c>
      <c r="AK94" s="4">
        <v>0</v>
      </c>
      <c r="AL94" s="4">
        <v>1</v>
      </c>
      <c r="AM94" s="4">
        <v>5</v>
      </c>
      <c r="AN94" s="4">
        <v>0</v>
      </c>
      <c r="AO94" s="4">
        <v>0</v>
      </c>
      <c r="AP94" s="4">
        <v>0</v>
      </c>
      <c r="AQ94" s="4">
        <v>0</v>
      </c>
      <c r="AR94" s="3" t="s">
        <v>64</v>
      </c>
      <c r="AS94" s="3" t="s">
        <v>64</v>
      </c>
      <c r="AU94" s="6" t="str">
        <f>HYPERLINK("https://creighton-primo.hosted.exlibrisgroup.com/primo-explore/search?tab=default_tab&amp;search_scope=EVERYTHING&amp;vid=01CRU&amp;lang=en_US&amp;offset=0&amp;query=any,contains,991004266539702656","Catalog Record")</f>
        <v>Catalog Record</v>
      </c>
      <c r="AV94" s="6" t="str">
        <f>HYPERLINK("http://www.worldcat.org/oclc/54071723","WorldCat Record")</f>
        <v>WorldCat Record</v>
      </c>
      <c r="AW94" s="3" t="s">
        <v>941</v>
      </c>
      <c r="AX94" s="3" t="s">
        <v>985</v>
      </c>
      <c r="AY94" s="3" t="s">
        <v>986</v>
      </c>
      <c r="AZ94" s="3" t="s">
        <v>986</v>
      </c>
      <c r="BA94" s="3" t="s">
        <v>987</v>
      </c>
      <c r="BB94" s="3" t="s">
        <v>80</v>
      </c>
      <c r="BD94" s="3" t="s">
        <v>988</v>
      </c>
      <c r="BE94" s="3" t="s">
        <v>989</v>
      </c>
      <c r="BF94" s="3" t="s">
        <v>990</v>
      </c>
    </row>
    <row r="95" spans="1:58" ht="39.75" customHeight="1">
      <c r="A95" s="2" t="s">
        <v>58</v>
      </c>
      <c r="B95" s="2" t="s">
        <v>59</v>
      </c>
      <c r="C95" s="2"/>
      <c r="D95" s="2" t="s">
        <v>991</v>
      </c>
      <c r="E95" s="2" t="s">
        <v>992</v>
      </c>
      <c r="F95" s="2" t="s">
        <v>993</v>
      </c>
      <c r="G95" s="3" t="s">
        <v>994</v>
      </c>
      <c r="H95" s="3" t="s">
        <v>64</v>
      </c>
      <c r="I95" s="3" t="s">
        <v>65</v>
      </c>
      <c r="J95" s="3" t="s">
        <v>64</v>
      </c>
      <c r="K95" s="3" t="s">
        <v>64</v>
      </c>
      <c r="L95" s="3" t="s">
        <v>66</v>
      </c>
      <c r="N95" s="2" t="s">
        <v>995</v>
      </c>
      <c r="O95" s="3" t="s">
        <v>967</v>
      </c>
      <c r="Q95" s="3" t="s">
        <v>70</v>
      </c>
      <c r="R95" s="3" t="s">
        <v>136</v>
      </c>
      <c r="S95" s="2" t="s">
        <v>996</v>
      </c>
      <c r="T95" s="3" t="s">
        <v>687</v>
      </c>
      <c r="U95" s="4">
        <v>2</v>
      </c>
      <c r="V95" s="4">
        <v>2</v>
      </c>
      <c r="W95" s="5" t="s">
        <v>984</v>
      </c>
      <c r="X95" s="5" t="s">
        <v>984</v>
      </c>
      <c r="Y95" s="5" t="s">
        <v>984</v>
      </c>
      <c r="Z95" s="5" t="s">
        <v>984</v>
      </c>
      <c r="AA95" s="4">
        <v>80</v>
      </c>
      <c r="AB95" s="4">
        <v>50</v>
      </c>
      <c r="AC95" s="4">
        <v>60</v>
      </c>
      <c r="AD95" s="4">
        <v>1</v>
      </c>
      <c r="AE95" s="4">
        <v>1</v>
      </c>
      <c r="AF95" s="4">
        <v>2</v>
      </c>
      <c r="AG95" s="4">
        <v>3</v>
      </c>
      <c r="AH95" s="4">
        <v>1</v>
      </c>
      <c r="AI95" s="4">
        <v>1</v>
      </c>
      <c r="AJ95" s="4">
        <v>0</v>
      </c>
      <c r="AK95" s="4">
        <v>0</v>
      </c>
      <c r="AL95" s="4">
        <v>2</v>
      </c>
      <c r="AM95" s="4">
        <v>3</v>
      </c>
      <c r="AN95" s="4">
        <v>0</v>
      </c>
      <c r="AO95" s="4">
        <v>0</v>
      </c>
      <c r="AP95" s="4">
        <v>0</v>
      </c>
      <c r="AQ95" s="4">
        <v>0</v>
      </c>
      <c r="AR95" s="3" t="s">
        <v>64</v>
      </c>
      <c r="AS95" s="3" t="s">
        <v>64</v>
      </c>
      <c r="AU95" s="6" t="str">
        <f>HYPERLINK("https://creighton-primo.hosted.exlibrisgroup.com/primo-explore/search?tab=default_tab&amp;search_scope=EVERYTHING&amp;vid=01CRU&amp;lang=en_US&amp;offset=0&amp;query=any,contains,991004266509702656","Catalog Record")</f>
        <v>Catalog Record</v>
      </c>
      <c r="AV95" s="6" t="str">
        <f>HYPERLINK("http://www.worldcat.org/oclc/53935113","WorldCat Record")</f>
        <v>WorldCat Record</v>
      </c>
      <c r="AW95" s="3" t="s">
        <v>997</v>
      </c>
      <c r="AX95" s="3" t="s">
        <v>998</v>
      </c>
      <c r="AY95" s="3" t="s">
        <v>999</v>
      </c>
      <c r="AZ95" s="3" t="s">
        <v>999</v>
      </c>
      <c r="BA95" s="3" t="s">
        <v>1000</v>
      </c>
      <c r="BB95" s="3" t="s">
        <v>80</v>
      </c>
      <c r="BD95" s="3" t="s">
        <v>1001</v>
      </c>
      <c r="BE95" s="3" t="s">
        <v>1002</v>
      </c>
      <c r="BF95" s="3" t="s">
        <v>1003</v>
      </c>
    </row>
    <row r="96" spans="1:58" ht="39.75" customHeight="1">
      <c r="A96" s="2" t="s">
        <v>58</v>
      </c>
      <c r="B96" s="2" t="s">
        <v>59</v>
      </c>
      <c r="C96" s="2"/>
      <c r="D96" s="2" t="s">
        <v>1004</v>
      </c>
      <c r="E96" s="2" t="s">
        <v>1005</v>
      </c>
      <c r="F96" s="2" t="s">
        <v>1006</v>
      </c>
      <c r="G96" s="3" t="s">
        <v>1007</v>
      </c>
      <c r="H96" s="3" t="s">
        <v>64</v>
      </c>
      <c r="I96" s="3" t="s">
        <v>65</v>
      </c>
      <c r="J96" s="3" t="s">
        <v>64</v>
      </c>
      <c r="K96" s="3" t="s">
        <v>64</v>
      </c>
      <c r="L96" s="3" t="s">
        <v>66</v>
      </c>
      <c r="N96" s="2" t="s">
        <v>1008</v>
      </c>
      <c r="O96" s="3" t="s">
        <v>1009</v>
      </c>
      <c r="Q96" s="3" t="s">
        <v>70</v>
      </c>
      <c r="R96" s="3" t="s">
        <v>136</v>
      </c>
      <c r="S96" s="2" t="s">
        <v>1010</v>
      </c>
      <c r="T96" s="3" t="s">
        <v>687</v>
      </c>
      <c r="U96" s="4">
        <v>1</v>
      </c>
      <c r="V96" s="4">
        <v>1</v>
      </c>
      <c r="W96" s="5" t="s">
        <v>1011</v>
      </c>
      <c r="X96" s="5" t="s">
        <v>1011</v>
      </c>
      <c r="Y96" s="5" t="s">
        <v>1011</v>
      </c>
      <c r="Z96" s="5" t="s">
        <v>1011</v>
      </c>
      <c r="AA96" s="4">
        <v>192</v>
      </c>
      <c r="AB96" s="4">
        <v>121</v>
      </c>
      <c r="AC96" s="4">
        <v>128</v>
      </c>
      <c r="AD96" s="4">
        <v>2</v>
      </c>
      <c r="AE96" s="4">
        <v>2</v>
      </c>
      <c r="AF96" s="4">
        <v>10</v>
      </c>
      <c r="AG96" s="4">
        <v>10</v>
      </c>
      <c r="AH96" s="4">
        <v>1</v>
      </c>
      <c r="AI96" s="4">
        <v>1</v>
      </c>
      <c r="AJ96" s="4">
        <v>4</v>
      </c>
      <c r="AK96" s="4">
        <v>4</v>
      </c>
      <c r="AL96" s="4">
        <v>7</v>
      </c>
      <c r="AM96" s="4">
        <v>7</v>
      </c>
      <c r="AN96" s="4">
        <v>1</v>
      </c>
      <c r="AO96" s="4">
        <v>1</v>
      </c>
      <c r="AP96" s="4">
        <v>0</v>
      </c>
      <c r="AQ96" s="4">
        <v>0</v>
      </c>
      <c r="AR96" s="3" t="s">
        <v>64</v>
      </c>
      <c r="AS96" s="3" t="s">
        <v>64</v>
      </c>
      <c r="AU96" s="6" t="str">
        <f>HYPERLINK("https://creighton-primo.hosted.exlibrisgroup.com/primo-explore/search?tab=default_tab&amp;search_scope=EVERYTHING&amp;vid=01CRU&amp;lang=en_US&amp;offset=0&amp;query=any,contains,991004414959702656","Catalog Record")</f>
        <v>Catalog Record</v>
      </c>
      <c r="AV96" s="6" t="str">
        <f>HYPERLINK("http://www.worldcat.org/oclc/56028088","WorldCat Record")</f>
        <v>WorldCat Record</v>
      </c>
      <c r="AW96" s="3" t="s">
        <v>1012</v>
      </c>
      <c r="AX96" s="3" t="s">
        <v>1013</v>
      </c>
      <c r="AY96" s="3" t="s">
        <v>1014</v>
      </c>
      <c r="AZ96" s="3" t="s">
        <v>1014</v>
      </c>
      <c r="BA96" s="3" t="s">
        <v>1015</v>
      </c>
      <c r="BB96" s="3" t="s">
        <v>80</v>
      </c>
      <c r="BD96" s="3" t="s">
        <v>1016</v>
      </c>
      <c r="BE96" s="3" t="s">
        <v>1017</v>
      </c>
      <c r="BF96" s="3" t="s">
        <v>1018</v>
      </c>
    </row>
    <row r="97" spans="1:58" ht="39.75" customHeight="1">
      <c r="A97" s="2" t="s">
        <v>58</v>
      </c>
      <c r="B97" s="2" t="s">
        <v>59</v>
      </c>
      <c r="C97" s="2"/>
      <c r="D97" s="2" t="s">
        <v>1019</v>
      </c>
      <c r="E97" s="2" t="s">
        <v>1020</v>
      </c>
      <c r="F97" s="2" t="s">
        <v>1021</v>
      </c>
      <c r="G97" s="3" t="s">
        <v>1022</v>
      </c>
      <c r="H97" s="3" t="s">
        <v>64</v>
      </c>
      <c r="I97" s="3" t="s">
        <v>65</v>
      </c>
      <c r="J97" s="3" t="s">
        <v>64</v>
      </c>
      <c r="K97" s="3" t="s">
        <v>64</v>
      </c>
      <c r="L97" s="3" t="s">
        <v>66</v>
      </c>
      <c r="N97" s="2" t="s">
        <v>1023</v>
      </c>
      <c r="O97" s="3" t="s">
        <v>1009</v>
      </c>
      <c r="Q97" s="3" t="s">
        <v>70</v>
      </c>
      <c r="R97" s="3" t="s">
        <v>136</v>
      </c>
      <c r="S97" s="2" t="s">
        <v>1024</v>
      </c>
      <c r="T97" s="3" t="s">
        <v>687</v>
      </c>
      <c r="U97" s="4">
        <v>1</v>
      </c>
      <c r="V97" s="4">
        <v>1</v>
      </c>
      <c r="W97" s="5" t="s">
        <v>1025</v>
      </c>
      <c r="X97" s="5" t="s">
        <v>1025</v>
      </c>
      <c r="Y97" s="5" t="s">
        <v>1025</v>
      </c>
      <c r="Z97" s="5" t="s">
        <v>1025</v>
      </c>
      <c r="AA97" s="4">
        <v>207</v>
      </c>
      <c r="AB97" s="4">
        <v>143</v>
      </c>
      <c r="AC97" s="4">
        <v>149</v>
      </c>
      <c r="AD97" s="4">
        <v>2</v>
      </c>
      <c r="AE97" s="4">
        <v>2</v>
      </c>
      <c r="AF97" s="4">
        <v>9</v>
      </c>
      <c r="AG97" s="4">
        <v>9</v>
      </c>
      <c r="AH97" s="4">
        <v>1</v>
      </c>
      <c r="AI97" s="4">
        <v>1</v>
      </c>
      <c r="AJ97" s="4">
        <v>3</v>
      </c>
      <c r="AK97" s="4">
        <v>3</v>
      </c>
      <c r="AL97" s="4">
        <v>6</v>
      </c>
      <c r="AM97" s="4">
        <v>6</v>
      </c>
      <c r="AN97" s="4">
        <v>1</v>
      </c>
      <c r="AO97" s="4">
        <v>1</v>
      </c>
      <c r="AP97" s="4">
        <v>0</v>
      </c>
      <c r="AQ97" s="4">
        <v>0</v>
      </c>
      <c r="AR97" s="3" t="s">
        <v>64</v>
      </c>
      <c r="AS97" s="3" t="s">
        <v>94</v>
      </c>
      <c r="AT97" s="6" t="str">
        <f>HYPERLINK("http://catalog.hathitrust.org/Record/004956244","HathiTrust Record")</f>
        <v>HathiTrust Record</v>
      </c>
      <c r="AU97" s="6" t="str">
        <f>HYPERLINK("https://creighton-primo.hosted.exlibrisgroup.com/primo-explore/search?tab=default_tab&amp;search_scope=EVERYTHING&amp;vid=01CRU&amp;lang=en_US&amp;offset=0&amp;query=any,contains,991004485149702656","Catalog Record")</f>
        <v>Catalog Record</v>
      </c>
      <c r="AV97" s="6" t="str">
        <f>HYPERLINK("http://www.worldcat.org/oclc/56446720","WorldCat Record")</f>
        <v>WorldCat Record</v>
      </c>
      <c r="AW97" s="3" t="s">
        <v>1026</v>
      </c>
      <c r="AX97" s="3" t="s">
        <v>1027</v>
      </c>
      <c r="AY97" s="3" t="s">
        <v>1028</v>
      </c>
      <c r="AZ97" s="3" t="s">
        <v>1028</v>
      </c>
      <c r="BA97" s="3" t="s">
        <v>1029</v>
      </c>
      <c r="BB97" s="3" t="s">
        <v>80</v>
      </c>
      <c r="BD97" s="3" t="s">
        <v>1030</v>
      </c>
      <c r="BE97" s="3" t="s">
        <v>1031</v>
      </c>
      <c r="BF97" s="3" t="s">
        <v>1032</v>
      </c>
    </row>
    <row r="98" spans="1:58" ht="39.75" customHeight="1">
      <c r="A98" s="2" t="s">
        <v>58</v>
      </c>
      <c r="B98" s="2" t="s">
        <v>59</v>
      </c>
      <c r="C98" s="2"/>
      <c r="D98" s="2" t="s">
        <v>1033</v>
      </c>
      <c r="E98" s="2" t="s">
        <v>1034</v>
      </c>
      <c r="F98" s="2" t="s">
        <v>1035</v>
      </c>
      <c r="G98" s="3" t="s">
        <v>1036</v>
      </c>
      <c r="H98" s="3" t="s">
        <v>64</v>
      </c>
      <c r="I98" s="3" t="s">
        <v>65</v>
      </c>
      <c r="J98" s="3" t="s">
        <v>64</v>
      </c>
      <c r="K98" s="3" t="s">
        <v>64</v>
      </c>
      <c r="L98" s="3" t="s">
        <v>66</v>
      </c>
      <c r="N98" s="2" t="s">
        <v>1037</v>
      </c>
      <c r="O98" s="3" t="s">
        <v>1009</v>
      </c>
      <c r="Q98" s="3" t="s">
        <v>70</v>
      </c>
      <c r="R98" s="3" t="s">
        <v>136</v>
      </c>
      <c r="S98" s="2" t="s">
        <v>1038</v>
      </c>
      <c r="T98" s="3" t="s">
        <v>687</v>
      </c>
      <c r="U98" s="4">
        <v>1</v>
      </c>
      <c r="V98" s="4">
        <v>1</v>
      </c>
      <c r="W98" s="5" t="s">
        <v>1039</v>
      </c>
      <c r="X98" s="5" t="s">
        <v>1039</v>
      </c>
      <c r="Y98" s="5" t="s">
        <v>1039</v>
      </c>
      <c r="Z98" s="5" t="s">
        <v>1039</v>
      </c>
      <c r="AA98" s="4">
        <v>37</v>
      </c>
      <c r="AB98" s="4">
        <v>22</v>
      </c>
      <c r="AC98" s="4">
        <v>50</v>
      </c>
      <c r="AD98" s="4">
        <v>1</v>
      </c>
      <c r="AE98" s="4">
        <v>1</v>
      </c>
      <c r="AF98" s="4">
        <v>1</v>
      </c>
      <c r="AG98" s="4">
        <v>2</v>
      </c>
      <c r="AH98" s="4">
        <v>1</v>
      </c>
      <c r="AI98" s="4">
        <v>1</v>
      </c>
      <c r="AJ98" s="4">
        <v>0</v>
      </c>
      <c r="AK98" s="4">
        <v>0</v>
      </c>
      <c r="AL98" s="4">
        <v>1</v>
      </c>
      <c r="AM98" s="4">
        <v>2</v>
      </c>
      <c r="AN98" s="4">
        <v>0</v>
      </c>
      <c r="AO98" s="4">
        <v>0</v>
      </c>
      <c r="AP98" s="4">
        <v>0</v>
      </c>
      <c r="AQ98" s="4">
        <v>0</v>
      </c>
      <c r="AR98" s="3" t="s">
        <v>64</v>
      </c>
      <c r="AS98" s="3" t="s">
        <v>64</v>
      </c>
      <c r="AU98" s="6" t="str">
        <f>HYPERLINK("https://creighton-primo.hosted.exlibrisgroup.com/primo-explore/search?tab=default_tab&amp;search_scope=EVERYTHING&amp;vid=01CRU&amp;lang=en_US&amp;offset=0&amp;query=any,contains,991004555259702656","Catalog Record")</f>
        <v>Catalog Record</v>
      </c>
      <c r="AV98" s="6" t="str">
        <f>HYPERLINK("http://www.worldcat.org/oclc/56964267","WorldCat Record")</f>
        <v>WorldCat Record</v>
      </c>
      <c r="AW98" s="3" t="s">
        <v>1040</v>
      </c>
      <c r="AX98" s="3" t="s">
        <v>1041</v>
      </c>
      <c r="AY98" s="3" t="s">
        <v>1042</v>
      </c>
      <c r="AZ98" s="3" t="s">
        <v>1042</v>
      </c>
      <c r="BA98" s="3" t="s">
        <v>1043</v>
      </c>
      <c r="BB98" s="3" t="s">
        <v>80</v>
      </c>
      <c r="BD98" s="3" t="s">
        <v>1044</v>
      </c>
      <c r="BE98" s="3" t="s">
        <v>1045</v>
      </c>
      <c r="BF98" s="3" t="s">
        <v>1046</v>
      </c>
    </row>
    <row r="99" spans="1:58" ht="39.75" customHeight="1">
      <c r="A99" s="2" t="s">
        <v>58</v>
      </c>
      <c r="B99" s="2" t="s">
        <v>59</v>
      </c>
      <c r="C99" s="2"/>
      <c r="D99" s="2" t="s">
        <v>1047</v>
      </c>
      <c r="E99" s="2" t="s">
        <v>1048</v>
      </c>
      <c r="F99" s="2" t="s">
        <v>1049</v>
      </c>
      <c r="G99" s="3" t="s">
        <v>1050</v>
      </c>
      <c r="H99" s="3" t="s">
        <v>64</v>
      </c>
      <c r="I99" s="3" t="s">
        <v>65</v>
      </c>
      <c r="J99" s="3" t="s">
        <v>64</v>
      </c>
      <c r="K99" s="3" t="s">
        <v>64</v>
      </c>
      <c r="L99" s="3" t="s">
        <v>66</v>
      </c>
      <c r="N99" s="2" t="s">
        <v>1051</v>
      </c>
      <c r="O99" s="3" t="s">
        <v>1052</v>
      </c>
      <c r="Q99" s="3" t="s">
        <v>70</v>
      </c>
      <c r="R99" s="3" t="s">
        <v>136</v>
      </c>
      <c r="S99" s="2" t="s">
        <v>1053</v>
      </c>
      <c r="T99" s="3" t="s">
        <v>687</v>
      </c>
      <c r="U99" s="4">
        <v>1</v>
      </c>
      <c r="V99" s="4">
        <v>1</v>
      </c>
      <c r="W99" s="5" t="s">
        <v>1054</v>
      </c>
      <c r="X99" s="5" t="s">
        <v>1054</v>
      </c>
      <c r="Y99" s="5" t="s">
        <v>1039</v>
      </c>
      <c r="Z99" s="5" t="s">
        <v>1039</v>
      </c>
      <c r="AA99" s="4">
        <v>56</v>
      </c>
      <c r="AB99" s="4">
        <v>32</v>
      </c>
      <c r="AC99" s="4">
        <v>54</v>
      </c>
      <c r="AD99" s="4">
        <v>1</v>
      </c>
      <c r="AE99" s="4">
        <v>1</v>
      </c>
      <c r="AF99" s="4">
        <v>2</v>
      </c>
      <c r="AG99" s="4">
        <v>3</v>
      </c>
      <c r="AH99" s="4">
        <v>1</v>
      </c>
      <c r="AI99" s="4">
        <v>1</v>
      </c>
      <c r="AJ99" s="4">
        <v>0</v>
      </c>
      <c r="AK99" s="4">
        <v>0</v>
      </c>
      <c r="AL99" s="4">
        <v>2</v>
      </c>
      <c r="AM99" s="4">
        <v>3</v>
      </c>
      <c r="AN99" s="4">
        <v>0</v>
      </c>
      <c r="AO99" s="4">
        <v>0</v>
      </c>
      <c r="AP99" s="4">
        <v>0</v>
      </c>
      <c r="AQ99" s="4">
        <v>0</v>
      </c>
      <c r="AR99" s="3" t="s">
        <v>64</v>
      </c>
      <c r="AS99" s="3" t="s">
        <v>64</v>
      </c>
      <c r="AU99" s="6" t="str">
        <f>HYPERLINK("https://creighton-primo.hosted.exlibrisgroup.com/primo-explore/search?tab=default_tab&amp;search_scope=EVERYTHING&amp;vid=01CRU&amp;lang=en_US&amp;offset=0&amp;query=any,contains,991004555329702656","Catalog Record")</f>
        <v>Catalog Record</v>
      </c>
      <c r="AV99" s="6" t="str">
        <f>HYPERLINK("http://www.worldcat.org/oclc/57538284","WorldCat Record")</f>
        <v>WorldCat Record</v>
      </c>
      <c r="AW99" s="3" t="s">
        <v>1055</v>
      </c>
      <c r="AX99" s="3" t="s">
        <v>1056</v>
      </c>
      <c r="AY99" s="3" t="s">
        <v>1057</v>
      </c>
      <c r="AZ99" s="3" t="s">
        <v>1057</v>
      </c>
      <c r="BA99" s="3" t="s">
        <v>1058</v>
      </c>
      <c r="BB99" s="3" t="s">
        <v>80</v>
      </c>
      <c r="BD99" s="3" t="s">
        <v>1059</v>
      </c>
      <c r="BE99" s="3" t="s">
        <v>1060</v>
      </c>
      <c r="BF99" s="3" t="s">
        <v>1061</v>
      </c>
    </row>
    <row r="100" spans="1:58" ht="39.75" customHeight="1">
      <c r="A100" s="2" t="s">
        <v>58</v>
      </c>
      <c r="B100" s="2" t="s">
        <v>59</v>
      </c>
      <c r="C100" s="2"/>
      <c r="D100" s="2" t="s">
        <v>1062</v>
      </c>
      <c r="E100" s="2" t="s">
        <v>1063</v>
      </c>
      <c r="F100" s="2" t="s">
        <v>1064</v>
      </c>
      <c r="G100" s="3" t="s">
        <v>1065</v>
      </c>
      <c r="H100" s="3" t="s">
        <v>64</v>
      </c>
      <c r="I100" s="3" t="s">
        <v>65</v>
      </c>
      <c r="J100" s="3" t="s">
        <v>64</v>
      </c>
      <c r="K100" s="3" t="s">
        <v>64</v>
      </c>
      <c r="L100" s="3" t="s">
        <v>66</v>
      </c>
      <c r="N100" s="2" t="s">
        <v>1066</v>
      </c>
      <c r="O100" s="3" t="s">
        <v>1052</v>
      </c>
      <c r="Q100" s="3" t="s">
        <v>70</v>
      </c>
      <c r="R100" s="3" t="s">
        <v>136</v>
      </c>
      <c r="S100" s="2" t="s">
        <v>1067</v>
      </c>
      <c r="T100" s="3" t="s">
        <v>687</v>
      </c>
      <c r="U100" s="4">
        <v>1</v>
      </c>
      <c r="V100" s="4">
        <v>1</v>
      </c>
      <c r="W100" s="5" t="s">
        <v>1068</v>
      </c>
      <c r="X100" s="5" t="s">
        <v>1068</v>
      </c>
      <c r="Y100" s="5" t="s">
        <v>1068</v>
      </c>
      <c r="Z100" s="5" t="s">
        <v>1068</v>
      </c>
      <c r="AA100" s="4">
        <v>206</v>
      </c>
      <c r="AB100" s="4">
        <v>123</v>
      </c>
      <c r="AC100" s="4">
        <v>134</v>
      </c>
      <c r="AD100" s="4">
        <v>2</v>
      </c>
      <c r="AE100" s="4">
        <v>2</v>
      </c>
      <c r="AF100" s="4">
        <v>9</v>
      </c>
      <c r="AG100" s="4">
        <v>10</v>
      </c>
      <c r="AH100" s="4">
        <v>3</v>
      </c>
      <c r="AI100" s="4">
        <v>3</v>
      </c>
      <c r="AJ100" s="4">
        <v>2</v>
      </c>
      <c r="AK100" s="4">
        <v>2</v>
      </c>
      <c r="AL100" s="4">
        <v>5</v>
      </c>
      <c r="AM100" s="4">
        <v>6</v>
      </c>
      <c r="AN100" s="4">
        <v>1</v>
      </c>
      <c r="AO100" s="4">
        <v>1</v>
      </c>
      <c r="AP100" s="4">
        <v>0</v>
      </c>
      <c r="AQ100" s="4">
        <v>0</v>
      </c>
      <c r="AR100" s="3" t="s">
        <v>64</v>
      </c>
      <c r="AS100" s="3" t="s">
        <v>94</v>
      </c>
      <c r="AT100" s="6" t="str">
        <f>HYPERLINK("http://catalog.hathitrust.org/Record/005214623","HathiTrust Record")</f>
        <v>HathiTrust Record</v>
      </c>
      <c r="AU100" s="6" t="str">
        <f>HYPERLINK("https://creighton-primo.hosted.exlibrisgroup.com/primo-explore/search?tab=default_tab&amp;search_scope=EVERYTHING&amp;vid=01CRU&amp;lang=en_US&amp;offset=0&amp;query=any,contains,991004770049702656","Catalog Record")</f>
        <v>Catalog Record</v>
      </c>
      <c r="AV100" s="6" t="str">
        <f>HYPERLINK("http://www.worldcat.org/oclc/61440460","WorldCat Record")</f>
        <v>WorldCat Record</v>
      </c>
      <c r="AW100" s="3" t="s">
        <v>1069</v>
      </c>
      <c r="AX100" s="3" t="s">
        <v>1070</v>
      </c>
      <c r="AY100" s="3" t="s">
        <v>1071</v>
      </c>
      <c r="AZ100" s="3" t="s">
        <v>1071</v>
      </c>
      <c r="BA100" s="3" t="s">
        <v>1072</v>
      </c>
      <c r="BB100" s="3" t="s">
        <v>80</v>
      </c>
      <c r="BD100" s="3" t="s">
        <v>1073</v>
      </c>
      <c r="BE100" s="3" t="s">
        <v>1074</v>
      </c>
      <c r="BF100" s="3" t="s">
        <v>1075</v>
      </c>
    </row>
    <row r="101" spans="1:58" ht="39.75" customHeight="1">
      <c r="A101" s="2" t="s">
        <v>58</v>
      </c>
      <c r="B101" s="2" t="s">
        <v>59</v>
      </c>
      <c r="C101" s="2"/>
      <c r="D101" s="2" t="s">
        <v>1076</v>
      </c>
      <c r="E101" s="2" t="s">
        <v>1077</v>
      </c>
      <c r="F101" s="2" t="s">
        <v>1078</v>
      </c>
      <c r="G101" s="3" t="s">
        <v>1079</v>
      </c>
      <c r="H101" s="3" t="s">
        <v>64</v>
      </c>
      <c r="I101" s="3" t="s">
        <v>65</v>
      </c>
      <c r="J101" s="3" t="s">
        <v>64</v>
      </c>
      <c r="K101" s="3" t="s">
        <v>64</v>
      </c>
      <c r="L101" s="3" t="s">
        <v>66</v>
      </c>
      <c r="N101" s="2" t="s">
        <v>1080</v>
      </c>
      <c r="O101" s="3" t="s">
        <v>1052</v>
      </c>
      <c r="Q101" s="3" t="s">
        <v>70</v>
      </c>
      <c r="R101" s="3" t="s">
        <v>136</v>
      </c>
      <c r="S101" s="2" t="s">
        <v>1081</v>
      </c>
      <c r="T101" s="3" t="s">
        <v>687</v>
      </c>
      <c r="U101" s="4">
        <v>1</v>
      </c>
      <c r="V101" s="4">
        <v>1</v>
      </c>
      <c r="W101" s="5" t="s">
        <v>1082</v>
      </c>
      <c r="X101" s="5" t="s">
        <v>1082</v>
      </c>
      <c r="Y101" s="5" t="s">
        <v>1082</v>
      </c>
      <c r="Z101" s="5" t="s">
        <v>1082</v>
      </c>
      <c r="AA101" s="4">
        <v>183</v>
      </c>
      <c r="AB101" s="4">
        <v>119</v>
      </c>
      <c r="AC101" s="4">
        <v>129</v>
      </c>
      <c r="AD101" s="4">
        <v>2</v>
      </c>
      <c r="AE101" s="4">
        <v>2</v>
      </c>
      <c r="AF101" s="4">
        <v>9</v>
      </c>
      <c r="AG101" s="4">
        <v>10</v>
      </c>
      <c r="AH101" s="4">
        <v>2</v>
      </c>
      <c r="AI101" s="4">
        <v>2</v>
      </c>
      <c r="AJ101" s="4">
        <v>3</v>
      </c>
      <c r="AK101" s="4">
        <v>3</v>
      </c>
      <c r="AL101" s="4">
        <v>5</v>
      </c>
      <c r="AM101" s="4">
        <v>6</v>
      </c>
      <c r="AN101" s="4">
        <v>1</v>
      </c>
      <c r="AO101" s="4">
        <v>1</v>
      </c>
      <c r="AP101" s="4">
        <v>0</v>
      </c>
      <c r="AQ101" s="4">
        <v>0</v>
      </c>
      <c r="AR101" s="3" t="s">
        <v>64</v>
      </c>
      <c r="AS101" s="3" t="s">
        <v>94</v>
      </c>
      <c r="AT101" s="6" t="str">
        <f>HYPERLINK("http://catalog.hathitrust.org/Record/005214048","HathiTrust Record")</f>
        <v>HathiTrust Record</v>
      </c>
      <c r="AU101" s="6" t="str">
        <f>HYPERLINK("https://creighton-primo.hosted.exlibrisgroup.com/primo-explore/search?tab=default_tab&amp;search_scope=EVERYTHING&amp;vid=01CRU&amp;lang=en_US&amp;offset=0&amp;query=any,contains,991004774349702656","Catalog Record")</f>
        <v>Catalog Record</v>
      </c>
      <c r="AV101" s="6" t="str">
        <f>HYPERLINK("http://www.worldcat.org/oclc/61440461","WorldCat Record")</f>
        <v>WorldCat Record</v>
      </c>
      <c r="AW101" s="3" t="s">
        <v>1083</v>
      </c>
      <c r="AX101" s="3" t="s">
        <v>1084</v>
      </c>
      <c r="AY101" s="3" t="s">
        <v>1085</v>
      </c>
      <c r="AZ101" s="3" t="s">
        <v>1085</v>
      </c>
      <c r="BA101" s="3" t="s">
        <v>1086</v>
      </c>
      <c r="BB101" s="3" t="s">
        <v>80</v>
      </c>
      <c r="BD101" s="3" t="s">
        <v>1087</v>
      </c>
      <c r="BE101" s="3" t="s">
        <v>1088</v>
      </c>
      <c r="BF101" s="3" t="s">
        <v>1089</v>
      </c>
    </row>
    <row r="102" spans="1:58" ht="39.75" customHeight="1">
      <c r="A102" s="2" t="s">
        <v>58</v>
      </c>
      <c r="B102" s="2" t="s">
        <v>59</v>
      </c>
      <c r="C102" s="2"/>
      <c r="D102" s="2" t="s">
        <v>1090</v>
      </c>
      <c r="E102" s="2" t="s">
        <v>1091</v>
      </c>
      <c r="F102" s="2" t="s">
        <v>1092</v>
      </c>
      <c r="G102" s="3" t="s">
        <v>1093</v>
      </c>
      <c r="H102" s="3" t="s">
        <v>64</v>
      </c>
      <c r="I102" s="3" t="s">
        <v>65</v>
      </c>
      <c r="J102" s="3" t="s">
        <v>64</v>
      </c>
      <c r="K102" s="3" t="s">
        <v>64</v>
      </c>
      <c r="L102" s="3" t="s">
        <v>66</v>
      </c>
      <c r="N102" s="2" t="s">
        <v>1080</v>
      </c>
      <c r="O102" s="3" t="s">
        <v>1052</v>
      </c>
      <c r="Q102" s="3" t="s">
        <v>70</v>
      </c>
      <c r="R102" s="3" t="s">
        <v>136</v>
      </c>
      <c r="S102" s="2" t="s">
        <v>1094</v>
      </c>
      <c r="T102" s="3" t="s">
        <v>687</v>
      </c>
      <c r="U102" s="4">
        <v>1</v>
      </c>
      <c r="V102" s="4">
        <v>1</v>
      </c>
      <c r="W102" s="5" t="s">
        <v>1068</v>
      </c>
      <c r="X102" s="5" t="s">
        <v>1068</v>
      </c>
      <c r="Y102" s="5" t="s">
        <v>1068</v>
      </c>
      <c r="Z102" s="5" t="s">
        <v>1068</v>
      </c>
      <c r="AA102" s="4">
        <v>224</v>
      </c>
      <c r="AB102" s="4">
        <v>142</v>
      </c>
      <c r="AC102" s="4">
        <v>152</v>
      </c>
      <c r="AD102" s="4">
        <v>2</v>
      </c>
      <c r="AE102" s="4">
        <v>2</v>
      </c>
      <c r="AF102" s="4">
        <v>9</v>
      </c>
      <c r="AG102" s="4">
        <v>10</v>
      </c>
      <c r="AH102" s="4">
        <v>1</v>
      </c>
      <c r="AI102" s="4">
        <v>1</v>
      </c>
      <c r="AJ102" s="4">
        <v>2</v>
      </c>
      <c r="AK102" s="4">
        <v>2</v>
      </c>
      <c r="AL102" s="4">
        <v>7</v>
      </c>
      <c r="AM102" s="4">
        <v>8</v>
      </c>
      <c r="AN102" s="4">
        <v>1</v>
      </c>
      <c r="AO102" s="4">
        <v>1</v>
      </c>
      <c r="AP102" s="4">
        <v>0</v>
      </c>
      <c r="AQ102" s="4">
        <v>0</v>
      </c>
      <c r="AR102" s="3" t="s">
        <v>64</v>
      </c>
      <c r="AS102" s="3" t="s">
        <v>94</v>
      </c>
      <c r="AT102" s="6" t="str">
        <f>HYPERLINK("http://catalog.hathitrust.org/Record/005145550","HathiTrust Record")</f>
        <v>HathiTrust Record</v>
      </c>
      <c r="AU102" s="6" t="str">
        <f>HYPERLINK("https://creighton-primo.hosted.exlibrisgroup.com/primo-explore/search?tab=default_tab&amp;search_scope=EVERYTHING&amp;vid=01CRU&amp;lang=en_US&amp;offset=0&amp;query=any,contains,991004770079702656","Catalog Record")</f>
        <v>Catalog Record</v>
      </c>
      <c r="AV102" s="6" t="str">
        <f>HYPERLINK("http://www.worldcat.org/oclc/61756532","WorldCat Record")</f>
        <v>WorldCat Record</v>
      </c>
      <c r="AW102" s="3" t="s">
        <v>1095</v>
      </c>
      <c r="AX102" s="3" t="s">
        <v>1096</v>
      </c>
      <c r="AY102" s="3" t="s">
        <v>1097</v>
      </c>
      <c r="AZ102" s="3" t="s">
        <v>1097</v>
      </c>
      <c r="BA102" s="3" t="s">
        <v>1098</v>
      </c>
      <c r="BB102" s="3" t="s">
        <v>80</v>
      </c>
      <c r="BD102" s="3" t="s">
        <v>1099</v>
      </c>
      <c r="BE102" s="3" t="s">
        <v>1100</v>
      </c>
      <c r="BF102" s="3" t="s">
        <v>1101</v>
      </c>
    </row>
    <row r="103" spans="1:58" ht="39.75" customHeight="1">
      <c r="A103" s="2" t="s">
        <v>58</v>
      </c>
      <c r="B103" s="2" t="s">
        <v>59</v>
      </c>
      <c r="C103" s="2"/>
      <c r="D103" s="2" t="s">
        <v>1102</v>
      </c>
      <c r="E103" s="2" t="s">
        <v>1103</v>
      </c>
      <c r="F103" s="2" t="s">
        <v>1104</v>
      </c>
      <c r="G103" s="3" t="s">
        <v>1105</v>
      </c>
      <c r="H103" s="3" t="s">
        <v>64</v>
      </c>
      <c r="I103" s="3" t="s">
        <v>65</v>
      </c>
      <c r="J103" s="3" t="s">
        <v>64</v>
      </c>
      <c r="K103" s="3" t="s">
        <v>64</v>
      </c>
      <c r="L103" s="3" t="s">
        <v>66</v>
      </c>
      <c r="N103" s="2" t="s">
        <v>1106</v>
      </c>
      <c r="O103" s="3" t="s">
        <v>1052</v>
      </c>
      <c r="Q103" s="3" t="s">
        <v>70</v>
      </c>
      <c r="R103" s="3" t="s">
        <v>136</v>
      </c>
      <c r="S103" s="2" t="s">
        <v>1107</v>
      </c>
      <c r="T103" s="3" t="s">
        <v>687</v>
      </c>
      <c r="U103" s="4">
        <v>1</v>
      </c>
      <c r="V103" s="4">
        <v>1</v>
      </c>
      <c r="W103" s="5" t="s">
        <v>1082</v>
      </c>
      <c r="X103" s="5" t="s">
        <v>1082</v>
      </c>
      <c r="Y103" s="5" t="s">
        <v>1082</v>
      </c>
      <c r="Z103" s="5" t="s">
        <v>1082</v>
      </c>
      <c r="AA103" s="4">
        <v>53</v>
      </c>
      <c r="AB103" s="4">
        <v>31</v>
      </c>
      <c r="AC103" s="4">
        <v>44</v>
      </c>
      <c r="AD103" s="4">
        <v>1</v>
      </c>
      <c r="AE103" s="4">
        <v>1</v>
      </c>
      <c r="AF103" s="4">
        <v>1</v>
      </c>
      <c r="AG103" s="4">
        <v>2</v>
      </c>
      <c r="AH103" s="4">
        <v>1</v>
      </c>
      <c r="AI103" s="4">
        <v>1</v>
      </c>
      <c r="AJ103" s="4">
        <v>0</v>
      </c>
      <c r="AK103" s="4">
        <v>0</v>
      </c>
      <c r="AL103" s="4">
        <v>1</v>
      </c>
      <c r="AM103" s="4">
        <v>2</v>
      </c>
      <c r="AN103" s="4">
        <v>0</v>
      </c>
      <c r="AO103" s="4">
        <v>0</v>
      </c>
      <c r="AP103" s="4">
        <v>0</v>
      </c>
      <c r="AQ103" s="4">
        <v>0</v>
      </c>
      <c r="AR103" s="3" t="s">
        <v>64</v>
      </c>
      <c r="AS103" s="3" t="s">
        <v>64</v>
      </c>
      <c r="AU103" s="6" t="str">
        <f>HYPERLINK("https://creighton-primo.hosted.exlibrisgroup.com/primo-explore/search?tab=default_tab&amp;search_scope=EVERYTHING&amp;vid=01CRU&amp;lang=en_US&amp;offset=0&amp;query=any,contains,991004774379702656","Catalog Record")</f>
        <v>Catalog Record</v>
      </c>
      <c r="AV103" s="6" t="str">
        <f>HYPERLINK("http://www.worldcat.org/oclc/62132278","WorldCat Record")</f>
        <v>WorldCat Record</v>
      </c>
      <c r="AW103" s="3" t="s">
        <v>1108</v>
      </c>
      <c r="AX103" s="3" t="s">
        <v>1109</v>
      </c>
      <c r="AY103" s="3" t="s">
        <v>1110</v>
      </c>
      <c r="AZ103" s="3" t="s">
        <v>1110</v>
      </c>
      <c r="BA103" s="3" t="s">
        <v>1111</v>
      </c>
      <c r="BB103" s="3" t="s">
        <v>80</v>
      </c>
      <c r="BD103" s="3" t="s">
        <v>1112</v>
      </c>
      <c r="BE103" s="3" t="s">
        <v>1113</v>
      </c>
      <c r="BF103" s="3" t="s">
        <v>1114</v>
      </c>
    </row>
    <row r="104" spans="1:58" ht="39.75" customHeight="1">
      <c r="A104" s="2" t="s">
        <v>58</v>
      </c>
      <c r="B104" s="2" t="s">
        <v>59</v>
      </c>
      <c r="C104" s="2"/>
      <c r="D104" s="2" t="s">
        <v>1115</v>
      </c>
      <c r="E104" s="2" t="s">
        <v>1116</v>
      </c>
      <c r="F104" s="2" t="s">
        <v>1117</v>
      </c>
      <c r="G104" s="3" t="s">
        <v>1118</v>
      </c>
      <c r="H104" s="3" t="s">
        <v>64</v>
      </c>
      <c r="I104" s="3" t="s">
        <v>65</v>
      </c>
      <c r="J104" s="3" t="s">
        <v>64</v>
      </c>
      <c r="K104" s="3" t="s">
        <v>64</v>
      </c>
      <c r="L104" s="3" t="s">
        <v>66</v>
      </c>
      <c r="N104" s="2" t="s">
        <v>1119</v>
      </c>
      <c r="O104" s="3" t="s">
        <v>1052</v>
      </c>
      <c r="Q104" s="3" t="s">
        <v>70</v>
      </c>
      <c r="R104" s="3" t="s">
        <v>136</v>
      </c>
      <c r="S104" s="2" t="s">
        <v>1120</v>
      </c>
      <c r="T104" s="3" t="s">
        <v>687</v>
      </c>
      <c r="U104" s="4">
        <v>2</v>
      </c>
      <c r="V104" s="4">
        <v>2</v>
      </c>
      <c r="W104" s="5" t="s">
        <v>1082</v>
      </c>
      <c r="X104" s="5" t="s">
        <v>1082</v>
      </c>
      <c r="Y104" s="5" t="s">
        <v>1082</v>
      </c>
      <c r="Z104" s="5" t="s">
        <v>1082</v>
      </c>
      <c r="AA104" s="4">
        <v>40</v>
      </c>
      <c r="AB104" s="4">
        <v>24</v>
      </c>
      <c r="AC104" s="4">
        <v>34</v>
      </c>
      <c r="AD104" s="4">
        <v>1</v>
      </c>
      <c r="AE104" s="4">
        <v>1</v>
      </c>
      <c r="AF104" s="4">
        <v>1</v>
      </c>
      <c r="AG104" s="4">
        <v>2</v>
      </c>
      <c r="AH104" s="4">
        <v>0</v>
      </c>
      <c r="AI104" s="4">
        <v>0</v>
      </c>
      <c r="AJ104" s="4">
        <v>0</v>
      </c>
      <c r="AK104" s="4">
        <v>0</v>
      </c>
      <c r="AL104" s="4">
        <v>1</v>
      </c>
      <c r="AM104" s="4">
        <v>2</v>
      </c>
      <c r="AN104" s="4">
        <v>0</v>
      </c>
      <c r="AO104" s="4">
        <v>0</v>
      </c>
      <c r="AP104" s="4">
        <v>0</v>
      </c>
      <c r="AQ104" s="4">
        <v>0</v>
      </c>
      <c r="AR104" s="3" t="s">
        <v>64</v>
      </c>
      <c r="AS104" s="3" t="s">
        <v>64</v>
      </c>
      <c r="AU104" s="6" t="str">
        <f>HYPERLINK("https://creighton-primo.hosted.exlibrisgroup.com/primo-explore/search?tab=default_tab&amp;search_scope=EVERYTHING&amp;vid=01CRU&amp;lang=en_US&amp;offset=0&amp;query=any,contains,991004774509702656","Catalog Record")</f>
        <v>Catalog Record</v>
      </c>
      <c r="AV104" s="6" t="str">
        <f>HYPERLINK("http://www.worldcat.org/oclc/64092256","WorldCat Record")</f>
        <v>WorldCat Record</v>
      </c>
      <c r="AW104" s="3" t="s">
        <v>1121</v>
      </c>
      <c r="AX104" s="3" t="s">
        <v>1122</v>
      </c>
      <c r="AY104" s="3" t="s">
        <v>1123</v>
      </c>
      <c r="AZ104" s="3" t="s">
        <v>1123</v>
      </c>
      <c r="BA104" s="3" t="s">
        <v>1124</v>
      </c>
      <c r="BB104" s="3" t="s">
        <v>80</v>
      </c>
      <c r="BD104" s="3" t="s">
        <v>1125</v>
      </c>
      <c r="BE104" s="3" t="s">
        <v>1126</v>
      </c>
      <c r="BF104" s="3" t="s">
        <v>1127</v>
      </c>
    </row>
    <row r="105" spans="1:58" ht="39.75" customHeight="1">
      <c r="A105" s="2" t="s">
        <v>58</v>
      </c>
      <c r="B105" s="2" t="s">
        <v>59</v>
      </c>
      <c r="C105" s="2"/>
      <c r="D105" s="2" t="s">
        <v>1128</v>
      </c>
      <c r="E105" s="2" t="s">
        <v>1129</v>
      </c>
      <c r="F105" s="2" t="s">
        <v>1130</v>
      </c>
      <c r="G105" s="3" t="s">
        <v>1131</v>
      </c>
      <c r="H105" s="3" t="s">
        <v>64</v>
      </c>
      <c r="I105" s="3" t="s">
        <v>65</v>
      </c>
      <c r="J105" s="3" t="s">
        <v>64</v>
      </c>
      <c r="K105" s="3" t="s">
        <v>64</v>
      </c>
      <c r="L105" s="3" t="s">
        <v>66</v>
      </c>
      <c r="N105" s="2" t="s">
        <v>1132</v>
      </c>
      <c r="O105" s="3" t="s">
        <v>1133</v>
      </c>
      <c r="Q105" s="3" t="s">
        <v>70</v>
      </c>
      <c r="R105" s="3" t="s">
        <v>136</v>
      </c>
      <c r="S105" s="2" t="s">
        <v>1134</v>
      </c>
      <c r="T105" s="3" t="s">
        <v>687</v>
      </c>
      <c r="U105" s="4">
        <v>1</v>
      </c>
      <c r="V105" s="4">
        <v>1</v>
      </c>
      <c r="W105" s="5" t="s">
        <v>1135</v>
      </c>
      <c r="X105" s="5" t="s">
        <v>1135</v>
      </c>
      <c r="Y105" s="5" t="s">
        <v>1136</v>
      </c>
      <c r="Z105" s="5" t="s">
        <v>1136</v>
      </c>
      <c r="AA105" s="4">
        <v>239</v>
      </c>
      <c r="AB105" s="4">
        <v>156</v>
      </c>
      <c r="AC105" s="4">
        <v>163</v>
      </c>
      <c r="AD105" s="4">
        <v>2</v>
      </c>
      <c r="AE105" s="4">
        <v>2</v>
      </c>
      <c r="AF105" s="4">
        <v>13</v>
      </c>
      <c r="AG105" s="4">
        <v>13</v>
      </c>
      <c r="AH105" s="4">
        <v>2</v>
      </c>
      <c r="AI105" s="4">
        <v>2</v>
      </c>
      <c r="AJ105" s="4">
        <v>5</v>
      </c>
      <c r="AK105" s="4">
        <v>5</v>
      </c>
      <c r="AL105" s="4">
        <v>9</v>
      </c>
      <c r="AM105" s="4">
        <v>9</v>
      </c>
      <c r="AN105" s="4">
        <v>1</v>
      </c>
      <c r="AO105" s="4">
        <v>1</v>
      </c>
      <c r="AP105" s="4">
        <v>0</v>
      </c>
      <c r="AQ105" s="4">
        <v>0</v>
      </c>
      <c r="AR105" s="3" t="s">
        <v>64</v>
      </c>
      <c r="AS105" s="3" t="s">
        <v>94</v>
      </c>
      <c r="AT105" s="6" t="str">
        <f>HYPERLINK("http://catalog.hathitrust.org/Record/005674517","HathiTrust Record")</f>
        <v>HathiTrust Record</v>
      </c>
      <c r="AU105" s="6" t="str">
        <f>HYPERLINK("https://creighton-primo.hosted.exlibrisgroup.com/primo-explore/search?tab=default_tab&amp;search_scope=EVERYTHING&amp;vid=01CRU&amp;lang=en_US&amp;offset=0&amp;query=any,contains,991005187769702656","Catalog Record")</f>
        <v>Catalog Record</v>
      </c>
      <c r="AV105" s="6" t="str">
        <f>HYPERLINK("http://www.worldcat.org/oclc/64554613","WorldCat Record")</f>
        <v>WorldCat Record</v>
      </c>
      <c r="AW105" s="3" t="s">
        <v>1137</v>
      </c>
      <c r="AX105" s="3" t="s">
        <v>1138</v>
      </c>
      <c r="AY105" s="3" t="s">
        <v>1139</v>
      </c>
      <c r="AZ105" s="3" t="s">
        <v>1139</v>
      </c>
      <c r="BA105" s="3" t="s">
        <v>1140</v>
      </c>
      <c r="BB105" s="3" t="s">
        <v>80</v>
      </c>
      <c r="BD105" s="3" t="s">
        <v>1141</v>
      </c>
      <c r="BE105" s="3" t="s">
        <v>1142</v>
      </c>
      <c r="BF105" s="3" t="s">
        <v>1143</v>
      </c>
    </row>
    <row r="106" spans="1:58" ht="39.75" customHeight="1">
      <c r="A106" s="2" t="s">
        <v>58</v>
      </c>
      <c r="B106" s="2" t="s">
        <v>59</v>
      </c>
      <c r="C106" s="2"/>
      <c r="D106" s="2" t="s">
        <v>1144</v>
      </c>
      <c r="E106" s="2" t="s">
        <v>1145</v>
      </c>
      <c r="F106" s="2" t="s">
        <v>1146</v>
      </c>
      <c r="G106" s="3" t="s">
        <v>1147</v>
      </c>
      <c r="H106" s="3" t="s">
        <v>64</v>
      </c>
      <c r="I106" s="3" t="s">
        <v>65</v>
      </c>
      <c r="J106" s="3" t="s">
        <v>64</v>
      </c>
      <c r="K106" s="3" t="s">
        <v>64</v>
      </c>
      <c r="L106" s="3" t="s">
        <v>66</v>
      </c>
      <c r="N106" s="2" t="s">
        <v>1148</v>
      </c>
      <c r="O106" s="3" t="s">
        <v>1149</v>
      </c>
      <c r="Q106" s="3" t="s">
        <v>70</v>
      </c>
      <c r="R106" s="3" t="s">
        <v>136</v>
      </c>
      <c r="S106" s="2" t="s">
        <v>1150</v>
      </c>
      <c r="T106" s="3" t="s">
        <v>687</v>
      </c>
      <c r="U106" s="4">
        <v>1</v>
      </c>
      <c r="V106" s="4">
        <v>1</v>
      </c>
      <c r="W106" s="5" t="s">
        <v>1151</v>
      </c>
      <c r="X106" s="5" t="s">
        <v>1151</v>
      </c>
      <c r="Y106" s="5" t="s">
        <v>1151</v>
      </c>
      <c r="Z106" s="5" t="s">
        <v>1151</v>
      </c>
      <c r="AA106" s="4">
        <v>204</v>
      </c>
      <c r="AB106" s="4">
        <v>121</v>
      </c>
      <c r="AC106" s="4">
        <v>131</v>
      </c>
      <c r="AD106" s="4">
        <v>2</v>
      </c>
      <c r="AE106" s="4">
        <v>2</v>
      </c>
      <c r="AF106" s="4">
        <v>10</v>
      </c>
      <c r="AG106" s="4">
        <v>10</v>
      </c>
      <c r="AH106" s="4">
        <v>2</v>
      </c>
      <c r="AI106" s="4">
        <v>2</v>
      </c>
      <c r="AJ106" s="4">
        <v>3</v>
      </c>
      <c r="AK106" s="4">
        <v>3</v>
      </c>
      <c r="AL106" s="4">
        <v>6</v>
      </c>
      <c r="AM106" s="4">
        <v>6</v>
      </c>
      <c r="AN106" s="4">
        <v>1</v>
      </c>
      <c r="AO106" s="4">
        <v>1</v>
      </c>
      <c r="AP106" s="4">
        <v>0</v>
      </c>
      <c r="AQ106" s="4">
        <v>0</v>
      </c>
      <c r="AR106" s="3" t="s">
        <v>64</v>
      </c>
      <c r="AS106" s="3" t="s">
        <v>64</v>
      </c>
      <c r="AU106" s="6" t="str">
        <f>HYPERLINK("https://creighton-primo.hosted.exlibrisgroup.com/primo-explore/search?tab=default_tab&amp;search_scope=EVERYTHING&amp;vid=01CRU&amp;lang=en_US&amp;offset=0&amp;query=any,contains,991005047989702656","Catalog Record")</f>
        <v>Catalog Record</v>
      </c>
      <c r="AV106" s="6" t="str">
        <f>HYPERLINK("http://www.worldcat.org/oclc/69732430","WorldCat Record")</f>
        <v>WorldCat Record</v>
      </c>
      <c r="AW106" s="3" t="s">
        <v>1152</v>
      </c>
      <c r="AX106" s="3" t="s">
        <v>1153</v>
      </c>
      <c r="AY106" s="3" t="s">
        <v>1154</v>
      </c>
      <c r="AZ106" s="3" t="s">
        <v>1154</v>
      </c>
      <c r="BA106" s="3" t="s">
        <v>1155</v>
      </c>
      <c r="BB106" s="3" t="s">
        <v>80</v>
      </c>
      <c r="BD106" s="3" t="s">
        <v>1156</v>
      </c>
      <c r="BE106" s="3" t="s">
        <v>1157</v>
      </c>
      <c r="BF106" s="3" t="s">
        <v>1158</v>
      </c>
    </row>
    <row r="107" spans="1:58" ht="39.75" customHeight="1">
      <c r="A107" s="2" t="s">
        <v>58</v>
      </c>
      <c r="B107" s="2" t="s">
        <v>59</v>
      </c>
      <c r="C107" s="2"/>
      <c r="D107" s="2" t="s">
        <v>1159</v>
      </c>
      <c r="E107" s="2" t="s">
        <v>1160</v>
      </c>
      <c r="F107" s="2" t="s">
        <v>1161</v>
      </c>
      <c r="G107" s="3" t="s">
        <v>1162</v>
      </c>
      <c r="H107" s="3" t="s">
        <v>64</v>
      </c>
      <c r="I107" s="3" t="s">
        <v>65</v>
      </c>
      <c r="J107" s="3" t="s">
        <v>64</v>
      </c>
      <c r="K107" s="3" t="s">
        <v>64</v>
      </c>
      <c r="L107" s="3" t="s">
        <v>66</v>
      </c>
      <c r="N107" s="2" t="s">
        <v>1163</v>
      </c>
      <c r="O107" s="3" t="s">
        <v>1133</v>
      </c>
      <c r="Q107" s="3" t="s">
        <v>70</v>
      </c>
      <c r="R107" s="3" t="s">
        <v>136</v>
      </c>
      <c r="S107" s="2" t="s">
        <v>1164</v>
      </c>
      <c r="T107" s="3" t="s">
        <v>687</v>
      </c>
      <c r="U107" s="4">
        <v>1</v>
      </c>
      <c r="V107" s="4">
        <v>1</v>
      </c>
      <c r="W107" s="5" t="s">
        <v>1165</v>
      </c>
      <c r="X107" s="5" t="s">
        <v>1165</v>
      </c>
      <c r="Y107" s="5" t="s">
        <v>1166</v>
      </c>
      <c r="Z107" s="5" t="s">
        <v>1166</v>
      </c>
      <c r="AA107" s="4">
        <v>220</v>
      </c>
      <c r="AB107" s="4">
        <v>142</v>
      </c>
      <c r="AC107" s="4">
        <v>150</v>
      </c>
      <c r="AD107" s="4">
        <v>2</v>
      </c>
      <c r="AE107" s="4">
        <v>2</v>
      </c>
      <c r="AF107" s="4">
        <v>11</v>
      </c>
      <c r="AG107" s="4">
        <v>11</v>
      </c>
      <c r="AH107" s="4">
        <v>2</v>
      </c>
      <c r="AI107" s="4">
        <v>2</v>
      </c>
      <c r="AJ107" s="4">
        <v>3</v>
      </c>
      <c r="AK107" s="4">
        <v>3</v>
      </c>
      <c r="AL107" s="4">
        <v>7</v>
      </c>
      <c r="AM107" s="4">
        <v>7</v>
      </c>
      <c r="AN107" s="4">
        <v>1</v>
      </c>
      <c r="AO107" s="4">
        <v>1</v>
      </c>
      <c r="AP107" s="4">
        <v>0</v>
      </c>
      <c r="AQ107" s="4">
        <v>0</v>
      </c>
      <c r="AR107" s="3" t="s">
        <v>64</v>
      </c>
      <c r="AS107" s="3" t="s">
        <v>94</v>
      </c>
      <c r="AT107" s="6" t="str">
        <f>HYPERLINK("http://catalog.hathitrust.org/Record/005600783","HathiTrust Record")</f>
        <v>HathiTrust Record</v>
      </c>
      <c r="AU107" s="6" t="str">
        <f>HYPERLINK("https://creighton-primo.hosted.exlibrisgroup.com/primo-explore/search?tab=default_tab&amp;search_scope=EVERYTHING&amp;vid=01CRU&amp;lang=en_US&amp;offset=0&amp;query=any,contains,991005110309702656","Catalog Record")</f>
        <v>Catalog Record</v>
      </c>
      <c r="AV107" s="6" t="str">
        <f>HYPERLINK("http://www.worldcat.org/oclc/71163766","WorldCat Record")</f>
        <v>WorldCat Record</v>
      </c>
      <c r="AW107" s="3" t="s">
        <v>1167</v>
      </c>
      <c r="AX107" s="3" t="s">
        <v>1168</v>
      </c>
      <c r="AY107" s="3" t="s">
        <v>1169</v>
      </c>
      <c r="AZ107" s="3" t="s">
        <v>1169</v>
      </c>
      <c r="BA107" s="3" t="s">
        <v>1170</v>
      </c>
      <c r="BB107" s="3" t="s">
        <v>80</v>
      </c>
      <c r="BD107" s="3" t="s">
        <v>1171</v>
      </c>
      <c r="BE107" s="3" t="s">
        <v>1172</v>
      </c>
      <c r="BF107" s="3" t="s">
        <v>1173</v>
      </c>
    </row>
    <row r="108" spans="1:58" ht="39.75" customHeight="1">
      <c r="A108" s="2" t="s">
        <v>58</v>
      </c>
      <c r="B108" s="2" t="s">
        <v>59</v>
      </c>
      <c r="C108" s="2"/>
      <c r="D108" s="2" t="s">
        <v>1174</v>
      </c>
      <c r="E108" s="2" t="s">
        <v>1175</v>
      </c>
      <c r="F108" s="2" t="s">
        <v>1176</v>
      </c>
      <c r="G108" s="3" t="s">
        <v>1177</v>
      </c>
      <c r="H108" s="3" t="s">
        <v>64</v>
      </c>
      <c r="I108" s="3" t="s">
        <v>65</v>
      </c>
      <c r="J108" s="3" t="s">
        <v>64</v>
      </c>
      <c r="K108" s="3" t="s">
        <v>64</v>
      </c>
      <c r="L108" s="3" t="s">
        <v>66</v>
      </c>
      <c r="N108" s="2" t="s">
        <v>1178</v>
      </c>
      <c r="O108" s="3" t="s">
        <v>1133</v>
      </c>
      <c r="Q108" s="3" t="s">
        <v>70</v>
      </c>
      <c r="R108" s="3" t="s">
        <v>136</v>
      </c>
      <c r="S108" s="2" t="s">
        <v>1179</v>
      </c>
      <c r="T108" s="3" t="s">
        <v>687</v>
      </c>
      <c r="U108" s="4">
        <v>1</v>
      </c>
      <c r="V108" s="4">
        <v>1</v>
      </c>
      <c r="W108" s="5" t="s">
        <v>1180</v>
      </c>
      <c r="X108" s="5" t="s">
        <v>1180</v>
      </c>
      <c r="Y108" s="5" t="s">
        <v>1180</v>
      </c>
      <c r="Z108" s="5" t="s">
        <v>1180</v>
      </c>
      <c r="AA108" s="4">
        <v>220</v>
      </c>
      <c r="AB108" s="4">
        <v>117</v>
      </c>
      <c r="AC108" s="4">
        <v>124</v>
      </c>
      <c r="AD108" s="4">
        <v>2</v>
      </c>
      <c r="AE108" s="4">
        <v>2</v>
      </c>
      <c r="AF108" s="4">
        <v>9</v>
      </c>
      <c r="AG108" s="4">
        <v>9</v>
      </c>
      <c r="AH108" s="4">
        <v>1</v>
      </c>
      <c r="AI108" s="4">
        <v>1</v>
      </c>
      <c r="AJ108" s="4">
        <v>2</v>
      </c>
      <c r="AK108" s="4">
        <v>2</v>
      </c>
      <c r="AL108" s="4">
        <v>7</v>
      </c>
      <c r="AM108" s="4">
        <v>7</v>
      </c>
      <c r="AN108" s="4">
        <v>1</v>
      </c>
      <c r="AO108" s="4">
        <v>1</v>
      </c>
      <c r="AP108" s="4">
        <v>0</v>
      </c>
      <c r="AQ108" s="4">
        <v>0</v>
      </c>
      <c r="AR108" s="3" t="s">
        <v>64</v>
      </c>
      <c r="AS108" s="3" t="s">
        <v>94</v>
      </c>
      <c r="AT108" s="6" t="str">
        <f>HYPERLINK("http://catalog.hathitrust.org/Record/005675478","HathiTrust Record")</f>
        <v>HathiTrust Record</v>
      </c>
      <c r="AU108" s="6" t="str">
        <f>HYPERLINK("https://creighton-primo.hosted.exlibrisgroup.com/primo-explore/search?tab=default_tab&amp;search_scope=EVERYTHING&amp;vid=01CRU&amp;lang=en_US&amp;offset=0&amp;query=any,contains,991005178949702656","Catalog Record")</f>
        <v>Catalog Record</v>
      </c>
      <c r="AV108" s="6" t="str">
        <f>HYPERLINK("http://www.worldcat.org/oclc/71163762","WorldCat Record")</f>
        <v>WorldCat Record</v>
      </c>
      <c r="AW108" s="3" t="s">
        <v>1181</v>
      </c>
      <c r="AX108" s="3" t="s">
        <v>1182</v>
      </c>
      <c r="AY108" s="3" t="s">
        <v>1183</v>
      </c>
      <c r="AZ108" s="3" t="s">
        <v>1183</v>
      </c>
      <c r="BA108" s="3" t="s">
        <v>1184</v>
      </c>
      <c r="BB108" s="3" t="s">
        <v>80</v>
      </c>
      <c r="BD108" s="3" t="s">
        <v>1185</v>
      </c>
      <c r="BE108" s="3" t="s">
        <v>1186</v>
      </c>
      <c r="BF108" s="3" t="s">
        <v>1187</v>
      </c>
    </row>
    <row r="109" spans="1:58" ht="39.75" customHeight="1">
      <c r="A109" s="2" t="s">
        <v>58</v>
      </c>
      <c r="B109" s="2" t="s">
        <v>59</v>
      </c>
      <c r="C109" s="2"/>
      <c r="D109" s="2" t="s">
        <v>1188</v>
      </c>
      <c r="E109" s="2" t="s">
        <v>1189</v>
      </c>
      <c r="F109" s="2" t="s">
        <v>1190</v>
      </c>
      <c r="G109" s="3" t="s">
        <v>1191</v>
      </c>
      <c r="H109" s="3" t="s">
        <v>64</v>
      </c>
      <c r="I109" s="3" t="s">
        <v>65</v>
      </c>
      <c r="J109" s="3" t="s">
        <v>64</v>
      </c>
      <c r="K109" s="3" t="s">
        <v>64</v>
      </c>
      <c r="L109" s="3" t="s">
        <v>66</v>
      </c>
      <c r="N109" s="2" t="s">
        <v>1192</v>
      </c>
      <c r="O109" s="3" t="s">
        <v>1149</v>
      </c>
      <c r="Q109" s="3" t="s">
        <v>70</v>
      </c>
      <c r="R109" s="3" t="s">
        <v>136</v>
      </c>
      <c r="S109" s="2" t="s">
        <v>1193</v>
      </c>
      <c r="T109" s="3" t="s">
        <v>687</v>
      </c>
      <c r="U109" s="4">
        <v>1</v>
      </c>
      <c r="V109" s="4">
        <v>1</v>
      </c>
      <c r="W109" s="5" t="s">
        <v>1194</v>
      </c>
      <c r="X109" s="5" t="s">
        <v>1194</v>
      </c>
      <c r="Y109" s="5" t="s">
        <v>1194</v>
      </c>
      <c r="Z109" s="5" t="s">
        <v>1194</v>
      </c>
      <c r="AA109" s="4">
        <v>56</v>
      </c>
      <c r="AB109" s="4">
        <v>35</v>
      </c>
      <c r="AC109" s="4">
        <v>35</v>
      </c>
      <c r="AD109" s="4">
        <v>1</v>
      </c>
      <c r="AE109" s="4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0</v>
      </c>
      <c r="AK109" s="4">
        <v>0</v>
      </c>
      <c r="AL109" s="4">
        <v>1</v>
      </c>
      <c r="AM109" s="4">
        <v>1</v>
      </c>
      <c r="AN109" s="4">
        <v>0</v>
      </c>
      <c r="AO109" s="4">
        <v>0</v>
      </c>
      <c r="AP109" s="4">
        <v>0</v>
      </c>
      <c r="AQ109" s="4">
        <v>0</v>
      </c>
      <c r="AR109" s="3" t="s">
        <v>64</v>
      </c>
      <c r="AS109" s="3" t="s">
        <v>64</v>
      </c>
      <c r="AU109" s="6" t="str">
        <f>HYPERLINK("https://creighton-primo.hosted.exlibrisgroup.com/primo-explore/search?tab=default_tab&amp;search_scope=EVERYTHING&amp;vid=01CRU&amp;lang=en_US&amp;offset=0&amp;query=any,contains,991005084899702656","Catalog Record")</f>
        <v>Catalog Record</v>
      </c>
      <c r="AV109" s="6" t="str">
        <f>HYPERLINK("http://www.worldcat.org/oclc/71163771","WorldCat Record")</f>
        <v>WorldCat Record</v>
      </c>
      <c r="AW109" s="3" t="s">
        <v>1195</v>
      </c>
      <c r="AX109" s="3" t="s">
        <v>1196</v>
      </c>
      <c r="AY109" s="3" t="s">
        <v>1197</v>
      </c>
      <c r="AZ109" s="3" t="s">
        <v>1197</v>
      </c>
      <c r="BA109" s="3" t="s">
        <v>1198</v>
      </c>
      <c r="BB109" s="3" t="s">
        <v>80</v>
      </c>
      <c r="BD109" s="3" t="s">
        <v>1199</v>
      </c>
      <c r="BE109" s="3" t="s">
        <v>1200</v>
      </c>
      <c r="BF109" s="3" t="s">
        <v>1201</v>
      </c>
    </row>
    <row r="110" spans="1:58" ht="39.75" customHeight="1">
      <c r="A110" s="2" t="s">
        <v>58</v>
      </c>
      <c r="B110" s="2" t="s">
        <v>59</v>
      </c>
      <c r="C110" s="2"/>
      <c r="D110" s="2" t="s">
        <v>1202</v>
      </c>
      <c r="E110" s="2" t="s">
        <v>1203</v>
      </c>
      <c r="F110" s="2" t="s">
        <v>1204</v>
      </c>
      <c r="G110" s="3" t="s">
        <v>1205</v>
      </c>
      <c r="H110" s="3" t="s">
        <v>64</v>
      </c>
      <c r="I110" s="3" t="s">
        <v>65</v>
      </c>
      <c r="J110" s="3" t="s">
        <v>64</v>
      </c>
      <c r="K110" s="3" t="s">
        <v>64</v>
      </c>
      <c r="L110" s="3" t="s">
        <v>66</v>
      </c>
      <c r="N110" s="2" t="s">
        <v>1192</v>
      </c>
      <c r="O110" s="3" t="s">
        <v>1149</v>
      </c>
      <c r="Q110" s="3" t="s">
        <v>70</v>
      </c>
      <c r="R110" s="3" t="s">
        <v>136</v>
      </c>
      <c r="S110" s="2" t="s">
        <v>1206</v>
      </c>
      <c r="T110" s="3" t="s">
        <v>687</v>
      </c>
      <c r="U110" s="4">
        <v>2</v>
      </c>
      <c r="V110" s="4">
        <v>2</v>
      </c>
      <c r="W110" s="5" t="s">
        <v>1207</v>
      </c>
      <c r="X110" s="5" t="s">
        <v>1207</v>
      </c>
      <c r="Y110" s="5" t="s">
        <v>1207</v>
      </c>
      <c r="Z110" s="5" t="s">
        <v>1207</v>
      </c>
      <c r="AA110" s="4">
        <v>87</v>
      </c>
      <c r="AB110" s="4">
        <v>48</v>
      </c>
      <c r="AC110" s="4">
        <v>58</v>
      </c>
      <c r="AD110" s="4">
        <v>1</v>
      </c>
      <c r="AE110" s="4">
        <v>1</v>
      </c>
      <c r="AF110" s="4">
        <v>2</v>
      </c>
      <c r="AG110" s="4">
        <v>3</v>
      </c>
      <c r="AH110" s="4">
        <v>1</v>
      </c>
      <c r="AI110" s="4">
        <v>1</v>
      </c>
      <c r="AJ110" s="4">
        <v>0</v>
      </c>
      <c r="AK110" s="4">
        <v>0</v>
      </c>
      <c r="AL110" s="4">
        <v>2</v>
      </c>
      <c r="AM110" s="4">
        <v>3</v>
      </c>
      <c r="AN110" s="4">
        <v>0</v>
      </c>
      <c r="AO110" s="4">
        <v>0</v>
      </c>
      <c r="AP110" s="4">
        <v>0</v>
      </c>
      <c r="AQ110" s="4">
        <v>0</v>
      </c>
      <c r="AR110" s="3" t="s">
        <v>64</v>
      </c>
      <c r="AS110" s="3" t="s">
        <v>64</v>
      </c>
      <c r="AU110" s="6" t="str">
        <f>HYPERLINK("https://creighton-primo.hosted.exlibrisgroup.com/primo-explore/search?tab=default_tab&amp;search_scope=EVERYTHING&amp;vid=01CRU&amp;lang=en_US&amp;offset=0&amp;query=any,contains,991005104099702656","Catalog Record")</f>
        <v>Catalog Record</v>
      </c>
      <c r="AV110" s="6" t="str">
        <f>HYPERLINK("http://www.worldcat.org/oclc/71163772","WorldCat Record")</f>
        <v>WorldCat Record</v>
      </c>
      <c r="AW110" s="3" t="s">
        <v>1208</v>
      </c>
      <c r="AX110" s="3" t="s">
        <v>1209</v>
      </c>
      <c r="AY110" s="3" t="s">
        <v>1210</v>
      </c>
      <c r="AZ110" s="3" t="s">
        <v>1210</v>
      </c>
      <c r="BA110" s="3" t="s">
        <v>1211</v>
      </c>
      <c r="BB110" s="3" t="s">
        <v>80</v>
      </c>
      <c r="BD110" s="3" t="s">
        <v>1212</v>
      </c>
      <c r="BE110" s="3" t="s">
        <v>1213</v>
      </c>
      <c r="BF110" s="3" t="s">
        <v>1214</v>
      </c>
    </row>
    <row r="111" spans="1:58" ht="39.75" customHeight="1">
      <c r="A111" s="2" t="s">
        <v>58</v>
      </c>
      <c r="B111" s="2" t="s">
        <v>59</v>
      </c>
      <c r="C111" s="2"/>
      <c r="D111" s="2" t="s">
        <v>1215</v>
      </c>
      <c r="E111" s="2" t="s">
        <v>1216</v>
      </c>
      <c r="F111" s="2" t="s">
        <v>1217</v>
      </c>
      <c r="G111" s="3" t="s">
        <v>1218</v>
      </c>
      <c r="H111" s="3" t="s">
        <v>64</v>
      </c>
      <c r="I111" s="3" t="s">
        <v>65</v>
      </c>
      <c r="J111" s="3" t="s">
        <v>64</v>
      </c>
      <c r="K111" s="3" t="s">
        <v>64</v>
      </c>
      <c r="L111" s="3" t="s">
        <v>66</v>
      </c>
      <c r="N111" s="2" t="s">
        <v>1132</v>
      </c>
      <c r="O111" s="3" t="s">
        <v>1133</v>
      </c>
      <c r="Q111" s="3" t="s">
        <v>70</v>
      </c>
      <c r="R111" s="3" t="s">
        <v>136</v>
      </c>
      <c r="S111" s="2" t="s">
        <v>1219</v>
      </c>
      <c r="T111" s="3" t="s">
        <v>687</v>
      </c>
      <c r="U111" s="4">
        <v>1</v>
      </c>
      <c r="V111" s="4">
        <v>1</v>
      </c>
      <c r="W111" s="5" t="s">
        <v>1220</v>
      </c>
      <c r="X111" s="5" t="s">
        <v>1220</v>
      </c>
      <c r="Y111" s="5" t="s">
        <v>1221</v>
      </c>
      <c r="Z111" s="5" t="s">
        <v>1221</v>
      </c>
      <c r="AA111" s="4">
        <v>237</v>
      </c>
      <c r="AB111" s="4">
        <v>148</v>
      </c>
      <c r="AC111" s="4">
        <v>157</v>
      </c>
      <c r="AD111" s="4">
        <v>3</v>
      </c>
      <c r="AE111" s="4">
        <v>3</v>
      </c>
      <c r="AF111" s="4">
        <v>11</v>
      </c>
      <c r="AG111" s="4">
        <v>11</v>
      </c>
      <c r="AH111" s="4">
        <v>1</v>
      </c>
      <c r="AI111" s="4">
        <v>1</v>
      </c>
      <c r="AJ111" s="4">
        <v>4</v>
      </c>
      <c r="AK111" s="4">
        <v>4</v>
      </c>
      <c r="AL111" s="4">
        <v>7</v>
      </c>
      <c r="AM111" s="4">
        <v>7</v>
      </c>
      <c r="AN111" s="4">
        <v>2</v>
      </c>
      <c r="AO111" s="4">
        <v>2</v>
      </c>
      <c r="AP111" s="4">
        <v>0</v>
      </c>
      <c r="AQ111" s="4">
        <v>0</v>
      </c>
      <c r="AR111" s="3" t="s">
        <v>64</v>
      </c>
      <c r="AS111" s="3" t="s">
        <v>94</v>
      </c>
      <c r="AT111" s="6" t="str">
        <f>HYPERLINK("http://catalog.hathitrust.org/Record/005655123","HathiTrust Record")</f>
        <v>HathiTrust Record</v>
      </c>
      <c r="AU111" s="6" t="str">
        <f>HYPERLINK("https://creighton-primo.hosted.exlibrisgroup.com/primo-explore/search?tab=default_tab&amp;search_scope=EVERYTHING&amp;vid=01CRU&amp;lang=en_US&amp;offset=0&amp;query=any,contains,991005132429702656","Catalog Record")</f>
        <v>Catalog Record</v>
      </c>
      <c r="AV111" s="6" t="str">
        <f>HYPERLINK("http://www.worldcat.org/oclc/71163767","WorldCat Record")</f>
        <v>WorldCat Record</v>
      </c>
      <c r="AW111" s="3" t="s">
        <v>1222</v>
      </c>
      <c r="AX111" s="3" t="s">
        <v>1223</v>
      </c>
      <c r="AY111" s="3" t="s">
        <v>1224</v>
      </c>
      <c r="AZ111" s="3" t="s">
        <v>1224</v>
      </c>
      <c r="BA111" s="3" t="s">
        <v>1225</v>
      </c>
      <c r="BB111" s="3" t="s">
        <v>80</v>
      </c>
      <c r="BD111" s="3" t="s">
        <v>1226</v>
      </c>
      <c r="BE111" s="3" t="s">
        <v>1227</v>
      </c>
      <c r="BF111" s="3" t="s">
        <v>1228</v>
      </c>
    </row>
    <row r="112" spans="1:58" ht="39.75" customHeight="1">
      <c r="A112" s="2" t="s">
        <v>58</v>
      </c>
      <c r="B112" s="2" t="s">
        <v>59</v>
      </c>
      <c r="C112" s="2"/>
      <c r="D112" s="2" t="s">
        <v>1229</v>
      </c>
      <c r="E112" s="2" t="s">
        <v>1230</v>
      </c>
      <c r="F112" s="2" t="s">
        <v>1231</v>
      </c>
      <c r="G112" s="3" t="s">
        <v>1232</v>
      </c>
      <c r="H112" s="3" t="s">
        <v>64</v>
      </c>
      <c r="I112" s="3" t="s">
        <v>65</v>
      </c>
      <c r="J112" s="3" t="s">
        <v>64</v>
      </c>
      <c r="K112" s="3" t="s">
        <v>64</v>
      </c>
      <c r="L112" s="3" t="s">
        <v>66</v>
      </c>
      <c r="N112" s="2" t="s">
        <v>1233</v>
      </c>
      <c r="O112" s="3" t="s">
        <v>1133</v>
      </c>
      <c r="Q112" s="3" t="s">
        <v>70</v>
      </c>
      <c r="R112" s="3" t="s">
        <v>136</v>
      </c>
      <c r="S112" s="2" t="s">
        <v>1234</v>
      </c>
      <c r="T112" s="3" t="s">
        <v>687</v>
      </c>
      <c r="U112" s="4">
        <v>1</v>
      </c>
      <c r="V112" s="4">
        <v>1</v>
      </c>
      <c r="W112" s="5" t="s">
        <v>1235</v>
      </c>
      <c r="X112" s="5" t="s">
        <v>1235</v>
      </c>
      <c r="Y112" s="5" t="s">
        <v>1235</v>
      </c>
      <c r="Z112" s="5" t="s">
        <v>1235</v>
      </c>
      <c r="AA112" s="4">
        <v>187</v>
      </c>
      <c r="AB112" s="4">
        <v>115</v>
      </c>
      <c r="AC112" s="4">
        <v>123</v>
      </c>
      <c r="AD112" s="4">
        <v>2</v>
      </c>
      <c r="AE112" s="4">
        <v>2</v>
      </c>
      <c r="AF112" s="4">
        <v>10</v>
      </c>
      <c r="AG112" s="4">
        <v>10</v>
      </c>
      <c r="AH112" s="4">
        <v>1</v>
      </c>
      <c r="AI112" s="4">
        <v>1</v>
      </c>
      <c r="AJ112" s="4">
        <v>3</v>
      </c>
      <c r="AK112" s="4">
        <v>3</v>
      </c>
      <c r="AL112" s="4">
        <v>7</v>
      </c>
      <c r="AM112" s="4">
        <v>7</v>
      </c>
      <c r="AN112" s="4">
        <v>1</v>
      </c>
      <c r="AO112" s="4">
        <v>1</v>
      </c>
      <c r="AP112" s="4">
        <v>0</v>
      </c>
      <c r="AQ112" s="4">
        <v>0</v>
      </c>
      <c r="AR112" s="3" t="s">
        <v>64</v>
      </c>
      <c r="AS112" s="3" t="s">
        <v>94</v>
      </c>
      <c r="AT112" s="6" t="str">
        <f>HYPERLINK("http://catalog.hathitrust.org/Record/005675480","HathiTrust Record")</f>
        <v>HathiTrust Record</v>
      </c>
      <c r="AU112" s="6" t="str">
        <f>HYPERLINK("https://creighton-primo.hosted.exlibrisgroup.com/primo-explore/search?tab=default_tab&amp;search_scope=EVERYTHING&amp;vid=01CRU&amp;lang=en_US&amp;offset=0&amp;query=any,contains,991005214469702656","Catalog Record")</f>
        <v>Catalog Record</v>
      </c>
      <c r="AV112" s="6" t="str">
        <f>HYPERLINK("http://www.worldcat.org/oclc/137221426","WorldCat Record")</f>
        <v>WorldCat Record</v>
      </c>
      <c r="AW112" s="3" t="s">
        <v>1236</v>
      </c>
      <c r="AX112" s="3" t="s">
        <v>1237</v>
      </c>
      <c r="AY112" s="3" t="s">
        <v>1238</v>
      </c>
      <c r="AZ112" s="3" t="s">
        <v>1238</v>
      </c>
      <c r="BA112" s="3" t="s">
        <v>1239</v>
      </c>
      <c r="BB112" s="3" t="s">
        <v>80</v>
      </c>
      <c r="BD112" s="3" t="s">
        <v>1240</v>
      </c>
      <c r="BE112" s="3" t="s">
        <v>1241</v>
      </c>
      <c r="BF112" s="3" t="s">
        <v>1242</v>
      </c>
    </row>
    <row r="113" spans="1:58" ht="39.75" customHeight="1">
      <c r="A113" s="2" t="s">
        <v>58</v>
      </c>
      <c r="B113" s="2" t="s">
        <v>59</v>
      </c>
      <c r="C113" s="2"/>
      <c r="D113" s="2" t="s">
        <v>1243</v>
      </c>
      <c r="E113" s="2" t="s">
        <v>1244</v>
      </c>
      <c r="F113" s="2" t="s">
        <v>1245</v>
      </c>
      <c r="G113" s="3" t="s">
        <v>1246</v>
      </c>
      <c r="H113" s="3" t="s">
        <v>64</v>
      </c>
      <c r="I113" s="3" t="s">
        <v>65</v>
      </c>
      <c r="J113" s="3" t="s">
        <v>64</v>
      </c>
      <c r="K113" s="3" t="s">
        <v>64</v>
      </c>
      <c r="L113" s="3" t="s">
        <v>66</v>
      </c>
      <c r="N113" s="2" t="s">
        <v>1247</v>
      </c>
      <c r="O113" s="3" t="s">
        <v>1133</v>
      </c>
      <c r="Q113" s="3" t="s">
        <v>70</v>
      </c>
      <c r="R113" s="3" t="s">
        <v>136</v>
      </c>
      <c r="S113" s="2" t="s">
        <v>1248</v>
      </c>
      <c r="T113" s="3" t="s">
        <v>687</v>
      </c>
      <c r="U113" s="4">
        <v>1</v>
      </c>
      <c r="V113" s="4">
        <v>1</v>
      </c>
      <c r="W113" s="5" t="s">
        <v>1249</v>
      </c>
      <c r="X113" s="5" t="s">
        <v>1249</v>
      </c>
      <c r="Y113" s="5" t="s">
        <v>1250</v>
      </c>
      <c r="Z113" s="5" t="s">
        <v>1250</v>
      </c>
      <c r="AA113" s="4">
        <v>187</v>
      </c>
      <c r="AB113" s="4">
        <v>113</v>
      </c>
      <c r="AC113" s="4">
        <v>120</v>
      </c>
      <c r="AD113" s="4">
        <v>2</v>
      </c>
      <c r="AE113" s="4">
        <v>2</v>
      </c>
      <c r="AF113" s="4">
        <v>9</v>
      </c>
      <c r="AG113" s="4">
        <v>9</v>
      </c>
      <c r="AH113" s="4">
        <v>1</v>
      </c>
      <c r="AI113" s="4">
        <v>1</v>
      </c>
      <c r="AJ113" s="4">
        <v>2</v>
      </c>
      <c r="AK113" s="4">
        <v>2</v>
      </c>
      <c r="AL113" s="4">
        <v>7</v>
      </c>
      <c r="AM113" s="4">
        <v>7</v>
      </c>
      <c r="AN113" s="4">
        <v>1</v>
      </c>
      <c r="AO113" s="4">
        <v>1</v>
      </c>
      <c r="AP113" s="4">
        <v>0</v>
      </c>
      <c r="AQ113" s="4">
        <v>0</v>
      </c>
      <c r="AR113" s="3" t="s">
        <v>64</v>
      </c>
      <c r="AS113" s="3" t="s">
        <v>64</v>
      </c>
      <c r="AU113" s="6" t="str">
        <f>HYPERLINK("https://creighton-primo.hosted.exlibrisgroup.com/primo-explore/search?tab=default_tab&amp;search_scope=EVERYTHING&amp;vid=01CRU&amp;lang=en_US&amp;offset=0&amp;query=any,contains,991005259739702656","Catalog Record")</f>
        <v>Catalog Record</v>
      </c>
      <c r="AV113" s="6" t="str">
        <f>HYPERLINK("http://www.worldcat.org/oclc/153553879","WorldCat Record")</f>
        <v>WorldCat Record</v>
      </c>
      <c r="AW113" s="3" t="s">
        <v>1251</v>
      </c>
      <c r="AX113" s="3" t="s">
        <v>1252</v>
      </c>
      <c r="AY113" s="3" t="s">
        <v>1253</v>
      </c>
      <c r="AZ113" s="3" t="s">
        <v>1253</v>
      </c>
      <c r="BA113" s="3" t="s">
        <v>1254</v>
      </c>
      <c r="BB113" s="3" t="s">
        <v>80</v>
      </c>
      <c r="BD113" s="3" t="s">
        <v>1255</v>
      </c>
      <c r="BE113" s="3" t="s">
        <v>1256</v>
      </c>
      <c r="BF113" s="3" t="s">
        <v>1257</v>
      </c>
    </row>
    <row r="114" spans="1:58" ht="39.75" customHeight="1">
      <c r="A114" s="2" t="s">
        <v>58</v>
      </c>
      <c r="B114" s="2" t="s">
        <v>59</v>
      </c>
      <c r="C114" s="2"/>
      <c r="D114" s="2" t="s">
        <v>1258</v>
      </c>
      <c r="E114" s="2" t="s">
        <v>1259</v>
      </c>
      <c r="F114" s="2" t="s">
        <v>1260</v>
      </c>
      <c r="G114" s="3" t="s">
        <v>1261</v>
      </c>
      <c r="H114" s="3" t="s">
        <v>64</v>
      </c>
      <c r="I114" s="3" t="s">
        <v>65</v>
      </c>
      <c r="J114" s="3" t="s">
        <v>64</v>
      </c>
      <c r="K114" s="3" t="s">
        <v>64</v>
      </c>
      <c r="L114" s="3" t="s">
        <v>66</v>
      </c>
      <c r="N114" s="2" t="s">
        <v>1262</v>
      </c>
      <c r="O114" s="3" t="s">
        <v>1133</v>
      </c>
      <c r="Q114" s="3" t="s">
        <v>70</v>
      </c>
      <c r="R114" s="3" t="s">
        <v>136</v>
      </c>
      <c r="S114" s="2" t="s">
        <v>1263</v>
      </c>
      <c r="T114" s="3" t="s">
        <v>687</v>
      </c>
      <c r="U114" s="4">
        <v>1</v>
      </c>
      <c r="V114" s="4">
        <v>1</v>
      </c>
      <c r="W114" s="5" t="s">
        <v>1264</v>
      </c>
      <c r="X114" s="5" t="s">
        <v>1264</v>
      </c>
      <c r="Y114" s="5" t="s">
        <v>1264</v>
      </c>
      <c r="Z114" s="5" t="s">
        <v>1264</v>
      </c>
      <c r="AA114" s="4">
        <v>179</v>
      </c>
      <c r="AB114" s="4">
        <v>108</v>
      </c>
      <c r="AC114" s="4">
        <v>115</v>
      </c>
      <c r="AD114" s="4">
        <v>2</v>
      </c>
      <c r="AE114" s="4">
        <v>2</v>
      </c>
      <c r="AF114" s="4">
        <v>8</v>
      </c>
      <c r="AG114" s="4">
        <v>8</v>
      </c>
      <c r="AH114" s="4">
        <v>1</v>
      </c>
      <c r="AI114" s="4">
        <v>1</v>
      </c>
      <c r="AJ114" s="4">
        <v>2</v>
      </c>
      <c r="AK114" s="4">
        <v>2</v>
      </c>
      <c r="AL114" s="4">
        <v>6</v>
      </c>
      <c r="AM114" s="4">
        <v>6</v>
      </c>
      <c r="AN114" s="4">
        <v>1</v>
      </c>
      <c r="AO114" s="4">
        <v>1</v>
      </c>
      <c r="AP114" s="4">
        <v>0</v>
      </c>
      <c r="AQ114" s="4">
        <v>0</v>
      </c>
      <c r="AR114" s="3" t="s">
        <v>64</v>
      </c>
      <c r="AS114" s="3" t="s">
        <v>94</v>
      </c>
      <c r="AT114" s="6" t="str">
        <f>HYPERLINK("http://catalog.hathitrust.org/Record/005676051","HathiTrust Record")</f>
        <v>HathiTrust Record</v>
      </c>
      <c r="AU114" s="6" t="str">
        <f>HYPERLINK("https://creighton-primo.hosted.exlibrisgroup.com/primo-explore/search?tab=default_tab&amp;search_scope=EVERYTHING&amp;vid=01CRU&amp;lang=en_US&amp;offset=0&amp;query=any,contains,991005205409702656","Catalog Record")</f>
        <v>Catalog Record</v>
      </c>
      <c r="AV114" s="6" t="str">
        <f>HYPERLINK("http://www.worldcat.org/oclc/123797171","WorldCat Record")</f>
        <v>WorldCat Record</v>
      </c>
      <c r="AW114" s="3" t="s">
        <v>1265</v>
      </c>
      <c r="AX114" s="3" t="s">
        <v>1266</v>
      </c>
      <c r="AY114" s="3" t="s">
        <v>1267</v>
      </c>
      <c r="AZ114" s="3" t="s">
        <v>1267</v>
      </c>
      <c r="BA114" s="3" t="s">
        <v>1268</v>
      </c>
      <c r="BB114" s="3" t="s">
        <v>80</v>
      </c>
      <c r="BD114" s="3" t="s">
        <v>1269</v>
      </c>
      <c r="BE114" s="3" t="s">
        <v>1270</v>
      </c>
      <c r="BF114" s="3" t="s">
        <v>1271</v>
      </c>
    </row>
    <row r="115" spans="1:58" ht="39.75" customHeight="1">
      <c r="A115" s="2" t="s">
        <v>58</v>
      </c>
      <c r="B115" s="2" t="s">
        <v>59</v>
      </c>
      <c r="C115" s="2"/>
      <c r="D115" s="2" t="s">
        <v>1272</v>
      </c>
      <c r="E115" s="2" t="s">
        <v>1273</v>
      </c>
      <c r="F115" s="2" t="s">
        <v>1274</v>
      </c>
      <c r="G115" s="3" t="s">
        <v>1275</v>
      </c>
      <c r="H115" s="3" t="s">
        <v>64</v>
      </c>
      <c r="I115" s="3" t="s">
        <v>65</v>
      </c>
      <c r="J115" s="3" t="s">
        <v>64</v>
      </c>
      <c r="K115" s="3" t="s">
        <v>64</v>
      </c>
      <c r="L115" s="3" t="s">
        <v>66</v>
      </c>
      <c r="N115" s="2" t="s">
        <v>1262</v>
      </c>
      <c r="O115" s="3" t="s">
        <v>1133</v>
      </c>
      <c r="Q115" s="3" t="s">
        <v>70</v>
      </c>
      <c r="R115" s="3" t="s">
        <v>136</v>
      </c>
      <c r="S115" s="2" t="s">
        <v>1276</v>
      </c>
      <c r="T115" s="3" t="s">
        <v>687</v>
      </c>
      <c r="U115" s="4">
        <v>1</v>
      </c>
      <c r="V115" s="4">
        <v>1</v>
      </c>
      <c r="W115" s="5" t="s">
        <v>1277</v>
      </c>
      <c r="X115" s="5" t="s">
        <v>1277</v>
      </c>
      <c r="Y115" s="5" t="s">
        <v>1277</v>
      </c>
      <c r="Z115" s="5" t="s">
        <v>1277</v>
      </c>
      <c r="AA115" s="4">
        <v>181</v>
      </c>
      <c r="AB115" s="4">
        <v>108</v>
      </c>
      <c r="AC115" s="4">
        <v>115</v>
      </c>
      <c r="AD115" s="4">
        <v>2</v>
      </c>
      <c r="AE115" s="4">
        <v>2</v>
      </c>
      <c r="AF115" s="4">
        <v>8</v>
      </c>
      <c r="AG115" s="4">
        <v>8</v>
      </c>
      <c r="AH115" s="4">
        <v>1</v>
      </c>
      <c r="AI115" s="4">
        <v>1</v>
      </c>
      <c r="AJ115" s="4">
        <v>2</v>
      </c>
      <c r="AK115" s="4">
        <v>2</v>
      </c>
      <c r="AL115" s="4">
        <v>6</v>
      </c>
      <c r="AM115" s="4">
        <v>6</v>
      </c>
      <c r="AN115" s="4">
        <v>1</v>
      </c>
      <c r="AO115" s="4">
        <v>1</v>
      </c>
      <c r="AP115" s="4">
        <v>0</v>
      </c>
      <c r="AQ115" s="4">
        <v>0</v>
      </c>
      <c r="AR115" s="3" t="s">
        <v>64</v>
      </c>
      <c r="AS115" s="3" t="s">
        <v>94</v>
      </c>
      <c r="AT115" s="6" t="str">
        <f>HYPERLINK("http://catalog.hathitrust.org/Record/005679487","HathiTrust Record")</f>
        <v>HathiTrust Record</v>
      </c>
      <c r="AU115" s="6" t="str">
        <f>HYPERLINK("https://creighton-primo.hosted.exlibrisgroup.com/primo-explore/search?tab=default_tab&amp;search_scope=EVERYTHING&amp;vid=01CRU&amp;lang=en_US&amp;offset=0&amp;query=any,contains,991005192519702656","Catalog Record")</f>
        <v>Catalog Record</v>
      </c>
      <c r="AV115" s="6" t="str">
        <f>HYPERLINK("http://www.worldcat.org/oclc/123797160","WorldCat Record")</f>
        <v>WorldCat Record</v>
      </c>
      <c r="AW115" s="3" t="s">
        <v>1278</v>
      </c>
      <c r="AX115" s="3" t="s">
        <v>1279</v>
      </c>
      <c r="AY115" s="3" t="s">
        <v>1280</v>
      </c>
      <c r="AZ115" s="3" t="s">
        <v>1280</v>
      </c>
      <c r="BA115" s="3" t="s">
        <v>1281</v>
      </c>
      <c r="BB115" s="3" t="s">
        <v>80</v>
      </c>
      <c r="BD115" s="3" t="s">
        <v>1282</v>
      </c>
      <c r="BE115" s="3" t="s">
        <v>1283</v>
      </c>
      <c r="BF115" s="3" t="s">
        <v>1284</v>
      </c>
    </row>
    <row r="116" spans="1:58" ht="39.75" customHeight="1">
      <c r="A116" s="2" t="s">
        <v>58</v>
      </c>
      <c r="B116" s="2" t="s">
        <v>59</v>
      </c>
      <c r="C116" s="2"/>
      <c r="D116" s="2" t="s">
        <v>1285</v>
      </c>
      <c r="E116" s="2" t="s">
        <v>1286</v>
      </c>
      <c r="F116" s="2" t="s">
        <v>1287</v>
      </c>
      <c r="G116" s="3" t="s">
        <v>1288</v>
      </c>
      <c r="H116" s="3" t="s">
        <v>64</v>
      </c>
      <c r="I116" s="3" t="s">
        <v>65</v>
      </c>
      <c r="J116" s="3" t="s">
        <v>64</v>
      </c>
      <c r="K116" s="3" t="s">
        <v>64</v>
      </c>
      <c r="L116" s="3" t="s">
        <v>66</v>
      </c>
      <c r="N116" s="2" t="s">
        <v>1289</v>
      </c>
      <c r="O116" s="3" t="s">
        <v>1133</v>
      </c>
      <c r="Q116" s="3" t="s">
        <v>70</v>
      </c>
      <c r="R116" s="3" t="s">
        <v>136</v>
      </c>
      <c r="S116" s="2" t="s">
        <v>1290</v>
      </c>
      <c r="T116" s="3" t="s">
        <v>687</v>
      </c>
      <c r="U116" s="4">
        <v>1</v>
      </c>
      <c r="V116" s="4">
        <v>1</v>
      </c>
      <c r="W116" s="5" t="s">
        <v>1136</v>
      </c>
      <c r="X116" s="5" t="s">
        <v>1136</v>
      </c>
      <c r="Y116" s="5" t="s">
        <v>1136</v>
      </c>
      <c r="Z116" s="5" t="s">
        <v>1136</v>
      </c>
      <c r="AA116" s="4">
        <v>187</v>
      </c>
      <c r="AB116" s="4">
        <v>123</v>
      </c>
      <c r="AC116" s="4">
        <v>132</v>
      </c>
      <c r="AD116" s="4">
        <v>3</v>
      </c>
      <c r="AE116" s="4">
        <v>3</v>
      </c>
      <c r="AF116" s="4">
        <v>13</v>
      </c>
      <c r="AG116" s="4">
        <v>13</v>
      </c>
      <c r="AH116" s="4">
        <v>3</v>
      </c>
      <c r="AI116" s="4">
        <v>3</v>
      </c>
      <c r="AJ116" s="4">
        <v>4</v>
      </c>
      <c r="AK116" s="4">
        <v>4</v>
      </c>
      <c r="AL116" s="4">
        <v>9</v>
      </c>
      <c r="AM116" s="4">
        <v>9</v>
      </c>
      <c r="AN116" s="4">
        <v>2</v>
      </c>
      <c r="AO116" s="4">
        <v>2</v>
      </c>
      <c r="AP116" s="4">
        <v>0</v>
      </c>
      <c r="AQ116" s="4">
        <v>0</v>
      </c>
      <c r="AR116" s="3" t="s">
        <v>64</v>
      </c>
      <c r="AS116" s="3" t="s">
        <v>94</v>
      </c>
      <c r="AT116" s="6" t="str">
        <f>HYPERLINK("http://catalog.hathitrust.org/Record/005679488","HathiTrust Record")</f>
        <v>HathiTrust Record</v>
      </c>
      <c r="AU116" s="6" t="str">
        <f>HYPERLINK("https://creighton-primo.hosted.exlibrisgroup.com/primo-explore/search?tab=default_tab&amp;search_scope=EVERYTHING&amp;vid=01CRU&amp;lang=en_US&amp;offset=0&amp;query=any,contains,991005187789702656","Catalog Record")</f>
        <v>Catalog Record</v>
      </c>
      <c r="AV116" s="6" t="str">
        <f>HYPERLINK("http://www.worldcat.org/oclc/123797168","WorldCat Record")</f>
        <v>WorldCat Record</v>
      </c>
      <c r="AW116" s="3" t="s">
        <v>1291</v>
      </c>
      <c r="AX116" s="3" t="s">
        <v>1292</v>
      </c>
      <c r="AY116" s="3" t="s">
        <v>1293</v>
      </c>
      <c r="AZ116" s="3" t="s">
        <v>1293</v>
      </c>
      <c r="BA116" s="3" t="s">
        <v>1294</v>
      </c>
      <c r="BB116" s="3" t="s">
        <v>80</v>
      </c>
      <c r="BD116" s="3" t="s">
        <v>1295</v>
      </c>
      <c r="BE116" s="3" t="s">
        <v>1296</v>
      </c>
      <c r="BF116" s="3" t="s">
        <v>1297</v>
      </c>
    </row>
    <row r="117" spans="1:58" ht="39.75" customHeight="1">
      <c r="A117" s="2" t="s">
        <v>58</v>
      </c>
      <c r="B117" s="2" t="s">
        <v>59</v>
      </c>
      <c r="C117" s="2"/>
      <c r="D117" s="2" t="s">
        <v>1298</v>
      </c>
      <c r="E117" s="2" t="s">
        <v>1299</v>
      </c>
      <c r="F117" s="2" t="s">
        <v>1300</v>
      </c>
      <c r="G117" s="3" t="s">
        <v>1301</v>
      </c>
      <c r="H117" s="3" t="s">
        <v>64</v>
      </c>
      <c r="I117" s="3" t="s">
        <v>65</v>
      </c>
      <c r="J117" s="3" t="s">
        <v>64</v>
      </c>
      <c r="K117" s="3" t="s">
        <v>64</v>
      </c>
      <c r="L117" s="3" t="s">
        <v>66</v>
      </c>
      <c r="N117" s="2" t="s">
        <v>1233</v>
      </c>
      <c r="O117" s="3" t="s">
        <v>1133</v>
      </c>
      <c r="Q117" s="3" t="s">
        <v>70</v>
      </c>
      <c r="R117" s="3" t="s">
        <v>136</v>
      </c>
      <c r="S117" s="2" t="s">
        <v>1302</v>
      </c>
      <c r="T117" s="3" t="s">
        <v>687</v>
      </c>
      <c r="U117" s="4">
        <v>3</v>
      </c>
      <c r="V117" s="4">
        <v>3</v>
      </c>
      <c r="W117" s="5" t="s">
        <v>1303</v>
      </c>
      <c r="X117" s="5" t="s">
        <v>1303</v>
      </c>
      <c r="Y117" s="5" t="s">
        <v>1250</v>
      </c>
      <c r="Z117" s="5" t="s">
        <v>1250</v>
      </c>
      <c r="AA117" s="4">
        <v>216</v>
      </c>
      <c r="AB117" s="4">
        <v>131</v>
      </c>
      <c r="AC117" s="4">
        <v>141</v>
      </c>
      <c r="AD117" s="4">
        <v>2</v>
      </c>
      <c r="AE117" s="4">
        <v>2</v>
      </c>
      <c r="AF117" s="4">
        <v>10</v>
      </c>
      <c r="AG117" s="4">
        <v>10</v>
      </c>
      <c r="AH117" s="4">
        <v>2</v>
      </c>
      <c r="AI117" s="4">
        <v>2</v>
      </c>
      <c r="AJ117" s="4">
        <v>2</v>
      </c>
      <c r="AK117" s="4">
        <v>2</v>
      </c>
      <c r="AL117" s="4">
        <v>8</v>
      </c>
      <c r="AM117" s="4">
        <v>8</v>
      </c>
      <c r="AN117" s="4">
        <v>1</v>
      </c>
      <c r="AO117" s="4">
        <v>1</v>
      </c>
      <c r="AP117" s="4">
        <v>0</v>
      </c>
      <c r="AQ117" s="4">
        <v>0</v>
      </c>
      <c r="AR117" s="3" t="s">
        <v>64</v>
      </c>
      <c r="AS117" s="3" t="s">
        <v>94</v>
      </c>
      <c r="AT117" s="6" t="str">
        <f>HYPERLINK("http://catalog.hathitrust.org/Record/005682637","HathiTrust Record")</f>
        <v>HathiTrust Record</v>
      </c>
      <c r="AU117" s="6" t="str">
        <f>HYPERLINK("https://creighton-primo.hosted.exlibrisgroup.com/primo-explore/search?tab=default_tab&amp;search_scope=EVERYTHING&amp;vid=01CRU&amp;lang=en_US&amp;offset=0&amp;query=any,contains,991005243249702656","Catalog Record")</f>
        <v>Catalog Record</v>
      </c>
      <c r="AV117" s="6" t="str">
        <f>HYPERLINK("http://www.worldcat.org/oclc/155678788","WorldCat Record")</f>
        <v>WorldCat Record</v>
      </c>
      <c r="AW117" s="3" t="s">
        <v>1304</v>
      </c>
      <c r="AX117" s="3" t="s">
        <v>1305</v>
      </c>
      <c r="AY117" s="3" t="s">
        <v>1306</v>
      </c>
      <c r="AZ117" s="3" t="s">
        <v>1306</v>
      </c>
      <c r="BA117" s="3" t="s">
        <v>1307</v>
      </c>
      <c r="BB117" s="3" t="s">
        <v>80</v>
      </c>
      <c r="BD117" s="3" t="s">
        <v>1308</v>
      </c>
      <c r="BE117" s="3" t="s">
        <v>1309</v>
      </c>
      <c r="BF117" s="3" t="s">
        <v>1310</v>
      </c>
    </row>
    <row r="118" spans="1:58" ht="39.75" customHeight="1">
      <c r="A118" s="2" t="s">
        <v>58</v>
      </c>
      <c r="B118" s="2" t="s">
        <v>59</v>
      </c>
      <c r="C118" s="2"/>
      <c r="D118" s="2" t="s">
        <v>1311</v>
      </c>
      <c r="E118" s="2" t="s">
        <v>1312</v>
      </c>
      <c r="F118" s="2" t="s">
        <v>1313</v>
      </c>
      <c r="G118" s="3" t="s">
        <v>1314</v>
      </c>
      <c r="H118" s="3" t="s">
        <v>64</v>
      </c>
      <c r="I118" s="3" t="s">
        <v>65</v>
      </c>
      <c r="J118" s="3" t="s">
        <v>64</v>
      </c>
      <c r="K118" s="3" t="s">
        <v>64</v>
      </c>
      <c r="L118" s="3" t="s">
        <v>66</v>
      </c>
      <c r="N118" s="2" t="s">
        <v>1247</v>
      </c>
      <c r="O118" s="3" t="s">
        <v>1133</v>
      </c>
      <c r="Q118" s="3" t="s">
        <v>70</v>
      </c>
      <c r="R118" s="3" t="s">
        <v>136</v>
      </c>
      <c r="S118" s="2" t="s">
        <v>1315</v>
      </c>
      <c r="T118" s="3" t="s">
        <v>687</v>
      </c>
      <c r="U118" s="4">
        <v>1</v>
      </c>
      <c r="V118" s="4">
        <v>1</v>
      </c>
      <c r="W118" s="5" t="s">
        <v>1235</v>
      </c>
      <c r="X118" s="5" t="s">
        <v>1235</v>
      </c>
      <c r="Y118" s="5" t="s">
        <v>1235</v>
      </c>
      <c r="Z118" s="5" t="s">
        <v>1235</v>
      </c>
      <c r="AA118" s="4">
        <v>171</v>
      </c>
      <c r="AB118" s="4">
        <v>102</v>
      </c>
      <c r="AC118" s="4">
        <v>111</v>
      </c>
      <c r="AD118" s="4">
        <v>2</v>
      </c>
      <c r="AE118" s="4">
        <v>2</v>
      </c>
      <c r="AF118" s="4">
        <v>9</v>
      </c>
      <c r="AG118" s="4">
        <v>9</v>
      </c>
      <c r="AH118" s="4">
        <v>1</v>
      </c>
      <c r="AI118" s="4">
        <v>1</v>
      </c>
      <c r="AJ118" s="4">
        <v>2</v>
      </c>
      <c r="AK118" s="4">
        <v>2</v>
      </c>
      <c r="AL118" s="4">
        <v>7</v>
      </c>
      <c r="AM118" s="4">
        <v>7</v>
      </c>
      <c r="AN118" s="4">
        <v>1</v>
      </c>
      <c r="AO118" s="4">
        <v>1</v>
      </c>
      <c r="AP118" s="4">
        <v>0</v>
      </c>
      <c r="AQ118" s="4">
        <v>0</v>
      </c>
      <c r="AR118" s="3" t="s">
        <v>64</v>
      </c>
      <c r="AS118" s="3" t="s">
        <v>94</v>
      </c>
      <c r="AT118" s="6" t="str">
        <f>HYPERLINK("http://catalog.hathitrust.org/Record/005680983","HathiTrust Record")</f>
        <v>HathiTrust Record</v>
      </c>
      <c r="AU118" s="6" t="str">
        <f>HYPERLINK("https://creighton-primo.hosted.exlibrisgroup.com/primo-explore/search?tab=default_tab&amp;search_scope=EVERYTHING&amp;vid=01CRU&amp;lang=en_US&amp;offset=0&amp;query=any,contains,991005214489702656","Catalog Record")</f>
        <v>Catalog Record</v>
      </c>
      <c r="AV118" s="6" t="str">
        <f>HYPERLINK("http://www.worldcat.org/oclc/155678758","WorldCat Record")</f>
        <v>WorldCat Record</v>
      </c>
      <c r="AW118" s="3" t="s">
        <v>1316</v>
      </c>
      <c r="AX118" s="3" t="s">
        <v>1317</v>
      </c>
      <c r="AY118" s="3" t="s">
        <v>1318</v>
      </c>
      <c r="AZ118" s="3" t="s">
        <v>1318</v>
      </c>
      <c r="BA118" s="3" t="s">
        <v>1319</v>
      </c>
      <c r="BB118" s="3" t="s">
        <v>80</v>
      </c>
      <c r="BD118" s="3" t="s">
        <v>1320</v>
      </c>
      <c r="BE118" s="3" t="s">
        <v>1321</v>
      </c>
      <c r="BF118" s="3" t="s">
        <v>1322</v>
      </c>
    </row>
    <row r="119" spans="1:58" ht="39.75" customHeight="1">
      <c r="A119" s="2" t="s">
        <v>58</v>
      </c>
      <c r="B119" s="2" t="s">
        <v>59</v>
      </c>
      <c r="C119" s="2"/>
      <c r="D119" s="2" t="s">
        <v>1323</v>
      </c>
      <c r="E119" s="2" t="s">
        <v>1324</v>
      </c>
      <c r="F119" s="2" t="s">
        <v>1325</v>
      </c>
      <c r="G119" s="3" t="s">
        <v>1326</v>
      </c>
      <c r="H119" s="3" t="s">
        <v>64</v>
      </c>
      <c r="I119" s="3" t="s">
        <v>65</v>
      </c>
      <c r="J119" s="3" t="s">
        <v>64</v>
      </c>
      <c r="K119" s="3" t="s">
        <v>64</v>
      </c>
      <c r="L119" s="3" t="s">
        <v>66</v>
      </c>
      <c r="N119" s="2" t="s">
        <v>1233</v>
      </c>
      <c r="O119" s="3" t="s">
        <v>1133</v>
      </c>
      <c r="Q119" s="3" t="s">
        <v>70</v>
      </c>
      <c r="R119" s="3" t="s">
        <v>136</v>
      </c>
      <c r="S119" s="2" t="s">
        <v>1327</v>
      </c>
      <c r="T119" s="3" t="s">
        <v>687</v>
      </c>
      <c r="U119" s="4">
        <v>3</v>
      </c>
      <c r="V119" s="4">
        <v>3</v>
      </c>
      <c r="W119" s="5" t="s">
        <v>311</v>
      </c>
      <c r="X119" s="5" t="s">
        <v>311</v>
      </c>
      <c r="Y119" s="5" t="s">
        <v>1328</v>
      </c>
      <c r="Z119" s="5" t="s">
        <v>1328</v>
      </c>
      <c r="AA119" s="4">
        <v>216</v>
      </c>
      <c r="AB119" s="4">
        <v>141</v>
      </c>
      <c r="AC119" s="4">
        <v>150</v>
      </c>
      <c r="AD119" s="4">
        <v>2</v>
      </c>
      <c r="AE119" s="4">
        <v>2</v>
      </c>
      <c r="AF119" s="4">
        <v>12</v>
      </c>
      <c r="AG119" s="4">
        <v>12</v>
      </c>
      <c r="AH119" s="4">
        <v>2</v>
      </c>
      <c r="AI119" s="4">
        <v>2</v>
      </c>
      <c r="AJ119" s="4">
        <v>5</v>
      </c>
      <c r="AK119" s="4">
        <v>5</v>
      </c>
      <c r="AL119" s="4">
        <v>7</v>
      </c>
      <c r="AM119" s="4">
        <v>7</v>
      </c>
      <c r="AN119" s="4">
        <v>1</v>
      </c>
      <c r="AO119" s="4">
        <v>1</v>
      </c>
      <c r="AP119" s="4">
        <v>0</v>
      </c>
      <c r="AQ119" s="4">
        <v>0</v>
      </c>
      <c r="AR119" s="3" t="s">
        <v>64</v>
      </c>
      <c r="AS119" s="3" t="s">
        <v>94</v>
      </c>
      <c r="AT119" s="6" t="str">
        <f>HYPERLINK("http://catalog.hathitrust.org/Record/005679391","HathiTrust Record")</f>
        <v>HathiTrust Record</v>
      </c>
      <c r="AU119" s="6" t="str">
        <f>HYPERLINK("https://creighton-primo.hosted.exlibrisgroup.com/primo-explore/search?tab=default_tab&amp;search_scope=EVERYTHING&amp;vid=01CRU&amp;lang=en_US&amp;offset=0&amp;query=any,contains,991005232509702656","Catalog Record")</f>
        <v>Catalog Record</v>
      </c>
      <c r="AV119" s="6" t="str">
        <f>HYPERLINK("http://www.worldcat.org/oclc/155678796","WorldCat Record")</f>
        <v>WorldCat Record</v>
      </c>
      <c r="AW119" s="3" t="s">
        <v>1329</v>
      </c>
      <c r="AX119" s="3" t="s">
        <v>1330</v>
      </c>
      <c r="AY119" s="3" t="s">
        <v>1331</v>
      </c>
      <c r="AZ119" s="3" t="s">
        <v>1331</v>
      </c>
      <c r="BA119" s="3" t="s">
        <v>1332</v>
      </c>
      <c r="BB119" s="3" t="s">
        <v>80</v>
      </c>
      <c r="BD119" s="3" t="s">
        <v>1333</v>
      </c>
      <c r="BE119" s="3" t="s">
        <v>1334</v>
      </c>
      <c r="BF119" s="3" t="s">
        <v>1335</v>
      </c>
    </row>
    <row r="120" spans="1:58" ht="39.75" customHeight="1">
      <c r="A120" s="2" t="s">
        <v>58</v>
      </c>
      <c r="B120" s="2" t="s">
        <v>59</v>
      </c>
      <c r="C120" s="2"/>
      <c r="D120" s="2" t="s">
        <v>1336</v>
      </c>
      <c r="E120" s="2" t="s">
        <v>1337</v>
      </c>
      <c r="F120" s="2" t="s">
        <v>1338</v>
      </c>
      <c r="G120" s="3" t="s">
        <v>1339</v>
      </c>
      <c r="H120" s="3" t="s">
        <v>64</v>
      </c>
      <c r="I120" s="3" t="s">
        <v>65</v>
      </c>
      <c r="J120" s="3" t="s">
        <v>64</v>
      </c>
      <c r="K120" s="3" t="s">
        <v>64</v>
      </c>
      <c r="L120" s="3" t="s">
        <v>66</v>
      </c>
      <c r="N120" s="2" t="s">
        <v>1340</v>
      </c>
      <c r="O120" s="3" t="s">
        <v>1341</v>
      </c>
      <c r="Q120" s="3" t="s">
        <v>70</v>
      </c>
      <c r="R120" s="3" t="s">
        <v>136</v>
      </c>
      <c r="S120" s="2" t="s">
        <v>1342</v>
      </c>
      <c r="T120" s="3" t="s">
        <v>687</v>
      </c>
      <c r="U120" s="4">
        <v>1</v>
      </c>
      <c r="V120" s="4">
        <v>1</v>
      </c>
      <c r="W120" s="5" t="s">
        <v>1249</v>
      </c>
      <c r="X120" s="5" t="s">
        <v>1249</v>
      </c>
      <c r="Y120" s="5" t="s">
        <v>1250</v>
      </c>
      <c r="Z120" s="5" t="s">
        <v>1250</v>
      </c>
      <c r="AA120" s="4">
        <v>66</v>
      </c>
      <c r="AB120" s="4">
        <v>42</v>
      </c>
      <c r="AC120" s="4">
        <v>52</v>
      </c>
      <c r="AD120" s="4">
        <v>1</v>
      </c>
      <c r="AE120" s="4">
        <v>1</v>
      </c>
      <c r="AF120" s="4">
        <v>3</v>
      </c>
      <c r="AG120" s="4">
        <v>4</v>
      </c>
      <c r="AH120" s="4">
        <v>1</v>
      </c>
      <c r="AI120" s="4">
        <v>1</v>
      </c>
      <c r="AJ120" s="4">
        <v>0</v>
      </c>
      <c r="AK120" s="4">
        <v>0</v>
      </c>
      <c r="AL120" s="4">
        <v>3</v>
      </c>
      <c r="AM120" s="4">
        <v>4</v>
      </c>
      <c r="AN120" s="4">
        <v>0</v>
      </c>
      <c r="AO120" s="4">
        <v>0</v>
      </c>
      <c r="AP120" s="4">
        <v>0</v>
      </c>
      <c r="AQ120" s="4">
        <v>0</v>
      </c>
      <c r="AR120" s="3" t="s">
        <v>64</v>
      </c>
      <c r="AS120" s="3" t="s">
        <v>64</v>
      </c>
      <c r="AU120" s="6" t="str">
        <f>HYPERLINK("https://creighton-primo.hosted.exlibrisgroup.com/primo-explore/search?tab=default_tab&amp;search_scope=EVERYTHING&amp;vid=01CRU&amp;lang=en_US&amp;offset=0&amp;query=any,contains,991005255209702656","Catalog Record")</f>
        <v>Catalog Record</v>
      </c>
      <c r="AV120" s="6" t="str">
        <f>HYPERLINK("http://www.worldcat.org/oclc/166624930","WorldCat Record")</f>
        <v>WorldCat Record</v>
      </c>
      <c r="AW120" s="3" t="s">
        <v>1343</v>
      </c>
      <c r="AX120" s="3" t="s">
        <v>1344</v>
      </c>
      <c r="AY120" s="3" t="s">
        <v>1345</v>
      </c>
      <c r="AZ120" s="3" t="s">
        <v>1345</v>
      </c>
      <c r="BA120" s="3" t="s">
        <v>1346</v>
      </c>
      <c r="BB120" s="3" t="s">
        <v>80</v>
      </c>
      <c r="BD120" s="3" t="s">
        <v>1347</v>
      </c>
      <c r="BE120" s="3" t="s">
        <v>1348</v>
      </c>
      <c r="BF120" s="3" t="s">
        <v>1349</v>
      </c>
    </row>
    <row r="121" spans="1:58" ht="39.75" customHeight="1">
      <c r="A121" s="2" t="s">
        <v>58</v>
      </c>
      <c r="B121" s="2" t="s">
        <v>59</v>
      </c>
      <c r="C121" s="2"/>
      <c r="D121" s="2" t="s">
        <v>1350</v>
      </c>
      <c r="E121" s="2" t="s">
        <v>1351</v>
      </c>
      <c r="F121" s="2" t="s">
        <v>1352</v>
      </c>
      <c r="G121" s="3" t="s">
        <v>1353</v>
      </c>
      <c r="H121" s="3" t="s">
        <v>64</v>
      </c>
      <c r="I121" s="3" t="s">
        <v>65</v>
      </c>
      <c r="J121" s="3" t="s">
        <v>64</v>
      </c>
      <c r="K121" s="3" t="s">
        <v>64</v>
      </c>
      <c r="L121" s="3" t="s">
        <v>66</v>
      </c>
      <c r="N121" s="2" t="s">
        <v>1340</v>
      </c>
      <c r="O121" s="3" t="s">
        <v>1341</v>
      </c>
      <c r="Q121" s="3" t="s">
        <v>70</v>
      </c>
      <c r="R121" s="3" t="s">
        <v>136</v>
      </c>
      <c r="S121" s="2" t="s">
        <v>1354</v>
      </c>
      <c r="T121" s="3" t="s">
        <v>687</v>
      </c>
      <c r="U121" s="4">
        <v>1</v>
      </c>
      <c r="V121" s="4">
        <v>1</v>
      </c>
      <c r="W121" s="5" t="s">
        <v>1355</v>
      </c>
      <c r="X121" s="5" t="s">
        <v>1355</v>
      </c>
      <c r="Y121" s="5" t="s">
        <v>1355</v>
      </c>
      <c r="Z121" s="5" t="s">
        <v>1355</v>
      </c>
      <c r="AA121" s="4">
        <v>223</v>
      </c>
      <c r="AB121" s="4">
        <v>131</v>
      </c>
      <c r="AC121" s="4">
        <v>138</v>
      </c>
      <c r="AD121" s="4">
        <v>2</v>
      </c>
      <c r="AE121" s="4">
        <v>2</v>
      </c>
      <c r="AF121" s="4">
        <v>13</v>
      </c>
      <c r="AG121" s="4">
        <v>13</v>
      </c>
      <c r="AH121" s="4">
        <v>2</v>
      </c>
      <c r="AI121" s="4">
        <v>2</v>
      </c>
      <c r="AJ121" s="4">
        <v>4</v>
      </c>
      <c r="AK121" s="4">
        <v>4</v>
      </c>
      <c r="AL121" s="4">
        <v>10</v>
      </c>
      <c r="AM121" s="4">
        <v>10</v>
      </c>
      <c r="AN121" s="4">
        <v>1</v>
      </c>
      <c r="AO121" s="4">
        <v>1</v>
      </c>
      <c r="AP121" s="4">
        <v>0</v>
      </c>
      <c r="AQ121" s="4">
        <v>0</v>
      </c>
      <c r="AR121" s="3" t="s">
        <v>64</v>
      </c>
      <c r="AS121" s="3" t="s">
        <v>64</v>
      </c>
      <c r="AU121" s="6" t="str">
        <f>HYPERLINK("https://creighton-primo.hosted.exlibrisgroup.com/primo-explore/search?tab=default_tab&amp;search_scope=EVERYTHING&amp;vid=01CRU&amp;lang=en_US&amp;offset=0&amp;query=any,contains,991005284459702656","Catalog Record")</f>
        <v>Catalog Record</v>
      </c>
      <c r="AV121" s="6" t="str">
        <f>HYPERLINK("http://www.worldcat.org/oclc/228194994","WorldCat Record")</f>
        <v>WorldCat Record</v>
      </c>
      <c r="AW121" s="3" t="s">
        <v>1356</v>
      </c>
      <c r="AX121" s="3" t="s">
        <v>1357</v>
      </c>
      <c r="AY121" s="3" t="s">
        <v>1358</v>
      </c>
      <c r="AZ121" s="3" t="s">
        <v>1358</v>
      </c>
      <c r="BA121" s="3" t="s">
        <v>1359</v>
      </c>
      <c r="BB121" s="3" t="s">
        <v>80</v>
      </c>
      <c r="BD121" s="3" t="s">
        <v>1360</v>
      </c>
      <c r="BE121" s="3" t="s">
        <v>1361</v>
      </c>
      <c r="BF121" s="3" t="s">
        <v>1362</v>
      </c>
    </row>
    <row r="122" spans="1:58" ht="39.75" customHeight="1">
      <c r="A122" s="2" t="s">
        <v>58</v>
      </c>
      <c r="B122" s="2" t="s">
        <v>59</v>
      </c>
      <c r="C122" s="2"/>
      <c r="D122" s="2" t="s">
        <v>1363</v>
      </c>
      <c r="E122" s="2" t="s">
        <v>1364</v>
      </c>
      <c r="F122" s="2" t="s">
        <v>1365</v>
      </c>
      <c r="G122" s="3" t="s">
        <v>1366</v>
      </c>
      <c r="H122" s="3" t="s">
        <v>64</v>
      </c>
      <c r="I122" s="3" t="s">
        <v>65</v>
      </c>
      <c r="J122" s="3" t="s">
        <v>64</v>
      </c>
      <c r="K122" s="3" t="s">
        <v>64</v>
      </c>
      <c r="L122" s="3" t="s">
        <v>66</v>
      </c>
      <c r="N122" s="2" t="s">
        <v>1367</v>
      </c>
      <c r="O122" s="3" t="s">
        <v>1341</v>
      </c>
      <c r="Q122" s="3" t="s">
        <v>70</v>
      </c>
      <c r="R122" s="3" t="s">
        <v>136</v>
      </c>
      <c r="S122" s="2" t="s">
        <v>1368</v>
      </c>
      <c r="T122" s="3" t="s">
        <v>687</v>
      </c>
      <c r="U122" s="4">
        <v>1</v>
      </c>
      <c r="V122" s="4">
        <v>1</v>
      </c>
      <c r="W122" s="5" t="s">
        <v>1369</v>
      </c>
      <c r="X122" s="5" t="s">
        <v>1369</v>
      </c>
      <c r="Y122" s="5" t="s">
        <v>1369</v>
      </c>
      <c r="Z122" s="5" t="s">
        <v>1369</v>
      </c>
      <c r="AA122" s="4">
        <v>67</v>
      </c>
      <c r="AB122" s="4">
        <v>45</v>
      </c>
      <c r="AC122" s="4">
        <v>56</v>
      </c>
      <c r="AD122" s="4">
        <v>1</v>
      </c>
      <c r="AE122" s="4">
        <v>1</v>
      </c>
      <c r="AF122" s="4">
        <v>2</v>
      </c>
      <c r="AG122" s="4">
        <v>3</v>
      </c>
      <c r="AH122" s="4">
        <v>1</v>
      </c>
      <c r="AI122" s="4">
        <v>1</v>
      </c>
      <c r="AJ122" s="4">
        <v>0</v>
      </c>
      <c r="AK122" s="4">
        <v>0</v>
      </c>
      <c r="AL122" s="4">
        <v>2</v>
      </c>
      <c r="AM122" s="4">
        <v>3</v>
      </c>
      <c r="AN122" s="4">
        <v>0</v>
      </c>
      <c r="AO122" s="4">
        <v>0</v>
      </c>
      <c r="AP122" s="4">
        <v>0</v>
      </c>
      <c r="AQ122" s="4">
        <v>0</v>
      </c>
      <c r="AR122" s="3" t="s">
        <v>64</v>
      </c>
      <c r="AS122" s="3" t="s">
        <v>64</v>
      </c>
      <c r="AU122" s="6" t="str">
        <f>HYPERLINK("https://creighton-primo.hosted.exlibrisgroup.com/primo-explore/search?tab=default_tab&amp;search_scope=EVERYTHING&amp;vid=01CRU&amp;lang=en_US&amp;offset=0&amp;query=any,contains,991005306069702656","Catalog Record")</f>
        <v>Catalog Record</v>
      </c>
      <c r="AV122" s="6" t="str">
        <f>HYPERLINK("http://www.worldcat.org/oclc/234296795","WorldCat Record")</f>
        <v>WorldCat Record</v>
      </c>
      <c r="AW122" s="3" t="s">
        <v>1370</v>
      </c>
      <c r="AX122" s="3" t="s">
        <v>1371</v>
      </c>
      <c r="AY122" s="3" t="s">
        <v>1372</v>
      </c>
      <c r="AZ122" s="3" t="s">
        <v>1372</v>
      </c>
      <c r="BA122" s="3" t="s">
        <v>1373</v>
      </c>
      <c r="BB122" s="3" t="s">
        <v>80</v>
      </c>
      <c r="BD122" s="3" t="s">
        <v>1374</v>
      </c>
      <c r="BE122" s="3" t="s">
        <v>1375</v>
      </c>
      <c r="BF122" s="3" t="s">
        <v>1376</v>
      </c>
    </row>
    <row r="123" spans="1:58" ht="39.75" customHeight="1">
      <c r="A123" s="2" t="s">
        <v>58</v>
      </c>
      <c r="B123" s="2" t="s">
        <v>59</v>
      </c>
      <c r="C123" s="2"/>
      <c r="D123" s="2" t="s">
        <v>1377</v>
      </c>
      <c r="E123" s="2" t="s">
        <v>1378</v>
      </c>
      <c r="F123" s="2" t="s">
        <v>1379</v>
      </c>
      <c r="G123" s="3" t="s">
        <v>1380</v>
      </c>
      <c r="H123" s="3" t="s">
        <v>64</v>
      </c>
      <c r="I123" s="3" t="s">
        <v>65</v>
      </c>
      <c r="J123" s="3" t="s">
        <v>64</v>
      </c>
      <c r="K123" s="3" t="s">
        <v>64</v>
      </c>
      <c r="L123" s="3" t="s">
        <v>66</v>
      </c>
      <c r="N123" s="2" t="s">
        <v>1381</v>
      </c>
      <c r="O123" s="3" t="s">
        <v>1382</v>
      </c>
      <c r="Q123" s="3" t="s">
        <v>70</v>
      </c>
      <c r="R123" s="3" t="s">
        <v>136</v>
      </c>
      <c r="S123" s="2" t="s">
        <v>1383</v>
      </c>
      <c r="T123" s="3" t="s">
        <v>687</v>
      </c>
      <c r="U123" s="4">
        <v>1</v>
      </c>
      <c r="V123" s="4">
        <v>1</v>
      </c>
      <c r="W123" s="5" t="s">
        <v>1384</v>
      </c>
      <c r="X123" s="5" t="s">
        <v>1384</v>
      </c>
      <c r="Y123" s="5" t="s">
        <v>1384</v>
      </c>
      <c r="Z123" s="5" t="s">
        <v>1384</v>
      </c>
      <c r="AA123" s="4">
        <v>232</v>
      </c>
      <c r="AB123" s="4">
        <v>135</v>
      </c>
      <c r="AC123" s="4">
        <v>142</v>
      </c>
      <c r="AD123" s="4">
        <v>3</v>
      </c>
      <c r="AE123" s="4">
        <v>3</v>
      </c>
      <c r="AF123" s="4">
        <v>13</v>
      </c>
      <c r="AG123" s="4">
        <v>13</v>
      </c>
      <c r="AH123" s="4">
        <v>2</v>
      </c>
      <c r="AI123" s="4">
        <v>2</v>
      </c>
      <c r="AJ123" s="4">
        <v>4</v>
      </c>
      <c r="AK123" s="4">
        <v>4</v>
      </c>
      <c r="AL123" s="4">
        <v>9</v>
      </c>
      <c r="AM123" s="4">
        <v>9</v>
      </c>
      <c r="AN123" s="4">
        <v>2</v>
      </c>
      <c r="AO123" s="4">
        <v>2</v>
      </c>
      <c r="AP123" s="4">
        <v>0</v>
      </c>
      <c r="AQ123" s="4">
        <v>0</v>
      </c>
      <c r="AR123" s="3" t="s">
        <v>64</v>
      </c>
      <c r="AS123" s="3" t="s">
        <v>64</v>
      </c>
      <c r="AU123" s="6" t="str">
        <f>HYPERLINK("https://creighton-primo.hosted.exlibrisgroup.com/primo-explore/search?tab=default_tab&amp;search_scope=EVERYTHING&amp;vid=01CRU&amp;lang=en_US&amp;offset=0&amp;query=any,contains,991005331519702656","Catalog Record")</f>
        <v>Catalog Record</v>
      </c>
      <c r="AV123" s="6" t="str">
        <f>HYPERLINK("http://www.worldcat.org/oclc/244417274","WorldCat Record")</f>
        <v>WorldCat Record</v>
      </c>
      <c r="AW123" s="3" t="s">
        <v>1385</v>
      </c>
      <c r="AX123" s="3" t="s">
        <v>1386</v>
      </c>
      <c r="AY123" s="3" t="s">
        <v>1387</v>
      </c>
      <c r="AZ123" s="3" t="s">
        <v>1387</v>
      </c>
      <c r="BA123" s="3" t="s">
        <v>1388</v>
      </c>
      <c r="BB123" s="3" t="s">
        <v>80</v>
      </c>
      <c r="BD123" s="3" t="s">
        <v>1389</v>
      </c>
      <c r="BE123" s="3" t="s">
        <v>1390</v>
      </c>
      <c r="BF123" s="3" t="s">
        <v>1391</v>
      </c>
    </row>
    <row r="124" spans="1:58" ht="39.75" customHeight="1">
      <c r="A124" s="2" t="s">
        <v>58</v>
      </c>
      <c r="B124" s="2" t="s">
        <v>59</v>
      </c>
      <c r="C124" s="2"/>
      <c r="D124" s="2" t="s">
        <v>1392</v>
      </c>
      <c r="E124" s="2" t="s">
        <v>1393</v>
      </c>
      <c r="F124" s="2" t="s">
        <v>1394</v>
      </c>
      <c r="G124" s="3" t="s">
        <v>1395</v>
      </c>
      <c r="H124" s="3" t="s">
        <v>64</v>
      </c>
      <c r="I124" s="3" t="s">
        <v>65</v>
      </c>
      <c r="J124" s="3" t="s">
        <v>64</v>
      </c>
      <c r="K124" s="3" t="s">
        <v>64</v>
      </c>
      <c r="L124" s="3" t="s">
        <v>66</v>
      </c>
      <c r="N124" s="2" t="s">
        <v>1396</v>
      </c>
      <c r="O124" s="3" t="s">
        <v>1382</v>
      </c>
      <c r="Q124" s="3" t="s">
        <v>70</v>
      </c>
      <c r="R124" s="3" t="s">
        <v>136</v>
      </c>
      <c r="S124" s="2" t="s">
        <v>1397</v>
      </c>
      <c r="T124" s="3" t="s">
        <v>687</v>
      </c>
      <c r="U124" s="4">
        <v>1</v>
      </c>
      <c r="V124" s="4">
        <v>1</v>
      </c>
      <c r="W124" s="5" t="s">
        <v>1398</v>
      </c>
      <c r="X124" s="5" t="s">
        <v>1398</v>
      </c>
      <c r="Y124" s="5" t="s">
        <v>1398</v>
      </c>
      <c r="Z124" s="5" t="s">
        <v>1398</v>
      </c>
      <c r="AA124" s="4">
        <v>204</v>
      </c>
      <c r="AB124" s="4">
        <v>125</v>
      </c>
      <c r="AC124" s="4">
        <v>134</v>
      </c>
      <c r="AD124" s="4">
        <v>3</v>
      </c>
      <c r="AE124" s="4">
        <v>3</v>
      </c>
      <c r="AF124" s="4">
        <v>13</v>
      </c>
      <c r="AG124" s="4">
        <v>13</v>
      </c>
      <c r="AH124" s="4">
        <v>2</v>
      </c>
      <c r="AI124" s="4">
        <v>2</v>
      </c>
      <c r="AJ124" s="4">
        <v>4</v>
      </c>
      <c r="AK124" s="4">
        <v>4</v>
      </c>
      <c r="AL124" s="4">
        <v>8</v>
      </c>
      <c r="AM124" s="4">
        <v>8</v>
      </c>
      <c r="AN124" s="4">
        <v>2</v>
      </c>
      <c r="AO124" s="4">
        <v>2</v>
      </c>
      <c r="AP124" s="4">
        <v>0</v>
      </c>
      <c r="AQ124" s="4">
        <v>0</v>
      </c>
      <c r="AR124" s="3" t="s">
        <v>64</v>
      </c>
      <c r="AS124" s="3" t="s">
        <v>64</v>
      </c>
      <c r="AU124" s="6" t="str">
        <f>HYPERLINK("https://creighton-primo.hosted.exlibrisgroup.com/primo-explore/search?tab=default_tab&amp;search_scope=EVERYTHING&amp;vid=01CRU&amp;lang=en_US&amp;offset=0&amp;query=any,contains,991005384849702656","Catalog Record")</f>
        <v>Catalog Record</v>
      </c>
      <c r="AV124" s="6" t="str">
        <f>HYPERLINK("http://www.worldcat.org/oclc/319494901","WorldCat Record")</f>
        <v>WorldCat Record</v>
      </c>
      <c r="AW124" s="3" t="s">
        <v>1399</v>
      </c>
      <c r="AX124" s="3" t="s">
        <v>1400</v>
      </c>
      <c r="AY124" s="3" t="s">
        <v>1401</v>
      </c>
      <c r="AZ124" s="3" t="s">
        <v>1401</v>
      </c>
      <c r="BA124" s="3" t="s">
        <v>1402</v>
      </c>
      <c r="BB124" s="3" t="s">
        <v>80</v>
      </c>
      <c r="BD124" s="3" t="s">
        <v>1403</v>
      </c>
      <c r="BE124" s="3" t="s">
        <v>1404</v>
      </c>
      <c r="BF124" s="3" t="s">
        <v>1405</v>
      </c>
    </row>
    <row r="125" spans="1:58" ht="39.75" customHeight="1">
      <c r="A125" s="2" t="s">
        <v>58</v>
      </c>
      <c r="B125" s="2" t="s">
        <v>59</v>
      </c>
      <c r="C125" s="2"/>
      <c r="D125" s="2" t="s">
        <v>1406</v>
      </c>
      <c r="E125" s="2" t="s">
        <v>1407</v>
      </c>
      <c r="F125" s="2" t="s">
        <v>1408</v>
      </c>
      <c r="G125" s="3" t="s">
        <v>1409</v>
      </c>
      <c r="H125" s="3" t="s">
        <v>64</v>
      </c>
      <c r="I125" s="3" t="s">
        <v>65</v>
      </c>
      <c r="J125" s="3" t="s">
        <v>64</v>
      </c>
      <c r="K125" s="3" t="s">
        <v>64</v>
      </c>
      <c r="L125" s="3" t="s">
        <v>66</v>
      </c>
      <c r="N125" s="2" t="s">
        <v>1410</v>
      </c>
      <c r="O125" s="3" t="s">
        <v>1411</v>
      </c>
      <c r="Q125" s="3" t="s">
        <v>70</v>
      </c>
      <c r="R125" s="3" t="s">
        <v>136</v>
      </c>
      <c r="S125" s="2" t="s">
        <v>1412</v>
      </c>
      <c r="T125" s="3" t="s">
        <v>687</v>
      </c>
      <c r="U125" s="4">
        <v>1</v>
      </c>
      <c r="V125" s="4">
        <v>1</v>
      </c>
      <c r="W125" s="5" t="s">
        <v>1413</v>
      </c>
      <c r="X125" s="5" t="s">
        <v>1413</v>
      </c>
      <c r="Y125" s="5" t="s">
        <v>1413</v>
      </c>
      <c r="Z125" s="5" t="s">
        <v>1413</v>
      </c>
      <c r="AA125" s="4">
        <v>222</v>
      </c>
      <c r="AB125" s="4">
        <v>125</v>
      </c>
      <c r="AC125" s="4">
        <v>134</v>
      </c>
      <c r="AD125" s="4">
        <v>3</v>
      </c>
      <c r="AE125" s="4">
        <v>3</v>
      </c>
      <c r="AF125" s="4">
        <v>11</v>
      </c>
      <c r="AG125" s="4">
        <v>11</v>
      </c>
      <c r="AH125" s="4">
        <v>1</v>
      </c>
      <c r="AI125" s="4">
        <v>1</v>
      </c>
      <c r="AJ125" s="4">
        <v>3</v>
      </c>
      <c r="AK125" s="4">
        <v>3</v>
      </c>
      <c r="AL125" s="4">
        <v>7</v>
      </c>
      <c r="AM125" s="4">
        <v>7</v>
      </c>
      <c r="AN125" s="4">
        <v>2</v>
      </c>
      <c r="AO125" s="4">
        <v>2</v>
      </c>
      <c r="AP125" s="4">
        <v>0</v>
      </c>
      <c r="AQ125" s="4">
        <v>0</v>
      </c>
      <c r="AR125" s="3" t="s">
        <v>64</v>
      </c>
      <c r="AS125" s="3" t="s">
        <v>94</v>
      </c>
      <c r="AT125" s="6" t="str">
        <f>HYPERLINK("http://catalog.hathitrust.org/Record/008456593","HathiTrust Record")</f>
        <v>HathiTrust Record</v>
      </c>
      <c r="AU125" s="6" t="str">
        <f>HYPERLINK("https://creighton-primo.hosted.exlibrisgroup.com/primo-explore/search?tab=default_tab&amp;search_scope=EVERYTHING&amp;vid=01CRU&amp;lang=en_US&amp;offset=0&amp;query=any,contains,991000046679702656","Catalog Record")</f>
        <v>Catalog Record</v>
      </c>
      <c r="AV125" s="6" t="str">
        <f>HYPERLINK("http://www.worldcat.org/oclc/430496945","WorldCat Record")</f>
        <v>WorldCat Record</v>
      </c>
      <c r="AW125" s="3" t="s">
        <v>1414</v>
      </c>
      <c r="AX125" s="3" t="s">
        <v>1415</v>
      </c>
      <c r="AY125" s="3" t="s">
        <v>1416</v>
      </c>
      <c r="AZ125" s="3" t="s">
        <v>1416</v>
      </c>
      <c r="BA125" s="3" t="s">
        <v>1417</v>
      </c>
      <c r="BB125" s="3" t="s">
        <v>80</v>
      </c>
      <c r="BD125" s="3" t="s">
        <v>1418</v>
      </c>
      <c r="BE125" s="3" t="s">
        <v>1419</v>
      </c>
      <c r="BF125" s="3" t="s">
        <v>1420</v>
      </c>
    </row>
    <row r="126" spans="1:58" ht="39.75" customHeight="1">
      <c r="A126" s="2" t="s">
        <v>58</v>
      </c>
      <c r="B126" s="2" t="s">
        <v>59</v>
      </c>
      <c r="C126" s="2"/>
      <c r="D126" s="2" t="s">
        <v>1421</v>
      </c>
      <c r="E126" s="2" t="s">
        <v>1422</v>
      </c>
      <c r="F126" s="2" t="s">
        <v>1423</v>
      </c>
      <c r="G126" s="3" t="s">
        <v>1424</v>
      </c>
      <c r="H126" s="3" t="s">
        <v>64</v>
      </c>
      <c r="I126" s="3" t="s">
        <v>65</v>
      </c>
      <c r="J126" s="3" t="s">
        <v>64</v>
      </c>
      <c r="K126" s="3" t="s">
        <v>64</v>
      </c>
      <c r="L126" s="3" t="s">
        <v>66</v>
      </c>
      <c r="N126" s="2" t="s">
        <v>1425</v>
      </c>
      <c r="O126" s="3" t="s">
        <v>1411</v>
      </c>
      <c r="Q126" s="3" t="s">
        <v>70</v>
      </c>
      <c r="R126" s="3" t="s">
        <v>136</v>
      </c>
      <c r="S126" s="2" t="s">
        <v>1426</v>
      </c>
      <c r="T126" s="3" t="s">
        <v>687</v>
      </c>
      <c r="U126" s="4">
        <v>1</v>
      </c>
      <c r="V126" s="4">
        <v>1</v>
      </c>
      <c r="W126" s="5" t="s">
        <v>1427</v>
      </c>
      <c r="X126" s="5" t="s">
        <v>1427</v>
      </c>
      <c r="Y126" s="5" t="s">
        <v>1427</v>
      </c>
      <c r="Z126" s="5" t="s">
        <v>1427</v>
      </c>
      <c r="AA126" s="4">
        <v>199</v>
      </c>
      <c r="AB126" s="4">
        <v>116</v>
      </c>
      <c r="AC126" s="4">
        <v>122</v>
      </c>
      <c r="AD126" s="4">
        <v>3</v>
      </c>
      <c r="AE126" s="4">
        <v>3</v>
      </c>
      <c r="AF126" s="4">
        <v>11</v>
      </c>
      <c r="AG126" s="4">
        <v>11</v>
      </c>
      <c r="AH126" s="4">
        <v>1</v>
      </c>
      <c r="AI126" s="4">
        <v>1</v>
      </c>
      <c r="AJ126" s="4">
        <v>3</v>
      </c>
      <c r="AK126" s="4">
        <v>3</v>
      </c>
      <c r="AL126" s="4">
        <v>7</v>
      </c>
      <c r="AM126" s="4">
        <v>7</v>
      </c>
      <c r="AN126" s="4">
        <v>2</v>
      </c>
      <c r="AO126" s="4">
        <v>2</v>
      </c>
      <c r="AP126" s="4">
        <v>0</v>
      </c>
      <c r="AQ126" s="4">
        <v>0</v>
      </c>
      <c r="AR126" s="3" t="s">
        <v>64</v>
      </c>
      <c r="AS126" s="3" t="s">
        <v>64</v>
      </c>
      <c r="AU126" s="6" t="str">
        <f>HYPERLINK("https://creighton-primo.hosted.exlibrisgroup.com/primo-explore/search?tab=default_tab&amp;search_scope=EVERYTHING&amp;vid=01CRU&amp;lang=en_US&amp;offset=0&amp;query=any,contains,991000019199702656","Catalog Record")</f>
        <v>Catalog Record</v>
      </c>
      <c r="AV126" s="6" t="str">
        <f>HYPERLINK("http://www.worldcat.org/oclc/423582954","WorldCat Record")</f>
        <v>WorldCat Record</v>
      </c>
      <c r="AW126" s="3" t="s">
        <v>1428</v>
      </c>
      <c r="AX126" s="3" t="s">
        <v>1429</v>
      </c>
      <c r="AY126" s="3" t="s">
        <v>1430</v>
      </c>
      <c r="AZ126" s="3" t="s">
        <v>1430</v>
      </c>
      <c r="BA126" s="3" t="s">
        <v>1431</v>
      </c>
      <c r="BB126" s="3" t="s">
        <v>80</v>
      </c>
      <c r="BD126" s="3" t="s">
        <v>1432</v>
      </c>
      <c r="BE126" s="3" t="s">
        <v>1433</v>
      </c>
      <c r="BF126" s="3" t="s">
        <v>1434</v>
      </c>
    </row>
    <row r="127" spans="1:58" ht="39.75" customHeight="1">
      <c r="A127" s="2" t="s">
        <v>58</v>
      </c>
      <c r="B127" s="2" t="s">
        <v>59</v>
      </c>
      <c r="C127" s="2"/>
      <c r="D127" s="2" t="s">
        <v>1435</v>
      </c>
      <c r="E127" s="2" t="s">
        <v>1436</v>
      </c>
      <c r="F127" s="2" t="s">
        <v>1437</v>
      </c>
      <c r="G127" s="3" t="s">
        <v>1438</v>
      </c>
      <c r="H127" s="3" t="s">
        <v>64</v>
      </c>
      <c r="I127" s="3" t="s">
        <v>65</v>
      </c>
      <c r="J127" s="3" t="s">
        <v>64</v>
      </c>
      <c r="K127" s="3" t="s">
        <v>64</v>
      </c>
      <c r="L127" s="3" t="s">
        <v>66</v>
      </c>
      <c r="N127" s="2" t="s">
        <v>1439</v>
      </c>
      <c r="O127" s="3" t="s">
        <v>1382</v>
      </c>
      <c r="Q127" s="3" t="s">
        <v>70</v>
      </c>
      <c r="R127" s="3" t="s">
        <v>136</v>
      </c>
      <c r="S127" s="2" t="s">
        <v>1440</v>
      </c>
      <c r="T127" s="3" t="s">
        <v>687</v>
      </c>
      <c r="U127" s="4">
        <v>1</v>
      </c>
      <c r="V127" s="4">
        <v>1</v>
      </c>
      <c r="W127" s="5" t="s">
        <v>1398</v>
      </c>
      <c r="X127" s="5" t="s">
        <v>1398</v>
      </c>
      <c r="Y127" s="5" t="s">
        <v>1398</v>
      </c>
      <c r="Z127" s="5" t="s">
        <v>1398</v>
      </c>
      <c r="AA127" s="4">
        <v>53</v>
      </c>
      <c r="AB127" s="4">
        <v>32</v>
      </c>
      <c r="AC127" s="4">
        <v>42</v>
      </c>
      <c r="AD127" s="4">
        <v>1</v>
      </c>
      <c r="AE127" s="4">
        <v>1</v>
      </c>
      <c r="AF127" s="4">
        <v>2</v>
      </c>
      <c r="AG127" s="4">
        <v>3</v>
      </c>
      <c r="AH127" s="4">
        <v>1</v>
      </c>
      <c r="AI127" s="4">
        <v>1</v>
      </c>
      <c r="AJ127" s="4">
        <v>0</v>
      </c>
      <c r="AK127" s="4">
        <v>0</v>
      </c>
      <c r="AL127" s="4">
        <v>2</v>
      </c>
      <c r="AM127" s="4">
        <v>3</v>
      </c>
      <c r="AN127" s="4">
        <v>0</v>
      </c>
      <c r="AO127" s="4">
        <v>0</v>
      </c>
      <c r="AP127" s="4">
        <v>0</v>
      </c>
      <c r="AQ127" s="4">
        <v>0</v>
      </c>
      <c r="AR127" s="3" t="s">
        <v>64</v>
      </c>
      <c r="AS127" s="3" t="s">
        <v>64</v>
      </c>
      <c r="AU127" s="6" t="str">
        <f>HYPERLINK("https://creighton-primo.hosted.exlibrisgroup.com/primo-explore/search?tab=default_tab&amp;search_scope=EVERYTHING&amp;vid=01CRU&amp;lang=en_US&amp;offset=0&amp;query=any,contains,991005384859702656","Catalog Record")</f>
        <v>Catalog Record</v>
      </c>
      <c r="AV127" s="6" t="str">
        <f>HYPERLINK("http://www.worldcat.org/oclc/499483661","WorldCat Record")</f>
        <v>WorldCat Record</v>
      </c>
      <c r="AW127" s="3" t="s">
        <v>1441</v>
      </c>
      <c r="AX127" s="3" t="s">
        <v>1442</v>
      </c>
      <c r="AY127" s="3" t="s">
        <v>1443</v>
      </c>
      <c r="AZ127" s="3" t="s">
        <v>1443</v>
      </c>
      <c r="BA127" s="3" t="s">
        <v>1444</v>
      </c>
      <c r="BB127" s="3" t="s">
        <v>80</v>
      </c>
      <c r="BD127" s="3" t="s">
        <v>1445</v>
      </c>
      <c r="BE127" s="3" t="s">
        <v>1446</v>
      </c>
      <c r="BF127" s="3" t="s">
        <v>1447</v>
      </c>
    </row>
    <row r="128" spans="1:58" ht="39.75" customHeight="1">
      <c r="A128" s="2" t="s">
        <v>58</v>
      </c>
      <c r="B128" s="2" t="s">
        <v>59</v>
      </c>
      <c r="C128" s="2"/>
      <c r="D128" s="2" t="s">
        <v>1448</v>
      </c>
      <c r="E128" s="2" t="s">
        <v>1449</v>
      </c>
      <c r="F128" s="2" t="s">
        <v>1450</v>
      </c>
      <c r="G128" s="3" t="s">
        <v>1451</v>
      </c>
      <c r="H128" s="3" t="s">
        <v>64</v>
      </c>
      <c r="I128" s="3" t="s">
        <v>65</v>
      </c>
      <c r="J128" s="3" t="s">
        <v>64</v>
      </c>
      <c r="K128" s="3" t="s">
        <v>64</v>
      </c>
      <c r="L128" s="3" t="s">
        <v>66</v>
      </c>
      <c r="N128" s="2" t="s">
        <v>1452</v>
      </c>
      <c r="O128" s="3" t="s">
        <v>1382</v>
      </c>
      <c r="Q128" s="3" t="s">
        <v>70</v>
      </c>
      <c r="R128" s="3" t="s">
        <v>136</v>
      </c>
      <c r="S128" s="2" t="s">
        <v>1453</v>
      </c>
      <c r="T128" s="3" t="s">
        <v>687</v>
      </c>
      <c r="U128" s="4">
        <v>1</v>
      </c>
      <c r="V128" s="4">
        <v>1</v>
      </c>
      <c r="W128" s="5" t="s">
        <v>1398</v>
      </c>
      <c r="X128" s="5" t="s">
        <v>1398</v>
      </c>
      <c r="Y128" s="5" t="s">
        <v>1398</v>
      </c>
      <c r="Z128" s="5" t="s">
        <v>1398</v>
      </c>
      <c r="AA128" s="4">
        <v>30</v>
      </c>
      <c r="AB128" s="4">
        <v>21</v>
      </c>
      <c r="AC128" s="4">
        <v>48</v>
      </c>
      <c r="AD128" s="4">
        <v>1</v>
      </c>
      <c r="AE128" s="4">
        <v>1</v>
      </c>
      <c r="AF128" s="4">
        <v>3</v>
      </c>
      <c r="AG128" s="4">
        <v>4</v>
      </c>
      <c r="AH128" s="4">
        <v>1</v>
      </c>
      <c r="AI128" s="4">
        <v>1</v>
      </c>
      <c r="AJ128" s="4">
        <v>0</v>
      </c>
      <c r="AK128" s="4">
        <v>0</v>
      </c>
      <c r="AL128" s="4">
        <v>3</v>
      </c>
      <c r="AM128" s="4">
        <v>4</v>
      </c>
      <c r="AN128" s="4">
        <v>0</v>
      </c>
      <c r="AO128" s="4">
        <v>0</v>
      </c>
      <c r="AP128" s="4">
        <v>0</v>
      </c>
      <c r="AQ128" s="4">
        <v>0</v>
      </c>
      <c r="AR128" s="3" t="s">
        <v>64</v>
      </c>
      <c r="AS128" s="3" t="s">
        <v>64</v>
      </c>
      <c r="AU128" s="6" t="str">
        <f>HYPERLINK("https://creighton-primo.hosted.exlibrisgroup.com/primo-explore/search?tab=default_tab&amp;search_scope=EVERYTHING&amp;vid=01CRU&amp;lang=en_US&amp;offset=0&amp;query=any,contains,991005384869702656","Catalog Record")</f>
        <v>Catalog Record</v>
      </c>
      <c r="AV128" s="6" t="str">
        <f>HYPERLINK("http://www.worldcat.org/oclc/499484824","WorldCat Record")</f>
        <v>WorldCat Record</v>
      </c>
      <c r="AW128" s="3" t="s">
        <v>1454</v>
      </c>
      <c r="AX128" s="3" t="s">
        <v>1455</v>
      </c>
      <c r="AY128" s="3" t="s">
        <v>1456</v>
      </c>
      <c r="AZ128" s="3" t="s">
        <v>1456</v>
      </c>
      <c r="BA128" s="3" t="s">
        <v>1457</v>
      </c>
      <c r="BB128" s="3" t="s">
        <v>80</v>
      </c>
      <c r="BD128" s="3" t="s">
        <v>1458</v>
      </c>
      <c r="BE128" s="3" t="s">
        <v>1459</v>
      </c>
      <c r="BF128" s="3" t="s">
        <v>1460</v>
      </c>
    </row>
    <row r="129" spans="1:58" ht="39.75" customHeight="1">
      <c r="A129" s="2" t="s">
        <v>58</v>
      </c>
      <c r="B129" s="2" t="s">
        <v>59</v>
      </c>
      <c r="C129" s="2"/>
      <c r="D129" s="2" t="s">
        <v>1461</v>
      </c>
      <c r="E129" s="2" t="s">
        <v>1462</v>
      </c>
      <c r="F129" s="2" t="s">
        <v>1463</v>
      </c>
      <c r="G129" s="3" t="s">
        <v>1464</v>
      </c>
      <c r="H129" s="3" t="s">
        <v>64</v>
      </c>
      <c r="I129" s="3" t="s">
        <v>65</v>
      </c>
      <c r="J129" s="3" t="s">
        <v>64</v>
      </c>
      <c r="K129" s="3" t="s">
        <v>64</v>
      </c>
      <c r="L129" s="3" t="s">
        <v>66</v>
      </c>
      <c r="N129" s="2" t="s">
        <v>1465</v>
      </c>
      <c r="O129" s="3" t="s">
        <v>1411</v>
      </c>
      <c r="Q129" s="3" t="s">
        <v>70</v>
      </c>
      <c r="R129" s="3" t="s">
        <v>136</v>
      </c>
      <c r="S129" s="2" t="s">
        <v>1466</v>
      </c>
      <c r="T129" s="3" t="s">
        <v>687</v>
      </c>
      <c r="U129" s="4">
        <v>1</v>
      </c>
      <c r="V129" s="4">
        <v>1</v>
      </c>
      <c r="W129" s="5" t="s">
        <v>1413</v>
      </c>
      <c r="X129" s="5" t="s">
        <v>1413</v>
      </c>
      <c r="Y129" s="5" t="s">
        <v>1413</v>
      </c>
      <c r="Z129" s="5" t="s">
        <v>1413</v>
      </c>
      <c r="AA129" s="4">
        <v>170</v>
      </c>
      <c r="AB129" s="4">
        <v>95</v>
      </c>
      <c r="AC129" s="4">
        <v>103</v>
      </c>
      <c r="AD129" s="4">
        <v>2</v>
      </c>
      <c r="AE129" s="4">
        <v>2</v>
      </c>
      <c r="AF129" s="4">
        <v>9</v>
      </c>
      <c r="AG129" s="4">
        <v>9</v>
      </c>
      <c r="AH129" s="4">
        <v>1</v>
      </c>
      <c r="AI129" s="4">
        <v>1</v>
      </c>
      <c r="AJ129" s="4">
        <v>2</v>
      </c>
      <c r="AK129" s="4">
        <v>2</v>
      </c>
      <c r="AL129" s="4">
        <v>6</v>
      </c>
      <c r="AM129" s="4">
        <v>6</v>
      </c>
      <c r="AN129" s="4">
        <v>1</v>
      </c>
      <c r="AO129" s="4">
        <v>1</v>
      </c>
      <c r="AP129" s="4">
        <v>0</v>
      </c>
      <c r="AQ129" s="4">
        <v>0</v>
      </c>
      <c r="AR129" s="3" t="s">
        <v>64</v>
      </c>
      <c r="AS129" s="3" t="s">
        <v>94</v>
      </c>
      <c r="AT129" s="6" t="str">
        <f>HYPERLINK("http://catalog.hathitrust.org/Record/010391476","HathiTrust Record")</f>
        <v>HathiTrust Record</v>
      </c>
      <c r="AU129" s="6" t="str">
        <f>HYPERLINK("https://creighton-primo.hosted.exlibrisgroup.com/primo-explore/search?tab=default_tab&amp;search_scope=EVERYTHING&amp;vid=01CRU&amp;lang=en_US&amp;offset=0&amp;query=any,contains,991000052739702656","Catalog Record")</f>
        <v>Catalog Record</v>
      </c>
      <c r="AV129" s="6" t="str">
        <f>HYPERLINK("http://www.worldcat.org/oclc/444381504","WorldCat Record")</f>
        <v>WorldCat Record</v>
      </c>
      <c r="AW129" s="3" t="s">
        <v>1467</v>
      </c>
      <c r="AX129" s="3" t="s">
        <v>1468</v>
      </c>
      <c r="AY129" s="3" t="s">
        <v>1469</v>
      </c>
      <c r="AZ129" s="3" t="s">
        <v>1469</v>
      </c>
      <c r="BA129" s="3" t="s">
        <v>1470</v>
      </c>
      <c r="BB129" s="3" t="s">
        <v>80</v>
      </c>
      <c r="BD129" s="3" t="s">
        <v>1471</v>
      </c>
      <c r="BE129" s="3" t="s">
        <v>1472</v>
      </c>
      <c r="BF129" s="3" t="s">
        <v>1473</v>
      </c>
    </row>
    <row r="130" spans="1:58" ht="39.75" customHeight="1">
      <c r="A130" s="2" t="s">
        <v>58</v>
      </c>
      <c r="B130" s="2" t="s">
        <v>59</v>
      </c>
      <c r="C130" s="2"/>
      <c r="D130" s="2" t="s">
        <v>1474</v>
      </c>
      <c r="E130" s="2" t="s">
        <v>1475</v>
      </c>
      <c r="F130" s="2" t="s">
        <v>1476</v>
      </c>
      <c r="G130" s="3" t="s">
        <v>1477</v>
      </c>
      <c r="H130" s="3" t="s">
        <v>64</v>
      </c>
      <c r="I130" s="3" t="s">
        <v>65</v>
      </c>
      <c r="J130" s="3" t="s">
        <v>64</v>
      </c>
      <c r="K130" s="3" t="s">
        <v>64</v>
      </c>
      <c r="L130" s="3" t="s">
        <v>66</v>
      </c>
      <c r="N130" s="2" t="s">
        <v>1478</v>
      </c>
      <c r="O130" s="3" t="s">
        <v>1479</v>
      </c>
      <c r="Q130" s="3" t="s">
        <v>70</v>
      </c>
      <c r="R130" s="3" t="s">
        <v>136</v>
      </c>
      <c r="S130" s="2" t="s">
        <v>1480</v>
      </c>
      <c r="T130" s="3" t="s">
        <v>687</v>
      </c>
      <c r="U130" s="4">
        <v>3</v>
      </c>
      <c r="V130" s="4">
        <v>3</v>
      </c>
      <c r="W130" s="5" t="s">
        <v>1481</v>
      </c>
      <c r="X130" s="5" t="s">
        <v>1481</v>
      </c>
      <c r="Y130" s="5" t="s">
        <v>1482</v>
      </c>
      <c r="Z130" s="5" t="s">
        <v>1482</v>
      </c>
      <c r="AA130" s="4">
        <v>246</v>
      </c>
      <c r="AB130" s="4">
        <v>145</v>
      </c>
      <c r="AC130" s="4">
        <v>154</v>
      </c>
      <c r="AD130" s="4">
        <v>2</v>
      </c>
      <c r="AE130" s="4">
        <v>2</v>
      </c>
      <c r="AF130" s="4">
        <v>10</v>
      </c>
      <c r="AG130" s="4">
        <v>10</v>
      </c>
      <c r="AH130" s="4">
        <v>2</v>
      </c>
      <c r="AI130" s="4">
        <v>2</v>
      </c>
      <c r="AJ130" s="4">
        <v>3</v>
      </c>
      <c r="AK130" s="4">
        <v>3</v>
      </c>
      <c r="AL130" s="4">
        <v>8</v>
      </c>
      <c r="AM130" s="4">
        <v>8</v>
      </c>
      <c r="AN130" s="4">
        <v>1</v>
      </c>
      <c r="AO130" s="4">
        <v>1</v>
      </c>
      <c r="AP130" s="4">
        <v>0</v>
      </c>
      <c r="AQ130" s="4">
        <v>0</v>
      </c>
      <c r="AR130" s="3" t="s">
        <v>64</v>
      </c>
      <c r="AS130" s="3" t="s">
        <v>94</v>
      </c>
      <c r="AT130" s="6" t="str">
        <f>HYPERLINK("http://catalog.hathitrust.org/Record/003492862","HathiTrust Record")</f>
        <v>HathiTrust Record</v>
      </c>
      <c r="AU130" s="6" t="str">
        <f>HYPERLINK("https://creighton-primo.hosted.exlibrisgroup.com/primo-explore/search?tab=default_tab&amp;search_scope=EVERYTHING&amp;vid=01CRU&amp;lang=en_US&amp;offset=0&amp;query=any,contains,991003209339702656","Catalog Record")</f>
        <v>Catalog Record</v>
      </c>
      <c r="AV130" s="6" t="str">
        <f>HYPERLINK("http://www.worldcat.org/oclc/42745719","WorldCat Record")</f>
        <v>WorldCat Record</v>
      </c>
      <c r="AW130" s="3" t="s">
        <v>1483</v>
      </c>
      <c r="AX130" s="3" t="s">
        <v>1484</v>
      </c>
      <c r="AY130" s="3" t="s">
        <v>1485</v>
      </c>
      <c r="AZ130" s="3" t="s">
        <v>1485</v>
      </c>
      <c r="BA130" s="3" t="s">
        <v>1486</v>
      </c>
      <c r="BB130" s="3" t="s">
        <v>80</v>
      </c>
      <c r="BD130" s="3" t="s">
        <v>1487</v>
      </c>
      <c r="BE130" s="3" t="s">
        <v>1488</v>
      </c>
      <c r="BF130" s="3" t="s">
        <v>1489</v>
      </c>
    </row>
    <row r="131" spans="1:58" ht="39.75" customHeight="1">
      <c r="A131" s="2" t="s">
        <v>58</v>
      </c>
      <c r="B131" s="2" t="s">
        <v>59</v>
      </c>
      <c r="C131" s="2"/>
      <c r="D131" s="2" t="s">
        <v>1490</v>
      </c>
      <c r="E131" s="2" t="s">
        <v>1491</v>
      </c>
      <c r="F131" s="2" t="s">
        <v>1492</v>
      </c>
      <c r="G131" s="3" t="s">
        <v>1493</v>
      </c>
      <c r="H131" s="3" t="s">
        <v>64</v>
      </c>
      <c r="I131" s="3" t="s">
        <v>65</v>
      </c>
      <c r="J131" s="3" t="s">
        <v>64</v>
      </c>
      <c r="K131" s="3" t="s">
        <v>64</v>
      </c>
      <c r="L131" s="3" t="s">
        <v>66</v>
      </c>
      <c r="N131" s="2" t="s">
        <v>1494</v>
      </c>
      <c r="O131" s="3" t="s">
        <v>1479</v>
      </c>
      <c r="Q131" s="3" t="s">
        <v>70</v>
      </c>
      <c r="R131" s="3" t="s">
        <v>136</v>
      </c>
      <c r="S131" s="2" t="s">
        <v>1495</v>
      </c>
      <c r="T131" s="3" t="s">
        <v>687</v>
      </c>
      <c r="U131" s="4">
        <v>2</v>
      </c>
      <c r="V131" s="4">
        <v>2</v>
      </c>
      <c r="W131" s="5" t="s">
        <v>659</v>
      </c>
      <c r="X131" s="5" t="s">
        <v>659</v>
      </c>
      <c r="Y131" s="5" t="s">
        <v>1496</v>
      </c>
      <c r="Z131" s="5" t="s">
        <v>1496</v>
      </c>
      <c r="AA131" s="4">
        <v>227</v>
      </c>
      <c r="AB131" s="4">
        <v>138</v>
      </c>
      <c r="AC131" s="4">
        <v>147</v>
      </c>
      <c r="AD131" s="4">
        <v>2</v>
      </c>
      <c r="AE131" s="4">
        <v>2</v>
      </c>
      <c r="AF131" s="4">
        <v>11</v>
      </c>
      <c r="AG131" s="4">
        <v>11</v>
      </c>
      <c r="AH131" s="4">
        <v>2</v>
      </c>
      <c r="AI131" s="4">
        <v>2</v>
      </c>
      <c r="AJ131" s="4">
        <v>4</v>
      </c>
      <c r="AK131" s="4">
        <v>4</v>
      </c>
      <c r="AL131" s="4">
        <v>8</v>
      </c>
      <c r="AM131" s="4">
        <v>8</v>
      </c>
      <c r="AN131" s="4">
        <v>1</v>
      </c>
      <c r="AO131" s="4">
        <v>1</v>
      </c>
      <c r="AP131" s="4">
        <v>0</v>
      </c>
      <c r="AQ131" s="4">
        <v>0</v>
      </c>
      <c r="AR131" s="3" t="s">
        <v>64</v>
      </c>
      <c r="AS131" s="3" t="s">
        <v>94</v>
      </c>
      <c r="AT131" s="6" t="str">
        <f>HYPERLINK("http://catalog.hathitrust.org/Record/003529410","HathiTrust Record")</f>
        <v>HathiTrust Record</v>
      </c>
      <c r="AU131" s="6" t="str">
        <f>HYPERLINK("https://creighton-primo.hosted.exlibrisgroup.com/primo-explore/search?tab=default_tab&amp;search_scope=EVERYTHING&amp;vid=01CRU&amp;lang=en_US&amp;offset=0&amp;query=any,contains,991003522919702656","Catalog Record")</f>
        <v>Catalog Record</v>
      </c>
      <c r="AV131" s="6" t="str">
        <f>HYPERLINK("http://www.worldcat.org/oclc/43970618","WorldCat Record")</f>
        <v>WorldCat Record</v>
      </c>
      <c r="AW131" s="3" t="s">
        <v>1497</v>
      </c>
      <c r="AX131" s="3" t="s">
        <v>1498</v>
      </c>
      <c r="AY131" s="3" t="s">
        <v>1499</v>
      </c>
      <c r="AZ131" s="3" t="s">
        <v>1499</v>
      </c>
      <c r="BA131" s="3" t="s">
        <v>1500</v>
      </c>
      <c r="BB131" s="3" t="s">
        <v>80</v>
      </c>
      <c r="BD131" s="3" t="s">
        <v>1501</v>
      </c>
      <c r="BE131" s="3" t="s">
        <v>1502</v>
      </c>
      <c r="BF131" s="3" t="s">
        <v>1503</v>
      </c>
    </row>
    <row r="132" spans="1:58" ht="39.75" customHeight="1">
      <c r="A132" s="2" t="s">
        <v>58</v>
      </c>
      <c r="B132" s="2" t="s">
        <v>59</v>
      </c>
      <c r="C132" s="2"/>
      <c r="D132" s="2" t="s">
        <v>1504</v>
      </c>
      <c r="E132" s="2" t="s">
        <v>1505</v>
      </c>
      <c r="F132" s="2" t="s">
        <v>1506</v>
      </c>
      <c r="G132" s="3" t="s">
        <v>1507</v>
      </c>
      <c r="H132" s="3" t="s">
        <v>64</v>
      </c>
      <c r="I132" s="3" t="s">
        <v>65</v>
      </c>
      <c r="J132" s="3" t="s">
        <v>64</v>
      </c>
      <c r="K132" s="3" t="s">
        <v>64</v>
      </c>
      <c r="L132" s="3" t="s">
        <v>66</v>
      </c>
      <c r="N132" s="2" t="s">
        <v>1508</v>
      </c>
      <c r="O132" s="3" t="s">
        <v>1479</v>
      </c>
      <c r="Q132" s="3" t="s">
        <v>70</v>
      </c>
      <c r="R132" s="3" t="s">
        <v>136</v>
      </c>
      <c r="S132" s="2" t="s">
        <v>1509</v>
      </c>
      <c r="T132" s="3" t="s">
        <v>687</v>
      </c>
      <c r="U132" s="4">
        <v>6</v>
      </c>
      <c r="V132" s="4">
        <v>6</v>
      </c>
      <c r="W132" s="5" t="s">
        <v>1510</v>
      </c>
      <c r="X132" s="5" t="s">
        <v>1510</v>
      </c>
      <c r="Y132" s="5" t="s">
        <v>1511</v>
      </c>
      <c r="Z132" s="5" t="s">
        <v>1511</v>
      </c>
      <c r="AA132" s="4">
        <v>224</v>
      </c>
      <c r="AB132" s="4">
        <v>149</v>
      </c>
      <c r="AC132" s="4">
        <v>159</v>
      </c>
      <c r="AD132" s="4">
        <v>2</v>
      </c>
      <c r="AE132" s="4">
        <v>2</v>
      </c>
      <c r="AF132" s="4">
        <v>10</v>
      </c>
      <c r="AG132" s="4">
        <v>10</v>
      </c>
      <c r="AH132" s="4">
        <v>3</v>
      </c>
      <c r="AI132" s="4">
        <v>3</v>
      </c>
      <c r="AJ132" s="4">
        <v>2</v>
      </c>
      <c r="AK132" s="4">
        <v>2</v>
      </c>
      <c r="AL132" s="4">
        <v>7</v>
      </c>
      <c r="AM132" s="4">
        <v>7</v>
      </c>
      <c r="AN132" s="4">
        <v>1</v>
      </c>
      <c r="AO132" s="4">
        <v>1</v>
      </c>
      <c r="AP132" s="4">
        <v>0</v>
      </c>
      <c r="AQ132" s="4">
        <v>0</v>
      </c>
      <c r="AR132" s="3" t="s">
        <v>64</v>
      </c>
      <c r="AS132" s="3" t="s">
        <v>64</v>
      </c>
      <c r="AU132" s="6" t="str">
        <f>HYPERLINK("https://creighton-primo.hosted.exlibrisgroup.com/primo-explore/search?tab=default_tab&amp;search_scope=EVERYTHING&amp;vid=01CRU&amp;lang=en_US&amp;offset=0&amp;query=any,contains,991003525859702656","Catalog Record")</f>
        <v>Catalog Record</v>
      </c>
      <c r="AV132" s="6" t="str">
        <f>HYPERLINK("http://www.worldcat.org/oclc/44154055","WorldCat Record")</f>
        <v>WorldCat Record</v>
      </c>
      <c r="AW132" s="3" t="s">
        <v>1512</v>
      </c>
      <c r="AX132" s="3" t="s">
        <v>1513</v>
      </c>
      <c r="AY132" s="3" t="s">
        <v>1514</v>
      </c>
      <c r="AZ132" s="3" t="s">
        <v>1514</v>
      </c>
      <c r="BA132" s="3" t="s">
        <v>1515</v>
      </c>
      <c r="BB132" s="3" t="s">
        <v>80</v>
      </c>
      <c r="BD132" s="3" t="s">
        <v>1516</v>
      </c>
      <c r="BE132" s="3" t="s">
        <v>1517</v>
      </c>
      <c r="BF132" s="3" t="s">
        <v>1518</v>
      </c>
    </row>
    <row r="133" spans="1:58" ht="39.75" customHeight="1">
      <c r="A133" s="2" t="s">
        <v>58</v>
      </c>
      <c r="B133" s="2" t="s">
        <v>59</v>
      </c>
      <c r="C133" s="2"/>
      <c r="D133" s="2" t="s">
        <v>1519</v>
      </c>
      <c r="E133" s="2" t="s">
        <v>1520</v>
      </c>
      <c r="F133" s="2" t="s">
        <v>1521</v>
      </c>
      <c r="G133" s="3" t="s">
        <v>1522</v>
      </c>
      <c r="H133" s="3" t="s">
        <v>64</v>
      </c>
      <c r="I133" s="3" t="s">
        <v>65</v>
      </c>
      <c r="J133" s="3" t="s">
        <v>64</v>
      </c>
      <c r="K133" s="3" t="s">
        <v>64</v>
      </c>
      <c r="L133" s="3" t="s">
        <v>66</v>
      </c>
      <c r="N133" s="2" t="s">
        <v>1523</v>
      </c>
      <c r="O133" s="3" t="s">
        <v>1479</v>
      </c>
      <c r="Q133" s="3" t="s">
        <v>70</v>
      </c>
      <c r="R133" s="3" t="s">
        <v>136</v>
      </c>
      <c r="S133" s="2" t="s">
        <v>1524</v>
      </c>
      <c r="T133" s="3" t="s">
        <v>687</v>
      </c>
      <c r="U133" s="4">
        <v>1</v>
      </c>
      <c r="V133" s="4">
        <v>1</v>
      </c>
      <c r="W133" s="5" t="s">
        <v>1525</v>
      </c>
      <c r="X133" s="5" t="s">
        <v>1525</v>
      </c>
      <c r="Y133" s="5" t="s">
        <v>1525</v>
      </c>
      <c r="Z133" s="5" t="s">
        <v>1525</v>
      </c>
      <c r="AA133" s="4">
        <v>71</v>
      </c>
      <c r="AB133" s="4">
        <v>48</v>
      </c>
      <c r="AC133" s="4">
        <v>48</v>
      </c>
      <c r="AD133" s="4">
        <v>2</v>
      </c>
      <c r="AE133" s="4">
        <v>2</v>
      </c>
      <c r="AF133" s="4">
        <v>4</v>
      </c>
      <c r="AG133" s="4">
        <v>4</v>
      </c>
      <c r="AH133" s="4">
        <v>1</v>
      </c>
      <c r="AI133" s="4">
        <v>1</v>
      </c>
      <c r="AJ133" s="4">
        <v>0</v>
      </c>
      <c r="AK133" s="4">
        <v>0</v>
      </c>
      <c r="AL133" s="4">
        <v>3</v>
      </c>
      <c r="AM133" s="4">
        <v>3</v>
      </c>
      <c r="AN133" s="4">
        <v>1</v>
      </c>
      <c r="AO133" s="4">
        <v>1</v>
      </c>
      <c r="AP133" s="4">
        <v>0</v>
      </c>
      <c r="AQ133" s="4">
        <v>0</v>
      </c>
      <c r="AR133" s="3" t="s">
        <v>64</v>
      </c>
      <c r="AS133" s="3" t="s">
        <v>64</v>
      </c>
      <c r="AU133" s="6" t="str">
        <f>HYPERLINK("https://creighton-primo.hosted.exlibrisgroup.com/primo-explore/search?tab=default_tab&amp;search_scope=EVERYTHING&amp;vid=01CRU&amp;lang=en_US&amp;offset=0&amp;query=any,contains,991003561009702656","Catalog Record")</f>
        <v>Catalog Record</v>
      </c>
      <c r="AV133" s="6" t="str">
        <f>HYPERLINK("http://www.worldcat.org/oclc/45868525","WorldCat Record")</f>
        <v>WorldCat Record</v>
      </c>
      <c r="AW133" s="3" t="s">
        <v>1526</v>
      </c>
      <c r="AX133" s="3" t="s">
        <v>1527</v>
      </c>
      <c r="AY133" s="3" t="s">
        <v>1528</v>
      </c>
      <c r="AZ133" s="3" t="s">
        <v>1528</v>
      </c>
      <c r="BA133" s="3" t="s">
        <v>1529</v>
      </c>
      <c r="BB133" s="3" t="s">
        <v>80</v>
      </c>
      <c r="BD133" s="3" t="s">
        <v>1530</v>
      </c>
      <c r="BE133" s="3" t="s">
        <v>1531</v>
      </c>
      <c r="BF133" s="3" t="s">
        <v>1532</v>
      </c>
    </row>
    <row r="134" spans="1:58" ht="39.75" customHeight="1">
      <c r="A134" s="2" t="s">
        <v>58</v>
      </c>
      <c r="B134" s="2" t="s">
        <v>59</v>
      </c>
      <c r="C134" s="2"/>
      <c r="D134" s="2" t="s">
        <v>1533</v>
      </c>
      <c r="E134" s="2" t="s">
        <v>1534</v>
      </c>
      <c r="F134" s="2" t="s">
        <v>1535</v>
      </c>
      <c r="G134" s="3" t="s">
        <v>1536</v>
      </c>
      <c r="H134" s="3" t="s">
        <v>64</v>
      </c>
      <c r="I134" s="3" t="s">
        <v>65</v>
      </c>
      <c r="J134" s="3" t="s">
        <v>64</v>
      </c>
      <c r="K134" s="3" t="s">
        <v>64</v>
      </c>
      <c r="L134" s="3" t="s">
        <v>66</v>
      </c>
      <c r="N134" s="2" t="s">
        <v>1537</v>
      </c>
      <c r="O134" s="3" t="s">
        <v>866</v>
      </c>
      <c r="Q134" s="3" t="s">
        <v>70</v>
      </c>
      <c r="R134" s="3" t="s">
        <v>136</v>
      </c>
      <c r="S134" s="2" t="s">
        <v>1538</v>
      </c>
      <c r="T134" s="3" t="s">
        <v>687</v>
      </c>
      <c r="U134" s="4">
        <v>10</v>
      </c>
      <c r="V134" s="4">
        <v>10</v>
      </c>
      <c r="W134" s="5" t="s">
        <v>1539</v>
      </c>
      <c r="X134" s="5" t="s">
        <v>1539</v>
      </c>
      <c r="Y134" s="5" t="s">
        <v>1540</v>
      </c>
      <c r="Z134" s="5" t="s">
        <v>1540</v>
      </c>
      <c r="AA134" s="4">
        <v>72</v>
      </c>
      <c r="AB134" s="4">
        <v>44</v>
      </c>
      <c r="AC134" s="4">
        <v>52</v>
      </c>
      <c r="AD134" s="4">
        <v>2</v>
      </c>
      <c r="AE134" s="4">
        <v>2</v>
      </c>
      <c r="AF134" s="4">
        <v>4</v>
      </c>
      <c r="AG134" s="4">
        <v>4</v>
      </c>
      <c r="AH134" s="4">
        <v>1</v>
      </c>
      <c r="AI134" s="4">
        <v>1</v>
      </c>
      <c r="AJ134" s="4">
        <v>0</v>
      </c>
      <c r="AK134" s="4">
        <v>0</v>
      </c>
      <c r="AL134" s="4">
        <v>3</v>
      </c>
      <c r="AM134" s="4">
        <v>3</v>
      </c>
      <c r="AN134" s="4">
        <v>1</v>
      </c>
      <c r="AO134" s="4">
        <v>1</v>
      </c>
      <c r="AP134" s="4">
        <v>0</v>
      </c>
      <c r="AQ134" s="4">
        <v>0</v>
      </c>
      <c r="AR134" s="3" t="s">
        <v>64</v>
      </c>
      <c r="AS134" s="3" t="s">
        <v>64</v>
      </c>
      <c r="AU134" s="6" t="str">
        <f>HYPERLINK("https://creighton-primo.hosted.exlibrisgroup.com/primo-explore/search?tab=default_tab&amp;search_scope=EVERYTHING&amp;vid=01CRU&amp;lang=en_US&amp;offset=0&amp;query=any,contains,991003803929702656","Catalog Record")</f>
        <v>Catalog Record</v>
      </c>
      <c r="AV134" s="6" t="str">
        <f>HYPERLINK("http://www.worldcat.org/oclc/47868681","WorldCat Record")</f>
        <v>WorldCat Record</v>
      </c>
      <c r="AW134" s="3" t="s">
        <v>1541</v>
      </c>
      <c r="AX134" s="3" t="s">
        <v>1542</v>
      </c>
      <c r="AY134" s="3" t="s">
        <v>1543</v>
      </c>
      <c r="AZ134" s="3" t="s">
        <v>1543</v>
      </c>
      <c r="BA134" s="3" t="s">
        <v>1544</v>
      </c>
      <c r="BB134" s="3" t="s">
        <v>80</v>
      </c>
      <c r="BD134" s="3" t="s">
        <v>1545</v>
      </c>
      <c r="BE134" s="3" t="s">
        <v>1546</v>
      </c>
      <c r="BF134" s="3" t="s">
        <v>1547</v>
      </c>
    </row>
    <row r="135" spans="1:58" ht="39.75" customHeight="1">
      <c r="A135" s="2" t="s">
        <v>58</v>
      </c>
      <c r="B135" s="2" t="s">
        <v>59</v>
      </c>
      <c r="C135" s="2"/>
      <c r="D135" s="2" t="s">
        <v>1548</v>
      </c>
      <c r="E135" s="2" t="s">
        <v>1549</v>
      </c>
      <c r="F135" s="2" t="s">
        <v>1550</v>
      </c>
      <c r="G135" s="3" t="s">
        <v>1551</v>
      </c>
      <c r="H135" s="3" t="s">
        <v>64</v>
      </c>
      <c r="I135" s="3" t="s">
        <v>65</v>
      </c>
      <c r="J135" s="3" t="s">
        <v>64</v>
      </c>
      <c r="K135" s="3" t="s">
        <v>64</v>
      </c>
      <c r="L135" s="3" t="s">
        <v>66</v>
      </c>
      <c r="N135" s="2" t="s">
        <v>1552</v>
      </c>
      <c r="O135" s="3" t="s">
        <v>850</v>
      </c>
      <c r="Q135" s="3" t="s">
        <v>70</v>
      </c>
      <c r="R135" s="3" t="s">
        <v>136</v>
      </c>
      <c r="S135" s="2" t="s">
        <v>1553</v>
      </c>
      <c r="T135" s="3" t="s">
        <v>687</v>
      </c>
      <c r="U135" s="4">
        <v>1</v>
      </c>
      <c r="V135" s="4">
        <v>1</v>
      </c>
      <c r="W135" s="5" t="s">
        <v>1554</v>
      </c>
      <c r="X135" s="5" t="s">
        <v>1554</v>
      </c>
      <c r="Y135" s="5" t="s">
        <v>970</v>
      </c>
      <c r="Z135" s="5" t="s">
        <v>970</v>
      </c>
      <c r="AA135" s="4">
        <v>94</v>
      </c>
      <c r="AB135" s="4">
        <v>59</v>
      </c>
      <c r="AC135" s="4">
        <v>59</v>
      </c>
      <c r="AD135" s="4">
        <v>1</v>
      </c>
      <c r="AE135" s="4">
        <v>1</v>
      </c>
      <c r="AF135" s="4">
        <v>3</v>
      </c>
      <c r="AG135" s="4">
        <v>3</v>
      </c>
      <c r="AH135" s="4">
        <v>1</v>
      </c>
      <c r="AI135" s="4">
        <v>1</v>
      </c>
      <c r="AJ135" s="4">
        <v>0</v>
      </c>
      <c r="AK135" s="4">
        <v>0</v>
      </c>
      <c r="AL135" s="4">
        <v>3</v>
      </c>
      <c r="AM135" s="4">
        <v>3</v>
      </c>
      <c r="AN135" s="4">
        <v>0</v>
      </c>
      <c r="AO135" s="4">
        <v>0</v>
      </c>
      <c r="AP135" s="4">
        <v>0</v>
      </c>
      <c r="AQ135" s="4">
        <v>0</v>
      </c>
      <c r="AR135" s="3" t="s">
        <v>64</v>
      </c>
      <c r="AS135" s="3" t="s">
        <v>64</v>
      </c>
      <c r="AU135" s="6" t="str">
        <f>HYPERLINK("https://creighton-primo.hosted.exlibrisgroup.com/primo-explore/search?tab=default_tab&amp;search_scope=EVERYTHING&amp;vid=01CRU&amp;lang=en_US&amp;offset=0&amp;query=any,contains,991004182149702656","Catalog Record")</f>
        <v>Catalog Record</v>
      </c>
      <c r="AV135" s="6" t="str">
        <f>HYPERLINK("http://www.worldcat.org/oclc/51544993","WorldCat Record")</f>
        <v>WorldCat Record</v>
      </c>
      <c r="AW135" s="3" t="s">
        <v>1555</v>
      </c>
      <c r="AX135" s="3" t="s">
        <v>1556</v>
      </c>
      <c r="AY135" s="3" t="s">
        <v>1557</v>
      </c>
      <c r="AZ135" s="3" t="s">
        <v>1557</v>
      </c>
      <c r="BA135" s="3" t="s">
        <v>1558</v>
      </c>
      <c r="BB135" s="3" t="s">
        <v>80</v>
      </c>
      <c r="BD135" s="3" t="s">
        <v>1559</v>
      </c>
      <c r="BE135" s="3" t="s">
        <v>1560</v>
      </c>
      <c r="BF135" s="3" t="s">
        <v>1561</v>
      </c>
    </row>
    <row r="136" spans="1:58" ht="39.75" customHeight="1">
      <c r="A136" s="2" t="s">
        <v>58</v>
      </c>
      <c r="B136" s="2" t="s">
        <v>59</v>
      </c>
      <c r="C136" s="2"/>
      <c r="D136" s="2" t="s">
        <v>1562</v>
      </c>
      <c r="E136" s="2" t="s">
        <v>1563</v>
      </c>
      <c r="F136" s="2" t="s">
        <v>1564</v>
      </c>
      <c r="G136" s="3" t="s">
        <v>1565</v>
      </c>
      <c r="H136" s="3" t="s">
        <v>64</v>
      </c>
      <c r="I136" s="3" t="s">
        <v>65</v>
      </c>
      <c r="J136" s="3" t="s">
        <v>64</v>
      </c>
      <c r="K136" s="3" t="s">
        <v>64</v>
      </c>
      <c r="L136" s="3" t="s">
        <v>66</v>
      </c>
      <c r="N136" s="2" t="s">
        <v>1566</v>
      </c>
      <c r="O136" s="3" t="s">
        <v>1009</v>
      </c>
      <c r="Q136" s="3" t="s">
        <v>70</v>
      </c>
      <c r="R136" s="3" t="s">
        <v>136</v>
      </c>
      <c r="S136" s="2" t="s">
        <v>1567</v>
      </c>
      <c r="T136" s="3" t="s">
        <v>687</v>
      </c>
      <c r="U136" s="4">
        <v>3</v>
      </c>
      <c r="V136" s="4">
        <v>3</v>
      </c>
      <c r="W136" s="5" t="s">
        <v>1568</v>
      </c>
      <c r="X136" s="5" t="s">
        <v>1568</v>
      </c>
      <c r="Y136" s="5" t="s">
        <v>984</v>
      </c>
      <c r="Z136" s="5" t="s">
        <v>984</v>
      </c>
      <c r="AA136" s="4">
        <v>201</v>
      </c>
      <c r="AB136" s="4">
        <v>122</v>
      </c>
      <c r="AC136" s="4">
        <v>129</v>
      </c>
      <c r="AD136" s="4">
        <v>2</v>
      </c>
      <c r="AE136" s="4">
        <v>2</v>
      </c>
      <c r="AF136" s="4">
        <v>10</v>
      </c>
      <c r="AG136" s="4">
        <v>10</v>
      </c>
      <c r="AH136" s="4">
        <v>2</v>
      </c>
      <c r="AI136" s="4">
        <v>2</v>
      </c>
      <c r="AJ136" s="4">
        <v>3</v>
      </c>
      <c r="AK136" s="4">
        <v>3</v>
      </c>
      <c r="AL136" s="4">
        <v>8</v>
      </c>
      <c r="AM136" s="4">
        <v>8</v>
      </c>
      <c r="AN136" s="4">
        <v>1</v>
      </c>
      <c r="AO136" s="4">
        <v>1</v>
      </c>
      <c r="AP136" s="4">
        <v>0</v>
      </c>
      <c r="AQ136" s="4">
        <v>0</v>
      </c>
      <c r="AR136" s="3" t="s">
        <v>64</v>
      </c>
      <c r="AS136" s="3" t="s">
        <v>64</v>
      </c>
      <c r="AU136" s="6" t="str">
        <f>HYPERLINK("https://creighton-primo.hosted.exlibrisgroup.com/primo-explore/search?tab=default_tab&amp;search_scope=EVERYTHING&amp;vid=01CRU&amp;lang=en_US&amp;offset=0&amp;query=any,contains,991004266279702656","Catalog Record")</f>
        <v>Catalog Record</v>
      </c>
      <c r="AV136" s="6" t="str">
        <f>HYPERLINK("http://www.worldcat.org/oclc/56450469","WorldCat Record")</f>
        <v>WorldCat Record</v>
      </c>
      <c r="AW136" s="3" t="s">
        <v>1569</v>
      </c>
      <c r="AX136" s="3" t="s">
        <v>1570</v>
      </c>
      <c r="AY136" s="3" t="s">
        <v>1571</v>
      </c>
      <c r="AZ136" s="3" t="s">
        <v>1571</v>
      </c>
      <c r="BA136" s="3" t="s">
        <v>1572</v>
      </c>
      <c r="BB136" s="3" t="s">
        <v>80</v>
      </c>
      <c r="BD136" s="3" t="s">
        <v>1573</v>
      </c>
      <c r="BE136" s="3" t="s">
        <v>1574</v>
      </c>
      <c r="BF136" s="3" t="s">
        <v>1575</v>
      </c>
    </row>
    <row r="137" spans="1:58" ht="39.75" customHeight="1">
      <c r="A137" s="2" t="s">
        <v>58</v>
      </c>
      <c r="B137" s="2" t="s">
        <v>59</v>
      </c>
      <c r="C137" s="2"/>
      <c r="D137" s="2" t="s">
        <v>1576</v>
      </c>
      <c r="E137" s="2" t="s">
        <v>1577</v>
      </c>
      <c r="F137" s="2" t="s">
        <v>1578</v>
      </c>
      <c r="G137" s="3" t="s">
        <v>1579</v>
      </c>
      <c r="H137" s="3" t="s">
        <v>64</v>
      </c>
      <c r="I137" s="3" t="s">
        <v>65</v>
      </c>
      <c r="J137" s="3" t="s">
        <v>64</v>
      </c>
      <c r="K137" s="3" t="s">
        <v>64</v>
      </c>
      <c r="L137" s="3" t="s">
        <v>66</v>
      </c>
      <c r="N137" s="2" t="s">
        <v>1580</v>
      </c>
      <c r="O137" s="3" t="s">
        <v>1382</v>
      </c>
      <c r="Q137" s="3" t="s">
        <v>70</v>
      </c>
      <c r="R137" s="3" t="s">
        <v>136</v>
      </c>
      <c r="S137" s="2" t="s">
        <v>1581</v>
      </c>
      <c r="T137" s="3" t="s">
        <v>687</v>
      </c>
      <c r="U137" s="4">
        <v>1</v>
      </c>
      <c r="V137" s="4">
        <v>1</v>
      </c>
      <c r="W137" s="5" t="s">
        <v>1398</v>
      </c>
      <c r="X137" s="5" t="s">
        <v>1398</v>
      </c>
      <c r="Y137" s="5" t="s">
        <v>1398</v>
      </c>
      <c r="Z137" s="5" t="s">
        <v>1398</v>
      </c>
      <c r="AA137" s="4">
        <v>217</v>
      </c>
      <c r="AB137" s="4">
        <v>129</v>
      </c>
      <c r="AC137" s="4">
        <v>139</v>
      </c>
      <c r="AD137" s="4">
        <v>2</v>
      </c>
      <c r="AE137" s="4">
        <v>2</v>
      </c>
      <c r="AF137" s="4">
        <v>11</v>
      </c>
      <c r="AG137" s="4">
        <v>11</v>
      </c>
      <c r="AH137" s="4">
        <v>2</v>
      </c>
      <c r="AI137" s="4">
        <v>2</v>
      </c>
      <c r="AJ137" s="4">
        <v>3</v>
      </c>
      <c r="AK137" s="4">
        <v>3</v>
      </c>
      <c r="AL137" s="4">
        <v>8</v>
      </c>
      <c r="AM137" s="4">
        <v>8</v>
      </c>
      <c r="AN137" s="4">
        <v>1</v>
      </c>
      <c r="AO137" s="4">
        <v>1</v>
      </c>
      <c r="AP137" s="4">
        <v>0</v>
      </c>
      <c r="AQ137" s="4">
        <v>0</v>
      </c>
      <c r="AR137" s="3" t="s">
        <v>64</v>
      </c>
      <c r="AS137" s="3" t="s">
        <v>64</v>
      </c>
      <c r="AU137" s="6" t="str">
        <f>HYPERLINK("https://creighton-primo.hosted.exlibrisgroup.com/primo-explore/search?tab=default_tab&amp;search_scope=EVERYTHING&amp;vid=01CRU&amp;lang=en_US&amp;offset=0&amp;query=any,contains,991005376189702656","Catalog Record")</f>
        <v>Catalog Record</v>
      </c>
      <c r="AV137" s="6" t="str">
        <f>HYPERLINK("http://www.worldcat.org/oclc/243545800","WorldCat Record")</f>
        <v>WorldCat Record</v>
      </c>
      <c r="AW137" s="3" t="s">
        <v>1582</v>
      </c>
      <c r="AX137" s="3" t="s">
        <v>1583</v>
      </c>
      <c r="AY137" s="3" t="s">
        <v>1584</v>
      </c>
      <c r="AZ137" s="3" t="s">
        <v>1584</v>
      </c>
      <c r="BA137" s="3" t="s">
        <v>1585</v>
      </c>
      <c r="BB137" s="3" t="s">
        <v>80</v>
      </c>
      <c r="BD137" s="3" t="s">
        <v>1586</v>
      </c>
      <c r="BE137" s="3" t="s">
        <v>1587</v>
      </c>
      <c r="BF137" s="3" t="s">
        <v>1588</v>
      </c>
    </row>
    <row r="138" spans="1:58" ht="39.75" customHeight="1">
      <c r="A138" s="2" t="s">
        <v>58</v>
      </c>
      <c r="B138" s="2" t="s">
        <v>59</v>
      </c>
      <c r="C138" s="2"/>
      <c r="D138" s="2" t="s">
        <v>1589</v>
      </c>
      <c r="E138" s="2" t="s">
        <v>1590</v>
      </c>
      <c r="F138" s="2" t="s">
        <v>1591</v>
      </c>
      <c r="G138" s="3" t="s">
        <v>1592</v>
      </c>
      <c r="H138" s="3" t="s">
        <v>64</v>
      </c>
      <c r="I138" s="3" t="s">
        <v>65</v>
      </c>
      <c r="J138" s="3" t="s">
        <v>94</v>
      </c>
      <c r="K138" s="3" t="s">
        <v>64</v>
      </c>
      <c r="L138" s="3" t="s">
        <v>66</v>
      </c>
      <c r="N138" s="2" t="s">
        <v>1593</v>
      </c>
      <c r="O138" s="3" t="s">
        <v>193</v>
      </c>
      <c r="Q138" s="3" t="s">
        <v>70</v>
      </c>
      <c r="R138" s="3" t="s">
        <v>136</v>
      </c>
      <c r="S138" s="2" t="s">
        <v>1594</v>
      </c>
      <c r="T138" s="3" t="s">
        <v>687</v>
      </c>
      <c r="U138" s="4">
        <v>4</v>
      </c>
      <c r="V138" s="4">
        <v>5</v>
      </c>
      <c r="W138" s="5" t="s">
        <v>1595</v>
      </c>
      <c r="X138" s="5" t="s">
        <v>1595</v>
      </c>
      <c r="Y138" s="5" t="s">
        <v>823</v>
      </c>
      <c r="Z138" s="5" t="s">
        <v>1596</v>
      </c>
      <c r="AA138" s="4">
        <v>356</v>
      </c>
      <c r="AB138" s="4">
        <v>239</v>
      </c>
      <c r="AC138" s="4">
        <v>246</v>
      </c>
      <c r="AD138" s="4">
        <v>2</v>
      </c>
      <c r="AE138" s="4">
        <v>2</v>
      </c>
      <c r="AF138" s="4">
        <v>23</v>
      </c>
      <c r="AG138" s="4">
        <v>23</v>
      </c>
      <c r="AH138" s="4">
        <v>4</v>
      </c>
      <c r="AI138" s="4">
        <v>4</v>
      </c>
      <c r="AJ138" s="4">
        <v>0</v>
      </c>
      <c r="AK138" s="4">
        <v>0</v>
      </c>
      <c r="AL138" s="4">
        <v>5</v>
      </c>
      <c r="AM138" s="4">
        <v>5</v>
      </c>
      <c r="AN138" s="4">
        <v>0</v>
      </c>
      <c r="AO138" s="4">
        <v>0</v>
      </c>
      <c r="AP138" s="4">
        <v>15</v>
      </c>
      <c r="AQ138" s="4">
        <v>15</v>
      </c>
      <c r="AR138" s="3" t="s">
        <v>64</v>
      </c>
      <c r="AS138" s="3" t="s">
        <v>64</v>
      </c>
      <c r="AU138" s="6" t="str">
        <f>HYPERLINK("https://creighton-primo.hosted.exlibrisgroup.com/primo-explore/search?tab=default_tab&amp;search_scope=EVERYTHING&amp;vid=01CRU&amp;lang=en_US&amp;offset=0&amp;query=any,contains,991001673739702656","Catalog Record")</f>
        <v>Catalog Record</v>
      </c>
      <c r="AV138" s="6" t="str">
        <f>HYPERLINK("http://www.worldcat.org/oclc/35788698","WorldCat Record")</f>
        <v>WorldCat Record</v>
      </c>
      <c r="AW138" s="3" t="s">
        <v>1597</v>
      </c>
      <c r="AX138" s="3" t="s">
        <v>1598</v>
      </c>
      <c r="AY138" s="3" t="s">
        <v>1599</v>
      </c>
      <c r="AZ138" s="3" t="s">
        <v>1599</v>
      </c>
      <c r="BA138" s="3" t="s">
        <v>1600</v>
      </c>
      <c r="BB138" s="3" t="s">
        <v>80</v>
      </c>
      <c r="BD138" s="3" t="s">
        <v>1601</v>
      </c>
      <c r="BE138" s="3" t="s">
        <v>1602</v>
      </c>
      <c r="BF138" s="3" t="s">
        <v>1603</v>
      </c>
    </row>
    <row r="139" spans="1:58" ht="39.75" customHeight="1">
      <c r="A139" s="2" t="s">
        <v>58</v>
      </c>
      <c r="B139" s="2" t="s">
        <v>59</v>
      </c>
      <c r="C139" s="2"/>
      <c r="D139" s="2" t="s">
        <v>1604</v>
      </c>
      <c r="E139" s="2" t="s">
        <v>1605</v>
      </c>
      <c r="F139" s="2" t="s">
        <v>1606</v>
      </c>
      <c r="G139" s="3" t="s">
        <v>1607</v>
      </c>
      <c r="H139" s="3" t="s">
        <v>64</v>
      </c>
      <c r="I139" s="3" t="s">
        <v>65</v>
      </c>
      <c r="J139" s="3" t="s">
        <v>64</v>
      </c>
      <c r="K139" s="3" t="s">
        <v>64</v>
      </c>
      <c r="L139" s="3" t="s">
        <v>66</v>
      </c>
      <c r="N139" s="2" t="s">
        <v>1608</v>
      </c>
      <c r="O139" s="3" t="s">
        <v>1609</v>
      </c>
      <c r="Q139" s="3" t="s">
        <v>70</v>
      </c>
      <c r="R139" s="3" t="s">
        <v>136</v>
      </c>
      <c r="S139" s="2" t="s">
        <v>1610</v>
      </c>
      <c r="T139" s="3" t="s">
        <v>687</v>
      </c>
      <c r="U139" s="4">
        <v>7</v>
      </c>
      <c r="V139" s="4">
        <v>7</v>
      </c>
      <c r="W139" s="5" t="s">
        <v>1611</v>
      </c>
      <c r="X139" s="5" t="s">
        <v>1611</v>
      </c>
      <c r="Y139" s="5" t="s">
        <v>1612</v>
      </c>
      <c r="Z139" s="5" t="s">
        <v>1612</v>
      </c>
      <c r="AA139" s="4">
        <v>489</v>
      </c>
      <c r="AB139" s="4">
        <v>363</v>
      </c>
      <c r="AC139" s="4">
        <v>368</v>
      </c>
      <c r="AD139" s="4">
        <v>3</v>
      </c>
      <c r="AE139" s="4">
        <v>3</v>
      </c>
      <c r="AF139" s="4">
        <v>24</v>
      </c>
      <c r="AG139" s="4">
        <v>24</v>
      </c>
      <c r="AH139" s="4">
        <v>11</v>
      </c>
      <c r="AI139" s="4">
        <v>11</v>
      </c>
      <c r="AJ139" s="4">
        <v>8</v>
      </c>
      <c r="AK139" s="4">
        <v>8</v>
      </c>
      <c r="AL139" s="4">
        <v>13</v>
      </c>
      <c r="AM139" s="4">
        <v>13</v>
      </c>
      <c r="AN139" s="4">
        <v>2</v>
      </c>
      <c r="AO139" s="4">
        <v>2</v>
      </c>
      <c r="AP139" s="4">
        <v>0</v>
      </c>
      <c r="AQ139" s="4">
        <v>0</v>
      </c>
      <c r="AR139" s="3" t="s">
        <v>64</v>
      </c>
      <c r="AS139" s="3" t="s">
        <v>64</v>
      </c>
      <c r="AU139" s="6" t="str">
        <f>HYPERLINK("https://creighton-primo.hosted.exlibrisgroup.com/primo-explore/search?tab=default_tab&amp;search_scope=EVERYTHING&amp;vid=01CRU&amp;lang=en_US&amp;offset=0&amp;query=any,contains,991002966059702656","Catalog Record")</f>
        <v>Catalog Record</v>
      </c>
      <c r="AV139" s="6" t="str">
        <f>HYPERLINK("http://www.worldcat.org/oclc/39706375","WorldCat Record")</f>
        <v>WorldCat Record</v>
      </c>
      <c r="AW139" s="3" t="s">
        <v>1613</v>
      </c>
      <c r="AX139" s="3" t="s">
        <v>1614</v>
      </c>
      <c r="AY139" s="3" t="s">
        <v>1615</v>
      </c>
      <c r="AZ139" s="3" t="s">
        <v>1615</v>
      </c>
      <c r="BA139" s="3" t="s">
        <v>1616</v>
      </c>
      <c r="BB139" s="3" t="s">
        <v>80</v>
      </c>
      <c r="BD139" s="3" t="s">
        <v>1617</v>
      </c>
      <c r="BE139" s="3" t="s">
        <v>1618</v>
      </c>
      <c r="BF139" s="3" t="s">
        <v>1619</v>
      </c>
    </row>
    <row r="140" spans="1:58" ht="39.75" customHeight="1">
      <c r="A140" s="2" t="s">
        <v>58</v>
      </c>
      <c r="B140" s="2" t="s">
        <v>59</v>
      </c>
      <c r="C140" s="2"/>
      <c r="D140" s="2" t="s">
        <v>1620</v>
      </c>
      <c r="E140" s="2" t="s">
        <v>1621</v>
      </c>
      <c r="F140" s="2" t="s">
        <v>1622</v>
      </c>
      <c r="G140" s="3" t="s">
        <v>1623</v>
      </c>
      <c r="H140" s="3" t="s">
        <v>64</v>
      </c>
      <c r="I140" s="3" t="s">
        <v>65</v>
      </c>
      <c r="J140" s="3" t="s">
        <v>64</v>
      </c>
      <c r="K140" s="3" t="s">
        <v>64</v>
      </c>
      <c r="L140" s="3" t="s">
        <v>66</v>
      </c>
      <c r="N140" s="2" t="s">
        <v>1624</v>
      </c>
      <c r="O140" s="3" t="s">
        <v>685</v>
      </c>
      <c r="Q140" s="3" t="s">
        <v>70</v>
      </c>
      <c r="R140" s="3" t="s">
        <v>136</v>
      </c>
      <c r="S140" s="2" t="s">
        <v>1625</v>
      </c>
      <c r="T140" s="3" t="s">
        <v>687</v>
      </c>
      <c r="U140" s="4">
        <v>2</v>
      </c>
      <c r="V140" s="4">
        <v>2</v>
      </c>
      <c r="W140" s="5" t="s">
        <v>1054</v>
      </c>
      <c r="X140" s="5" t="s">
        <v>1054</v>
      </c>
      <c r="Y140" s="5" t="s">
        <v>1626</v>
      </c>
      <c r="Z140" s="5" t="s">
        <v>1626</v>
      </c>
      <c r="AA140" s="4">
        <v>360</v>
      </c>
      <c r="AB140" s="4">
        <v>318</v>
      </c>
      <c r="AC140" s="4">
        <v>355</v>
      </c>
      <c r="AD140" s="4">
        <v>2</v>
      </c>
      <c r="AE140" s="4">
        <v>2</v>
      </c>
      <c r="AF140" s="4">
        <v>11</v>
      </c>
      <c r="AG140" s="4">
        <v>12</v>
      </c>
      <c r="AH140" s="4">
        <v>6</v>
      </c>
      <c r="AI140" s="4">
        <v>6</v>
      </c>
      <c r="AJ140" s="4">
        <v>1</v>
      </c>
      <c r="AK140" s="4">
        <v>2</v>
      </c>
      <c r="AL140" s="4">
        <v>6</v>
      </c>
      <c r="AM140" s="4">
        <v>7</v>
      </c>
      <c r="AN140" s="4">
        <v>1</v>
      </c>
      <c r="AO140" s="4">
        <v>1</v>
      </c>
      <c r="AP140" s="4">
        <v>0</v>
      </c>
      <c r="AQ140" s="4">
        <v>0</v>
      </c>
      <c r="AR140" s="3" t="s">
        <v>64</v>
      </c>
      <c r="AS140" s="3" t="s">
        <v>64</v>
      </c>
      <c r="AU140" s="6" t="str">
        <f>HYPERLINK("https://creighton-primo.hosted.exlibrisgroup.com/primo-explore/search?tab=default_tab&amp;search_scope=EVERYTHING&amp;vid=01CRU&amp;lang=en_US&amp;offset=0&amp;query=any,contains,991002901319702656","Catalog Record")</f>
        <v>Catalog Record</v>
      </c>
      <c r="AV140" s="6" t="str">
        <f>HYPERLINK("http://www.worldcat.org/oclc/38251329","WorldCat Record")</f>
        <v>WorldCat Record</v>
      </c>
      <c r="AW140" s="3" t="s">
        <v>1627</v>
      </c>
      <c r="AX140" s="3" t="s">
        <v>1628</v>
      </c>
      <c r="AY140" s="3" t="s">
        <v>1629</v>
      </c>
      <c r="AZ140" s="3" t="s">
        <v>1629</v>
      </c>
      <c r="BA140" s="3" t="s">
        <v>1630</v>
      </c>
      <c r="BB140" s="3" t="s">
        <v>80</v>
      </c>
      <c r="BD140" s="3" t="s">
        <v>1631</v>
      </c>
      <c r="BE140" s="3" t="s">
        <v>1632</v>
      </c>
      <c r="BF140" s="3" t="s">
        <v>1633</v>
      </c>
    </row>
    <row r="141" spans="1:58" ht="39.75" customHeight="1">
      <c r="A141" s="2" t="s">
        <v>58</v>
      </c>
      <c r="B141" s="2" t="s">
        <v>59</v>
      </c>
      <c r="C141" s="2"/>
      <c r="D141" s="2" t="s">
        <v>1634</v>
      </c>
      <c r="E141" s="2" t="s">
        <v>1635</v>
      </c>
      <c r="F141" s="2" t="s">
        <v>1636</v>
      </c>
      <c r="G141" s="3" t="s">
        <v>1637</v>
      </c>
      <c r="H141" s="3" t="s">
        <v>64</v>
      </c>
      <c r="I141" s="3" t="s">
        <v>65</v>
      </c>
      <c r="J141" s="3" t="s">
        <v>64</v>
      </c>
      <c r="K141" s="3" t="s">
        <v>64</v>
      </c>
      <c r="L141" s="3" t="s">
        <v>66</v>
      </c>
      <c r="N141" s="2" t="s">
        <v>1638</v>
      </c>
      <c r="O141" s="3" t="s">
        <v>1609</v>
      </c>
      <c r="Q141" s="3" t="s">
        <v>70</v>
      </c>
      <c r="R141" s="3" t="s">
        <v>136</v>
      </c>
      <c r="S141" s="2" t="s">
        <v>1639</v>
      </c>
      <c r="T141" s="3" t="s">
        <v>687</v>
      </c>
      <c r="U141" s="4">
        <v>0</v>
      </c>
      <c r="V141" s="4">
        <v>0</v>
      </c>
      <c r="W141" s="5" t="s">
        <v>1640</v>
      </c>
      <c r="X141" s="5" t="s">
        <v>1640</v>
      </c>
      <c r="Y141" s="5" t="s">
        <v>1641</v>
      </c>
      <c r="Z141" s="5" t="s">
        <v>1641</v>
      </c>
      <c r="AA141" s="4">
        <v>196</v>
      </c>
      <c r="AB141" s="4">
        <v>123</v>
      </c>
      <c r="AC141" s="4">
        <v>131</v>
      </c>
      <c r="AD141" s="4">
        <v>1</v>
      </c>
      <c r="AE141" s="4">
        <v>1</v>
      </c>
      <c r="AF141" s="4">
        <v>6</v>
      </c>
      <c r="AG141" s="4">
        <v>6</v>
      </c>
      <c r="AH141" s="4">
        <v>1</v>
      </c>
      <c r="AI141" s="4">
        <v>1</v>
      </c>
      <c r="AJ141" s="4">
        <v>2</v>
      </c>
      <c r="AK141" s="4">
        <v>2</v>
      </c>
      <c r="AL141" s="4">
        <v>6</v>
      </c>
      <c r="AM141" s="4">
        <v>6</v>
      </c>
      <c r="AN141" s="4">
        <v>0</v>
      </c>
      <c r="AO141" s="4">
        <v>0</v>
      </c>
      <c r="AP141" s="4">
        <v>0</v>
      </c>
      <c r="AQ141" s="4">
        <v>0</v>
      </c>
      <c r="AR141" s="3" t="s">
        <v>64</v>
      </c>
      <c r="AS141" s="3" t="s">
        <v>94</v>
      </c>
      <c r="AT141" s="6" t="str">
        <f>HYPERLINK("http://catalog.hathitrust.org/Record/003334327","HathiTrust Record")</f>
        <v>HathiTrust Record</v>
      </c>
      <c r="AU141" s="6" t="str">
        <f>HYPERLINK("https://creighton-primo.hosted.exlibrisgroup.com/primo-explore/search?tab=default_tab&amp;search_scope=EVERYTHING&amp;vid=01CRU&amp;lang=en_US&amp;offset=0&amp;query=any,contains,991003004919702656","Catalog Record")</f>
        <v>Catalog Record</v>
      </c>
      <c r="AV141" s="6" t="str">
        <f>HYPERLINK("http://www.worldcat.org/oclc/40716133","WorldCat Record")</f>
        <v>WorldCat Record</v>
      </c>
      <c r="AW141" s="3" t="s">
        <v>1642</v>
      </c>
      <c r="AX141" s="3" t="s">
        <v>1643</v>
      </c>
      <c r="AY141" s="3" t="s">
        <v>1644</v>
      </c>
      <c r="AZ141" s="3" t="s">
        <v>1644</v>
      </c>
      <c r="BA141" s="3" t="s">
        <v>1645</v>
      </c>
      <c r="BB141" s="3" t="s">
        <v>80</v>
      </c>
      <c r="BD141" s="3" t="s">
        <v>1646</v>
      </c>
      <c r="BE141" s="3" t="s">
        <v>1647</v>
      </c>
      <c r="BF141" s="3" t="s">
        <v>1648</v>
      </c>
    </row>
    <row r="142" spans="1:58" ht="39.75" customHeight="1">
      <c r="A142" s="2" t="s">
        <v>58</v>
      </c>
      <c r="B142" s="2" t="s">
        <v>59</v>
      </c>
      <c r="C142" s="2"/>
      <c r="D142" s="2" t="s">
        <v>1649</v>
      </c>
      <c r="E142" s="2" t="s">
        <v>1650</v>
      </c>
      <c r="F142" s="2" t="s">
        <v>1651</v>
      </c>
      <c r="G142" s="3" t="s">
        <v>1652</v>
      </c>
      <c r="H142" s="3" t="s">
        <v>64</v>
      </c>
      <c r="I142" s="3" t="s">
        <v>65</v>
      </c>
      <c r="J142" s="3" t="s">
        <v>64</v>
      </c>
      <c r="K142" s="3" t="s">
        <v>64</v>
      </c>
      <c r="L142" s="3" t="s">
        <v>66</v>
      </c>
      <c r="N142" s="2" t="s">
        <v>1653</v>
      </c>
      <c r="O142" s="3" t="s">
        <v>346</v>
      </c>
      <c r="Q142" s="3" t="s">
        <v>70</v>
      </c>
      <c r="R142" s="3" t="s">
        <v>136</v>
      </c>
      <c r="S142" s="2" t="s">
        <v>1654</v>
      </c>
      <c r="T142" s="3" t="s">
        <v>687</v>
      </c>
      <c r="U142" s="4">
        <v>3</v>
      </c>
      <c r="V142" s="4">
        <v>3</v>
      </c>
      <c r="W142" s="5" t="s">
        <v>1655</v>
      </c>
      <c r="X142" s="5" t="s">
        <v>1655</v>
      </c>
      <c r="Y142" s="5" t="s">
        <v>1656</v>
      </c>
      <c r="Z142" s="5" t="s">
        <v>1656</v>
      </c>
      <c r="AA142" s="4">
        <v>247</v>
      </c>
      <c r="AB142" s="4">
        <v>147</v>
      </c>
      <c r="AC142" s="4">
        <v>155</v>
      </c>
      <c r="AD142" s="4">
        <v>1</v>
      </c>
      <c r="AE142" s="4">
        <v>1</v>
      </c>
      <c r="AF142" s="4">
        <v>7</v>
      </c>
      <c r="AG142" s="4">
        <v>7</v>
      </c>
      <c r="AH142" s="4">
        <v>2</v>
      </c>
      <c r="AI142" s="4">
        <v>2</v>
      </c>
      <c r="AJ142" s="4">
        <v>1</v>
      </c>
      <c r="AK142" s="4">
        <v>1</v>
      </c>
      <c r="AL142" s="4">
        <v>7</v>
      </c>
      <c r="AM142" s="4">
        <v>7</v>
      </c>
      <c r="AN142" s="4">
        <v>0</v>
      </c>
      <c r="AO142" s="4">
        <v>0</v>
      </c>
      <c r="AP142" s="4">
        <v>0</v>
      </c>
      <c r="AQ142" s="4">
        <v>0</v>
      </c>
      <c r="AR142" s="3" t="s">
        <v>64</v>
      </c>
      <c r="AS142" s="3" t="s">
        <v>94</v>
      </c>
      <c r="AT142" s="6" t="str">
        <f>HYPERLINK("http://catalog.hathitrust.org/Record/003338919","HathiTrust Record")</f>
        <v>HathiTrust Record</v>
      </c>
      <c r="AU142" s="6" t="str">
        <f>HYPERLINK("https://creighton-primo.hosted.exlibrisgroup.com/primo-explore/search?tab=default_tab&amp;search_scope=EVERYTHING&amp;vid=01CRU&amp;lang=en_US&amp;offset=0&amp;query=any,contains,991003029539702656","Catalog Record")</f>
        <v>Catalog Record</v>
      </c>
      <c r="AV142" s="6" t="str">
        <f>HYPERLINK("http://www.worldcat.org/oclc/44676337","WorldCat Record")</f>
        <v>WorldCat Record</v>
      </c>
      <c r="AW142" s="3" t="s">
        <v>1657</v>
      </c>
      <c r="AX142" s="3" t="s">
        <v>1658</v>
      </c>
      <c r="AY142" s="3" t="s">
        <v>1659</v>
      </c>
      <c r="AZ142" s="3" t="s">
        <v>1659</v>
      </c>
      <c r="BA142" s="3" t="s">
        <v>1660</v>
      </c>
      <c r="BB142" s="3" t="s">
        <v>80</v>
      </c>
      <c r="BD142" s="3" t="s">
        <v>1661</v>
      </c>
      <c r="BE142" s="3" t="s">
        <v>1662</v>
      </c>
      <c r="BF142" s="3" t="s">
        <v>1663</v>
      </c>
    </row>
    <row r="143" spans="1:58" ht="39.75" customHeight="1">
      <c r="A143" s="2" t="s">
        <v>58</v>
      </c>
      <c r="B143" s="2" t="s">
        <v>59</v>
      </c>
      <c r="C143" s="2"/>
      <c r="D143" s="2" t="s">
        <v>1664</v>
      </c>
      <c r="E143" s="2" t="s">
        <v>1665</v>
      </c>
      <c r="F143" s="2" t="s">
        <v>1666</v>
      </c>
      <c r="G143" s="3" t="s">
        <v>1667</v>
      </c>
      <c r="H143" s="3" t="s">
        <v>64</v>
      </c>
      <c r="I143" s="3" t="s">
        <v>65</v>
      </c>
      <c r="J143" s="3" t="s">
        <v>64</v>
      </c>
      <c r="K143" s="3" t="s">
        <v>64</v>
      </c>
      <c r="L143" s="3" t="s">
        <v>66</v>
      </c>
      <c r="N143" s="2" t="s">
        <v>1668</v>
      </c>
      <c r="O143" s="3" t="s">
        <v>346</v>
      </c>
      <c r="Q143" s="3" t="s">
        <v>70</v>
      </c>
      <c r="R143" s="3" t="s">
        <v>136</v>
      </c>
      <c r="S143" s="2" t="s">
        <v>1669</v>
      </c>
      <c r="T143" s="3" t="s">
        <v>687</v>
      </c>
      <c r="U143" s="4">
        <v>1</v>
      </c>
      <c r="V143" s="4">
        <v>1</v>
      </c>
      <c r="W143" s="5" t="s">
        <v>1670</v>
      </c>
      <c r="X143" s="5" t="s">
        <v>1670</v>
      </c>
      <c r="Y143" s="5" t="s">
        <v>1671</v>
      </c>
      <c r="Z143" s="5" t="s">
        <v>1671</v>
      </c>
      <c r="AA143" s="4">
        <v>221</v>
      </c>
      <c r="AB143" s="4">
        <v>132</v>
      </c>
      <c r="AC143" s="4">
        <v>140</v>
      </c>
      <c r="AD143" s="4">
        <v>2</v>
      </c>
      <c r="AE143" s="4">
        <v>2</v>
      </c>
      <c r="AF143" s="4">
        <v>9</v>
      </c>
      <c r="AG143" s="4">
        <v>9</v>
      </c>
      <c r="AH143" s="4">
        <v>3</v>
      </c>
      <c r="AI143" s="4">
        <v>3</v>
      </c>
      <c r="AJ143" s="4">
        <v>3</v>
      </c>
      <c r="AK143" s="4">
        <v>3</v>
      </c>
      <c r="AL143" s="4">
        <v>6</v>
      </c>
      <c r="AM143" s="4">
        <v>6</v>
      </c>
      <c r="AN143" s="4">
        <v>1</v>
      </c>
      <c r="AO143" s="4">
        <v>1</v>
      </c>
      <c r="AP143" s="4">
        <v>0</v>
      </c>
      <c r="AQ143" s="4">
        <v>0</v>
      </c>
      <c r="AR143" s="3" t="s">
        <v>64</v>
      </c>
      <c r="AS143" s="3" t="s">
        <v>94</v>
      </c>
      <c r="AT143" s="6" t="str">
        <f>HYPERLINK("http://catalog.hathitrust.org/Record/003354076","HathiTrust Record")</f>
        <v>HathiTrust Record</v>
      </c>
      <c r="AU143" s="6" t="str">
        <f>HYPERLINK("https://creighton-primo.hosted.exlibrisgroup.com/primo-explore/search?tab=default_tab&amp;search_scope=EVERYTHING&amp;vid=01CRU&amp;lang=en_US&amp;offset=0&amp;query=any,contains,991003043099702656","Catalog Record")</f>
        <v>Catalog Record</v>
      </c>
      <c r="AV143" s="6" t="str">
        <f>HYPERLINK("http://www.worldcat.org/oclc/42308900","WorldCat Record")</f>
        <v>WorldCat Record</v>
      </c>
      <c r="AW143" s="3" t="s">
        <v>1672</v>
      </c>
      <c r="AX143" s="3" t="s">
        <v>1673</v>
      </c>
      <c r="AY143" s="3" t="s">
        <v>1674</v>
      </c>
      <c r="AZ143" s="3" t="s">
        <v>1674</v>
      </c>
      <c r="BA143" s="3" t="s">
        <v>1675</v>
      </c>
      <c r="BB143" s="3" t="s">
        <v>80</v>
      </c>
      <c r="BD143" s="3" t="s">
        <v>1676</v>
      </c>
      <c r="BE143" s="3" t="s">
        <v>1677</v>
      </c>
      <c r="BF143" s="3" t="s">
        <v>1678</v>
      </c>
    </row>
    <row r="144" spans="1:58" ht="39.75" customHeight="1">
      <c r="A144" s="2" t="s">
        <v>58</v>
      </c>
      <c r="B144" s="2" t="s">
        <v>59</v>
      </c>
      <c r="C144" s="2"/>
      <c r="D144" s="2" t="s">
        <v>1679</v>
      </c>
      <c r="E144" s="2" t="s">
        <v>1680</v>
      </c>
      <c r="F144" s="2" t="s">
        <v>1681</v>
      </c>
      <c r="H144" s="3" t="s">
        <v>64</v>
      </c>
      <c r="I144" s="3" t="s">
        <v>65</v>
      </c>
      <c r="J144" s="3" t="s">
        <v>64</v>
      </c>
      <c r="K144" s="3" t="s">
        <v>94</v>
      </c>
      <c r="L144" s="3" t="s">
        <v>66</v>
      </c>
      <c r="M144" s="2" t="s">
        <v>1682</v>
      </c>
      <c r="N144" s="2" t="s">
        <v>1683</v>
      </c>
      <c r="O144" s="3" t="s">
        <v>1684</v>
      </c>
      <c r="P144" s="2" t="s">
        <v>1685</v>
      </c>
      <c r="Q144" s="3" t="s">
        <v>70</v>
      </c>
      <c r="R144" s="3" t="s">
        <v>105</v>
      </c>
      <c r="T144" s="3" t="s">
        <v>687</v>
      </c>
      <c r="U144" s="4">
        <v>4</v>
      </c>
      <c r="V144" s="4">
        <v>4</v>
      </c>
      <c r="W144" s="5" t="s">
        <v>1686</v>
      </c>
      <c r="X144" s="5" t="s">
        <v>1686</v>
      </c>
      <c r="Y144" s="5" t="s">
        <v>1687</v>
      </c>
      <c r="Z144" s="5" t="s">
        <v>1687</v>
      </c>
      <c r="AA144" s="4">
        <v>550</v>
      </c>
      <c r="AB144" s="4">
        <v>475</v>
      </c>
      <c r="AC144" s="4">
        <v>1151</v>
      </c>
      <c r="AD144" s="4">
        <v>3</v>
      </c>
      <c r="AE144" s="4">
        <v>11</v>
      </c>
      <c r="AF144" s="4">
        <v>12</v>
      </c>
      <c r="AG144" s="4">
        <v>38</v>
      </c>
      <c r="AH144" s="4">
        <v>4</v>
      </c>
      <c r="AI144" s="4">
        <v>14</v>
      </c>
      <c r="AJ144" s="4">
        <v>2</v>
      </c>
      <c r="AK144" s="4">
        <v>6</v>
      </c>
      <c r="AL144" s="4">
        <v>5</v>
      </c>
      <c r="AM144" s="4">
        <v>15</v>
      </c>
      <c r="AN144" s="4">
        <v>2</v>
      </c>
      <c r="AO144" s="4">
        <v>8</v>
      </c>
      <c r="AP144" s="4">
        <v>0</v>
      </c>
      <c r="AQ144" s="4">
        <v>0</v>
      </c>
      <c r="AR144" s="3" t="s">
        <v>64</v>
      </c>
      <c r="AS144" s="3" t="s">
        <v>94</v>
      </c>
      <c r="AT144" s="6" t="str">
        <f>HYPERLINK("http://catalog.hathitrust.org/Record/001378886","HathiTrust Record")</f>
        <v>HathiTrust Record</v>
      </c>
      <c r="AU144" s="6" t="str">
        <f>HYPERLINK("https://creighton-primo.hosted.exlibrisgroup.com/primo-explore/search?tab=default_tab&amp;search_scope=EVERYTHING&amp;vid=01CRU&amp;lang=en_US&amp;offset=0&amp;query=any,contains,991003014319702656","Catalog Record")</f>
        <v>Catalog Record</v>
      </c>
      <c r="AV144" s="6" t="str">
        <f>HYPERLINK("http://www.worldcat.org/oclc/579842","WorldCat Record")</f>
        <v>WorldCat Record</v>
      </c>
      <c r="AW144" s="3" t="s">
        <v>1688</v>
      </c>
      <c r="AX144" s="3" t="s">
        <v>1689</v>
      </c>
      <c r="AY144" s="3" t="s">
        <v>1690</v>
      </c>
      <c r="AZ144" s="3" t="s">
        <v>1690</v>
      </c>
      <c r="BA144" s="3" t="s">
        <v>1691</v>
      </c>
      <c r="BB144" s="3" t="s">
        <v>80</v>
      </c>
      <c r="BD144" s="3" t="s">
        <v>1692</v>
      </c>
      <c r="BE144" s="3" t="s">
        <v>1693</v>
      </c>
      <c r="BF144" s="3" t="s">
        <v>1694</v>
      </c>
    </row>
    <row r="145" spans="1:58" ht="39.75" customHeight="1">
      <c r="A145" s="2" t="s">
        <v>58</v>
      </c>
      <c r="B145" s="2" t="s">
        <v>59</v>
      </c>
      <c r="C145" s="2"/>
      <c r="D145" s="2" t="s">
        <v>1695</v>
      </c>
      <c r="E145" s="2" t="s">
        <v>1696</v>
      </c>
      <c r="F145" s="2" t="s">
        <v>1697</v>
      </c>
      <c r="H145" s="3" t="s">
        <v>64</v>
      </c>
      <c r="I145" s="3" t="s">
        <v>65</v>
      </c>
      <c r="J145" s="3" t="s">
        <v>64</v>
      </c>
      <c r="K145" s="3" t="s">
        <v>64</v>
      </c>
      <c r="L145" s="3" t="s">
        <v>66</v>
      </c>
      <c r="N145" s="2" t="s">
        <v>1698</v>
      </c>
      <c r="O145" s="3" t="s">
        <v>1609</v>
      </c>
      <c r="Q145" s="3" t="s">
        <v>70</v>
      </c>
      <c r="R145" s="3" t="s">
        <v>105</v>
      </c>
      <c r="S145" s="2" t="s">
        <v>1699</v>
      </c>
      <c r="T145" s="3" t="s">
        <v>1700</v>
      </c>
      <c r="U145" s="4">
        <v>1</v>
      </c>
      <c r="V145" s="4">
        <v>1</v>
      </c>
      <c r="W145" s="5" t="s">
        <v>688</v>
      </c>
      <c r="X145" s="5" t="s">
        <v>688</v>
      </c>
      <c r="Y145" s="5" t="s">
        <v>688</v>
      </c>
      <c r="Z145" s="5" t="s">
        <v>688</v>
      </c>
      <c r="AA145" s="4">
        <v>236</v>
      </c>
      <c r="AB145" s="4">
        <v>202</v>
      </c>
      <c r="AC145" s="4">
        <v>205</v>
      </c>
      <c r="AD145" s="4">
        <v>3</v>
      </c>
      <c r="AE145" s="4">
        <v>3</v>
      </c>
      <c r="AF145" s="4">
        <v>13</v>
      </c>
      <c r="AG145" s="4">
        <v>13</v>
      </c>
      <c r="AH145" s="4">
        <v>2</v>
      </c>
      <c r="AI145" s="4">
        <v>2</v>
      </c>
      <c r="AJ145" s="4">
        <v>5</v>
      </c>
      <c r="AK145" s="4">
        <v>5</v>
      </c>
      <c r="AL145" s="4">
        <v>8</v>
      </c>
      <c r="AM145" s="4">
        <v>8</v>
      </c>
      <c r="AN145" s="4">
        <v>2</v>
      </c>
      <c r="AO145" s="4">
        <v>2</v>
      </c>
      <c r="AP145" s="4">
        <v>0</v>
      </c>
      <c r="AQ145" s="4">
        <v>0</v>
      </c>
      <c r="AR145" s="3" t="s">
        <v>64</v>
      </c>
      <c r="AS145" s="3" t="s">
        <v>64</v>
      </c>
      <c r="AU145" s="6" t="str">
        <f>HYPERLINK("https://creighton-primo.hosted.exlibrisgroup.com/primo-explore/search?tab=default_tab&amp;search_scope=EVERYTHING&amp;vid=01CRU&amp;lang=en_US&amp;offset=0&amp;query=any,contains,991003317979702656","Catalog Record")</f>
        <v>Catalog Record</v>
      </c>
      <c r="AV145" s="6" t="str">
        <f>HYPERLINK("http://www.worldcat.org/oclc/38538890","WorldCat Record")</f>
        <v>WorldCat Record</v>
      </c>
      <c r="AW145" s="3" t="s">
        <v>1701</v>
      </c>
      <c r="AX145" s="3" t="s">
        <v>1702</v>
      </c>
      <c r="AY145" s="3" t="s">
        <v>1703</v>
      </c>
      <c r="AZ145" s="3" t="s">
        <v>1703</v>
      </c>
      <c r="BA145" s="3" t="s">
        <v>1704</v>
      </c>
      <c r="BB145" s="3" t="s">
        <v>80</v>
      </c>
      <c r="BE145" s="3" t="s">
        <v>1705</v>
      </c>
      <c r="BF145" s="3" t="s">
        <v>1706</v>
      </c>
    </row>
    <row r="146" spans="1:58" ht="39.75" customHeight="1">
      <c r="A146" s="2" t="s">
        <v>58</v>
      </c>
      <c r="B146" s="2" t="s">
        <v>59</v>
      </c>
      <c r="C146" s="2"/>
      <c r="D146" s="2" t="s">
        <v>1707</v>
      </c>
      <c r="E146" s="2" t="s">
        <v>1708</v>
      </c>
      <c r="F146" s="2" t="s">
        <v>1709</v>
      </c>
      <c r="H146" s="3" t="s">
        <v>64</v>
      </c>
      <c r="I146" s="3" t="s">
        <v>65</v>
      </c>
      <c r="J146" s="3" t="s">
        <v>64</v>
      </c>
      <c r="K146" s="3" t="s">
        <v>64</v>
      </c>
      <c r="L146" s="3" t="s">
        <v>66</v>
      </c>
      <c r="M146" s="2" t="s">
        <v>1710</v>
      </c>
      <c r="N146" s="2" t="s">
        <v>1711</v>
      </c>
      <c r="O146" s="3" t="s">
        <v>223</v>
      </c>
      <c r="Q146" s="3" t="s">
        <v>70</v>
      </c>
      <c r="R146" s="3" t="s">
        <v>224</v>
      </c>
      <c r="T146" s="3" t="s">
        <v>1700</v>
      </c>
      <c r="U146" s="4">
        <v>5</v>
      </c>
      <c r="V146" s="4">
        <v>5</v>
      </c>
      <c r="W146" s="5" t="s">
        <v>1712</v>
      </c>
      <c r="X146" s="5" t="s">
        <v>1712</v>
      </c>
      <c r="Y146" s="5" t="s">
        <v>1713</v>
      </c>
      <c r="Z146" s="5" t="s">
        <v>1713</v>
      </c>
      <c r="AA146" s="4">
        <v>681</v>
      </c>
      <c r="AB146" s="4">
        <v>441</v>
      </c>
      <c r="AC146" s="4">
        <v>445</v>
      </c>
      <c r="AD146" s="4">
        <v>3</v>
      </c>
      <c r="AE146" s="4">
        <v>3</v>
      </c>
      <c r="AF146" s="4">
        <v>24</v>
      </c>
      <c r="AG146" s="4">
        <v>24</v>
      </c>
      <c r="AH146" s="4">
        <v>8</v>
      </c>
      <c r="AI146" s="4">
        <v>8</v>
      </c>
      <c r="AJ146" s="4">
        <v>6</v>
      </c>
      <c r="AK146" s="4">
        <v>6</v>
      </c>
      <c r="AL146" s="4">
        <v>15</v>
      </c>
      <c r="AM146" s="4">
        <v>15</v>
      </c>
      <c r="AN146" s="4">
        <v>2</v>
      </c>
      <c r="AO146" s="4">
        <v>2</v>
      </c>
      <c r="AP146" s="4">
        <v>0</v>
      </c>
      <c r="AQ146" s="4">
        <v>0</v>
      </c>
      <c r="AR146" s="3" t="s">
        <v>64</v>
      </c>
      <c r="AS146" s="3" t="s">
        <v>94</v>
      </c>
      <c r="AT146" s="6" t="str">
        <f>HYPERLINK("http://catalog.hathitrust.org/Record/001820528","HathiTrust Record")</f>
        <v>HathiTrust Record</v>
      </c>
      <c r="AU146" s="6" t="str">
        <f>HYPERLINK("https://creighton-primo.hosted.exlibrisgroup.com/primo-explore/search?tab=default_tab&amp;search_scope=EVERYTHING&amp;vid=01CRU&amp;lang=en_US&amp;offset=0&amp;query=any,contains,991001521719702656","Catalog Record")</f>
        <v>Catalog Record</v>
      </c>
      <c r="AV146" s="6" t="str">
        <f>HYPERLINK("http://www.worldcat.org/oclc/19981169","WorldCat Record")</f>
        <v>WorldCat Record</v>
      </c>
      <c r="AW146" s="3" t="s">
        <v>1714</v>
      </c>
      <c r="AX146" s="3" t="s">
        <v>1715</v>
      </c>
      <c r="AY146" s="3" t="s">
        <v>1716</v>
      </c>
      <c r="AZ146" s="3" t="s">
        <v>1716</v>
      </c>
      <c r="BA146" s="3" t="s">
        <v>1717</v>
      </c>
      <c r="BB146" s="3" t="s">
        <v>80</v>
      </c>
      <c r="BD146" s="3" t="s">
        <v>1718</v>
      </c>
      <c r="BE146" s="3" t="s">
        <v>1719</v>
      </c>
      <c r="BF146" s="3" t="s">
        <v>1720</v>
      </c>
    </row>
    <row r="147" spans="1:58" ht="39.75" customHeight="1">
      <c r="A147" s="2" t="s">
        <v>58</v>
      </c>
      <c r="B147" s="2" t="s">
        <v>59</v>
      </c>
      <c r="C147" s="2"/>
      <c r="D147" s="2" t="s">
        <v>1721</v>
      </c>
      <c r="E147" s="2" t="s">
        <v>1722</v>
      </c>
      <c r="F147" s="2" t="s">
        <v>1723</v>
      </c>
      <c r="H147" s="3" t="s">
        <v>64</v>
      </c>
      <c r="I147" s="3" t="s">
        <v>65</v>
      </c>
      <c r="J147" s="3" t="s">
        <v>64</v>
      </c>
      <c r="K147" s="3" t="s">
        <v>64</v>
      </c>
      <c r="L147" s="3" t="s">
        <v>66</v>
      </c>
      <c r="N147" s="2" t="s">
        <v>1724</v>
      </c>
      <c r="O147" s="3" t="s">
        <v>1725</v>
      </c>
      <c r="Q147" s="3" t="s">
        <v>70</v>
      </c>
      <c r="R147" s="3" t="s">
        <v>224</v>
      </c>
      <c r="S147" s="2" t="s">
        <v>1726</v>
      </c>
      <c r="T147" s="3" t="s">
        <v>1700</v>
      </c>
      <c r="U147" s="4">
        <v>1</v>
      </c>
      <c r="V147" s="4">
        <v>1</v>
      </c>
      <c r="W147" s="5" t="s">
        <v>1727</v>
      </c>
      <c r="X147" s="5" t="s">
        <v>1727</v>
      </c>
      <c r="Y147" s="5" t="s">
        <v>1728</v>
      </c>
      <c r="Z147" s="5" t="s">
        <v>1728</v>
      </c>
      <c r="AA147" s="4">
        <v>311</v>
      </c>
      <c r="AB147" s="4">
        <v>237</v>
      </c>
      <c r="AC147" s="4">
        <v>238</v>
      </c>
      <c r="AD147" s="4">
        <v>2</v>
      </c>
      <c r="AE147" s="4">
        <v>2</v>
      </c>
      <c r="AF147" s="4">
        <v>3</v>
      </c>
      <c r="AG147" s="4">
        <v>3</v>
      </c>
      <c r="AH147" s="4">
        <v>2</v>
      </c>
      <c r="AI147" s="4">
        <v>2</v>
      </c>
      <c r="AJ147" s="4">
        <v>0</v>
      </c>
      <c r="AK147" s="4">
        <v>0</v>
      </c>
      <c r="AL147" s="4">
        <v>1</v>
      </c>
      <c r="AM147" s="4">
        <v>1</v>
      </c>
      <c r="AN147" s="4">
        <v>1</v>
      </c>
      <c r="AO147" s="4">
        <v>1</v>
      </c>
      <c r="AP147" s="4">
        <v>0</v>
      </c>
      <c r="AQ147" s="4">
        <v>0</v>
      </c>
      <c r="AR147" s="3" t="s">
        <v>64</v>
      </c>
      <c r="AS147" s="3" t="s">
        <v>94</v>
      </c>
      <c r="AT147" s="6" t="str">
        <f>HYPERLINK("http://catalog.hathitrust.org/Record/004430659","HathiTrust Record")</f>
        <v>HathiTrust Record</v>
      </c>
      <c r="AU147" s="6" t="str">
        <f>HYPERLINK("https://creighton-primo.hosted.exlibrisgroup.com/primo-explore/search?tab=default_tab&amp;search_scope=EVERYTHING&amp;vid=01CRU&amp;lang=en_US&amp;offset=0&amp;query=any,contains,991005116189702656","Catalog Record")</f>
        <v>Catalog Record</v>
      </c>
      <c r="AV147" s="6" t="str">
        <f>HYPERLINK("http://www.worldcat.org/oclc/7462651","WorldCat Record")</f>
        <v>WorldCat Record</v>
      </c>
      <c r="AW147" s="3" t="s">
        <v>1729</v>
      </c>
      <c r="AX147" s="3" t="s">
        <v>1730</v>
      </c>
      <c r="AY147" s="3" t="s">
        <v>1731</v>
      </c>
      <c r="AZ147" s="3" t="s">
        <v>1731</v>
      </c>
      <c r="BA147" s="3" t="s">
        <v>1732</v>
      </c>
      <c r="BB147" s="3" t="s">
        <v>80</v>
      </c>
      <c r="BD147" s="3" t="s">
        <v>1733</v>
      </c>
      <c r="BE147" s="3" t="s">
        <v>1734</v>
      </c>
      <c r="BF147" s="3" t="s">
        <v>1735</v>
      </c>
    </row>
    <row r="148" spans="1:58" ht="39.75" customHeight="1">
      <c r="A148" s="2" t="s">
        <v>58</v>
      </c>
      <c r="B148" s="2" t="s">
        <v>59</v>
      </c>
      <c r="C148" s="2"/>
      <c r="D148" s="2" t="s">
        <v>1736</v>
      </c>
      <c r="E148" s="2" t="s">
        <v>1737</v>
      </c>
      <c r="F148" s="2" t="s">
        <v>1738</v>
      </c>
      <c r="H148" s="3" t="s">
        <v>64</v>
      </c>
      <c r="I148" s="3" t="s">
        <v>65</v>
      </c>
      <c r="J148" s="3" t="s">
        <v>64</v>
      </c>
      <c r="K148" s="3" t="s">
        <v>64</v>
      </c>
      <c r="L148" s="3" t="s">
        <v>66</v>
      </c>
      <c r="M148" s="2" t="s">
        <v>1739</v>
      </c>
      <c r="N148" s="2" t="s">
        <v>1740</v>
      </c>
      <c r="O148" s="3" t="s">
        <v>1725</v>
      </c>
      <c r="Q148" s="3" t="s">
        <v>70</v>
      </c>
      <c r="R148" s="3" t="s">
        <v>224</v>
      </c>
      <c r="T148" s="3" t="s">
        <v>1700</v>
      </c>
      <c r="U148" s="4">
        <v>1</v>
      </c>
      <c r="V148" s="4">
        <v>1</v>
      </c>
      <c r="W148" s="5" t="s">
        <v>1727</v>
      </c>
      <c r="X148" s="5" t="s">
        <v>1727</v>
      </c>
      <c r="Y148" s="5" t="s">
        <v>1728</v>
      </c>
      <c r="Z148" s="5" t="s">
        <v>1728</v>
      </c>
      <c r="AA148" s="4">
        <v>85</v>
      </c>
      <c r="AB148" s="4">
        <v>80</v>
      </c>
      <c r="AC148" s="4">
        <v>81</v>
      </c>
      <c r="AD148" s="4">
        <v>2</v>
      </c>
      <c r="AE148" s="4">
        <v>2</v>
      </c>
      <c r="AF148" s="4">
        <v>3</v>
      </c>
      <c r="AG148" s="4">
        <v>3</v>
      </c>
      <c r="AH148" s="4">
        <v>1</v>
      </c>
      <c r="AI148" s="4">
        <v>1</v>
      </c>
      <c r="AJ148" s="4">
        <v>0</v>
      </c>
      <c r="AK148" s="4">
        <v>0</v>
      </c>
      <c r="AL148" s="4">
        <v>2</v>
      </c>
      <c r="AM148" s="4">
        <v>2</v>
      </c>
      <c r="AN148" s="4">
        <v>1</v>
      </c>
      <c r="AO148" s="4">
        <v>1</v>
      </c>
      <c r="AP148" s="4">
        <v>0</v>
      </c>
      <c r="AQ148" s="4">
        <v>0</v>
      </c>
      <c r="AR148" s="3" t="s">
        <v>64</v>
      </c>
      <c r="AS148" s="3" t="s">
        <v>64</v>
      </c>
      <c r="AU148" s="6" t="str">
        <f>HYPERLINK("https://creighton-primo.hosted.exlibrisgroup.com/primo-explore/search?tab=default_tab&amp;search_scope=EVERYTHING&amp;vid=01CRU&amp;lang=en_US&amp;offset=0&amp;query=any,contains,991000039879702656","Catalog Record")</f>
        <v>Catalog Record</v>
      </c>
      <c r="AV148" s="6" t="str">
        <f>HYPERLINK("http://www.worldcat.org/oclc/8639388","WorldCat Record")</f>
        <v>WorldCat Record</v>
      </c>
      <c r="AW148" s="3" t="s">
        <v>1741</v>
      </c>
      <c r="AX148" s="3" t="s">
        <v>1742</v>
      </c>
      <c r="AY148" s="3" t="s">
        <v>1743</v>
      </c>
      <c r="AZ148" s="3" t="s">
        <v>1743</v>
      </c>
      <c r="BA148" s="3" t="s">
        <v>1744</v>
      </c>
      <c r="BB148" s="3" t="s">
        <v>80</v>
      </c>
      <c r="BD148" s="3" t="s">
        <v>1745</v>
      </c>
      <c r="BE148" s="3" t="s">
        <v>1746</v>
      </c>
      <c r="BF148" s="3" t="s">
        <v>1747</v>
      </c>
    </row>
    <row r="149" spans="1:58" ht="39.75" customHeight="1">
      <c r="A149" s="2" t="s">
        <v>58</v>
      </c>
      <c r="B149" s="2" t="s">
        <v>59</v>
      </c>
      <c r="C149" s="2"/>
      <c r="D149" s="2" t="s">
        <v>1748</v>
      </c>
      <c r="E149" s="2" t="s">
        <v>1749</v>
      </c>
      <c r="F149" s="2" t="s">
        <v>1750</v>
      </c>
      <c r="H149" s="3" t="s">
        <v>64</v>
      </c>
      <c r="I149" s="3" t="s">
        <v>65</v>
      </c>
      <c r="J149" s="3" t="s">
        <v>64</v>
      </c>
      <c r="K149" s="3" t="s">
        <v>64</v>
      </c>
      <c r="L149" s="3" t="s">
        <v>66</v>
      </c>
      <c r="M149" s="2" t="s">
        <v>1751</v>
      </c>
      <c r="N149" s="2" t="s">
        <v>1752</v>
      </c>
      <c r="O149" s="3" t="s">
        <v>1725</v>
      </c>
      <c r="P149" s="2" t="s">
        <v>152</v>
      </c>
      <c r="Q149" s="3" t="s">
        <v>70</v>
      </c>
      <c r="R149" s="3" t="s">
        <v>224</v>
      </c>
      <c r="S149" s="2" t="s">
        <v>1753</v>
      </c>
      <c r="T149" s="3" t="s">
        <v>1700</v>
      </c>
      <c r="U149" s="4">
        <v>2</v>
      </c>
      <c r="V149" s="4">
        <v>2</v>
      </c>
      <c r="W149" s="5" t="s">
        <v>1727</v>
      </c>
      <c r="X149" s="5" t="s">
        <v>1727</v>
      </c>
      <c r="Y149" s="5" t="s">
        <v>1728</v>
      </c>
      <c r="Z149" s="5" t="s">
        <v>1728</v>
      </c>
      <c r="AA149" s="4">
        <v>375</v>
      </c>
      <c r="AB149" s="4">
        <v>311</v>
      </c>
      <c r="AC149" s="4">
        <v>336</v>
      </c>
      <c r="AD149" s="4">
        <v>3</v>
      </c>
      <c r="AE149" s="4">
        <v>3</v>
      </c>
      <c r="AF149" s="4">
        <v>13</v>
      </c>
      <c r="AG149" s="4">
        <v>13</v>
      </c>
      <c r="AH149" s="4">
        <v>6</v>
      </c>
      <c r="AI149" s="4">
        <v>6</v>
      </c>
      <c r="AJ149" s="4">
        <v>3</v>
      </c>
      <c r="AK149" s="4">
        <v>3</v>
      </c>
      <c r="AL149" s="4">
        <v>6</v>
      </c>
      <c r="AM149" s="4">
        <v>6</v>
      </c>
      <c r="AN149" s="4">
        <v>2</v>
      </c>
      <c r="AO149" s="4">
        <v>2</v>
      </c>
      <c r="AP149" s="4">
        <v>0</v>
      </c>
      <c r="AQ149" s="4">
        <v>0</v>
      </c>
      <c r="AR149" s="3" t="s">
        <v>64</v>
      </c>
      <c r="AS149" s="3" t="s">
        <v>94</v>
      </c>
      <c r="AT149" s="6" t="str">
        <f>HYPERLINK("http://catalog.hathitrust.org/Record/000184666","HathiTrust Record")</f>
        <v>HathiTrust Record</v>
      </c>
      <c r="AU149" s="6" t="str">
        <f>HYPERLINK("https://creighton-primo.hosted.exlibrisgroup.com/primo-explore/search?tab=default_tab&amp;search_scope=EVERYTHING&amp;vid=01CRU&amp;lang=en_US&amp;offset=0&amp;query=any,contains,991005145179702656","Catalog Record")</f>
        <v>Catalog Record</v>
      </c>
      <c r="AV149" s="6" t="str">
        <f>HYPERLINK("http://www.worldcat.org/oclc/7653833","WorldCat Record")</f>
        <v>WorldCat Record</v>
      </c>
      <c r="AW149" s="3" t="s">
        <v>1754</v>
      </c>
      <c r="AX149" s="3" t="s">
        <v>1755</v>
      </c>
      <c r="AY149" s="3" t="s">
        <v>1756</v>
      </c>
      <c r="AZ149" s="3" t="s">
        <v>1756</v>
      </c>
      <c r="BA149" s="3" t="s">
        <v>1757</v>
      </c>
      <c r="BB149" s="3" t="s">
        <v>80</v>
      </c>
      <c r="BD149" s="3" t="s">
        <v>1758</v>
      </c>
      <c r="BE149" s="3" t="s">
        <v>1759</v>
      </c>
      <c r="BF149" s="3" t="s">
        <v>1760</v>
      </c>
    </row>
    <row r="150" spans="1:58" ht="39.75" customHeight="1">
      <c r="A150" s="2" t="s">
        <v>58</v>
      </c>
      <c r="B150" s="2" t="s">
        <v>59</v>
      </c>
      <c r="C150" s="2"/>
      <c r="D150" s="2" t="s">
        <v>1761</v>
      </c>
      <c r="E150" s="2" t="s">
        <v>1762</v>
      </c>
      <c r="F150" s="2" t="s">
        <v>1763</v>
      </c>
      <c r="H150" s="3" t="s">
        <v>64</v>
      </c>
      <c r="I150" s="3" t="s">
        <v>65</v>
      </c>
      <c r="J150" s="3" t="s">
        <v>64</v>
      </c>
      <c r="K150" s="3" t="s">
        <v>64</v>
      </c>
      <c r="L150" s="3" t="s">
        <v>66</v>
      </c>
      <c r="M150" s="2" t="s">
        <v>1764</v>
      </c>
      <c r="N150" s="2" t="s">
        <v>1765</v>
      </c>
      <c r="O150" s="3" t="s">
        <v>329</v>
      </c>
      <c r="Q150" s="3" t="s">
        <v>70</v>
      </c>
      <c r="R150" s="3" t="s">
        <v>105</v>
      </c>
      <c r="T150" s="3" t="s">
        <v>1700</v>
      </c>
      <c r="U150" s="4">
        <v>4</v>
      </c>
      <c r="V150" s="4">
        <v>4</v>
      </c>
      <c r="W150" s="5" t="s">
        <v>1766</v>
      </c>
      <c r="X150" s="5" t="s">
        <v>1766</v>
      </c>
      <c r="Y150" s="5" t="s">
        <v>1728</v>
      </c>
      <c r="Z150" s="5" t="s">
        <v>1728</v>
      </c>
      <c r="AA150" s="4">
        <v>986</v>
      </c>
      <c r="AB150" s="4">
        <v>933</v>
      </c>
      <c r="AC150" s="4">
        <v>941</v>
      </c>
      <c r="AD150" s="4">
        <v>5</v>
      </c>
      <c r="AE150" s="4">
        <v>5</v>
      </c>
      <c r="AF150" s="4">
        <v>25</v>
      </c>
      <c r="AG150" s="4">
        <v>25</v>
      </c>
      <c r="AH150" s="4">
        <v>9</v>
      </c>
      <c r="AI150" s="4">
        <v>9</v>
      </c>
      <c r="AJ150" s="4">
        <v>2</v>
      </c>
      <c r="AK150" s="4">
        <v>2</v>
      </c>
      <c r="AL150" s="4">
        <v>14</v>
      </c>
      <c r="AM150" s="4">
        <v>14</v>
      </c>
      <c r="AN150" s="4">
        <v>2</v>
      </c>
      <c r="AO150" s="4">
        <v>2</v>
      </c>
      <c r="AP150" s="4">
        <v>2</v>
      </c>
      <c r="AQ150" s="4">
        <v>2</v>
      </c>
      <c r="AR150" s="3" t="s">
        <v>64</v>
      </c>
      <c r="AS150" s="3" t="s">
        <v>94</v>
      </c>
      <c r="AT150" s="6" t="str">
        <f>HYPERLINK("http://catalog.hathitrust.org/Record/000621919","HathiTrust Record")</f>
        <v>HathiTrust Record</v>
      </c>
      <c r="AU150" s="6" t="str">
        <f>HYPERLINK("https://creighton-primo.hosted.exlibrisgroup.com/primo-explore/search?tab=default_tab&amp;search_scope=EVERYTHING&amp;vid=01CRU&amp;lang=en_US&amp;offset=0&amp;query=any,contains,991000758489702656","Catalog Record")</f>
        <v>Catalog Record</v>
      </c>
      <c r="AV150" s="6" t="str">
        <f>HYPERLINK("http://www.worldcat.org/oclc/12969579","WorldCat Record")</f>
        <v>WorldCat Record</v>
      </c>
      <c r="AW150" s="3" t="s">
        <v>1767</v>
      </c>
      <c r="AX150" s="3" t="s">
        <v>1768</v>
      </c>
      <c r="AY150" s="3" t="s">
        <v>1769</v>
      </c>
      <c r="AZ150" s="3" t="s">
        <v>1769</v>
      </c>
      <c r="BA150" s="3" t="s">
        <v>1770</v>
      </c>
      <c r="BB150" s="3" t="s">
        <v>80</v>
      </c>
      <c r="BD150" s="3" t="s">
        <v>1771</v>
      </c>
      <c r="BE150" s="3" t="s">
        <v>1772</v>
      </c>
      <c r="BF150" s="3" t="s">
        <v>1773</v>
      </c>
    </row>
    <row r="151" spans="1:58" ht="39.75" customHeight="1">
      <c r="A151" s="2" t="s">
        <v>58</v>
      </c>
      <c r="B151" s="2" t="s">
        <v>59</v>
      </c>
      <c r="C151" s="2"/>
      <c r="D151" s="2" t="s">
        <v>1774</v>
      </c>
      <c r="E151" s="2" t="s">
        <v>1775</v>
      </c>
      <c r="F151" s="2" t="s">
        <v>1776</v>
      </c>
      <c r="H151" s="3" t="s">
        <v>64</v>
      </c>
      <c r="I151" s="3" t="s">
        <v>65</v>
      </c>
      <c r="J151" s="3" t="s">
        <v>64</v>
      </c>
      <c r="K151" s="3" t="s">
        <v>64</v>
      </c>
      <c r="L151" s="3" t="s">
        <v>66</v>
      </c>
      <c r="N151" s="2" t="s">
        <v>1777</v>
      </c>
      <c r="O151" s="3" t="s">
        <v>120</v>
      </c>
      <c r="Q151" s="3" t="s">
        <v>70</v>
      </c>
      <c r="R151" s="3" t="s">
        <v>1778</v>
      </c>
      <c r="T151" s="3" t="s">
        <v>1700</v>
      </c>
      <c r="U151" s="4">
        <v>0</v>
      </c>
      <c r="V151" s="4">
        <v>0</v>
      </c>
      <c r="W151" s="5" t="s">
        <v>1779</v>
      </c>
      <c r="X151" s="5" t="s">
        <v>1779</v>
      </c>
      <c r="Y151" s="5" t="s">
        <v>1728</v>
      </c>
      <c r="Z151" s="5" t="s">
        <v>1728</v>
      </c>
      <c r="AA151" s="4">
        <v>808</v>
      </c>
      <c r="AB151" s="4">
        <v>702</v>
      </c>
      <c r="AC151" s="4">
        <v>705</v>
      </c>
      <c r="AD151" s="4">
        <v>6</v>
      </c>
      <c r="AE151" s="4">
        <v>6</v>
      </c>
      <c r="AF151" s="4">
        <v>38</v>
      </c>
      <c r="AG151" s="4">
        <v>38</v>
      </c>
      <c r="AH151" s="4">
        <v>15</v>
      </c>
      <c r="AI151" s="4">
        <v>15</v>
      </c>
      <c r="AJ151" s="4">
        <v>9</v>
      </c>
      <c r="AK151" s="4">
        <v>9</v>
      </c>
      <c r="AL151" s="4">
        <v>18</v>
      </c>
      <c r="AM151" s="4">
        <v>18</v>
      </c>
      <c r="AN151" s="4">
        <v>4</v>
      </c>
      <c r="AO151" s="4">
        <v>4</v>
      </c>
      <c r="AP151" s="4">
        <v>1</v>
      </c>
      <c r="AQ151" s="4">
        <v>1</v>
      </c>
      <c r="AR151" s="3" t="s">
        <v>64</v>
      </c>
      <c r="AS151" s="3" t="s">
        <v>94</v>
      </c>
      <c r="AT151" s="6" t="str">
        <f>HYPERLINK("http://catalog.hathitrust.org/Record/000144714","HathiTrust Record")</f>
        <v>HathiTrust Record</v>
      </c>
      <c r="AU151" s="6" t="str">
        <f>HYPERLINK("https://creighton-primo.hosted.exlibrisgroup.com/primo-explore/search?tab=default_tab&amp;search_scope=EVERYTHING&amp;vid=01CRU&amp;lang=en_US&amp;offset=0&amp;query=any,contains,991004669389702656","Catalog Record")</f>
        <v>Catalog Record</v>
      </c>
      <c r="AV151" s="6" t="str">
        <f>HYPERLINK("http://www.worldcat.org/oclc/4515071","WorldCat Record")</f>
        <v>WorldCat Record</v>
      </c>
      <c r="AW151" s="3" t="s">
        <v>1780</v>
      </c>
      <c r="AX151" s="3" t="s">
        <v>1781</v>
      </c>
      <c r="AY151" s="3" t="s">
        <v>1782</v>
      </c>
      <c r="AZ151" s="3" t="s">
        <v>1782</v>
      </c>
      <c r="BA151" s="3" t="s">
        <v>1783</v>
      </c>
      <c r="BB151" s="3" t="s">
        <v>80</v>
      </c>
      <c r="BD151" s="3" t="s">
        <v>1784</v>
      </c>
      <c r="BE151" s="3" t="s">
        <v>1785</v>
      </c>
      <c r="BF151" s="3" t="s">
        <v>1786</v>
      </c>
    </row>
    <row r="152" spans="1:58" ht="39.75" customHeight="1">
      <c r="A152" s="2" t="s">
        <v>58</v>
      </c>
      <c r="B152" s="2" t="s">
        <v>59</v>
      </c>
      <c r="C152" s="2"/>
      <c r="D152" s="2" t="s">
        <v>1787</v>
      </c>
      <c r="E152" s="2" t="s">
        <v>1788</v>
      </c>
      <c r="F152" s="2" t="s">
        <v>1789</v>
      </c>
      <c r="H152" s="3" t="s">
        <v>64</v>
      </c>
      <c r="I152" s="3" t="s">
        <v>65</v>
      </c>
      <c r="J152" s="3" t="s">
        <v>64</v>
      </c>
      <c r="K152" s="3" t="s">
        <v>64</v>
      </c>
      <c r="L152" s="3" t="s">
        <v>66</v>
      </c>
      <c r="M152" s="2" t="s">
        <v>1790</v>
      </c>
      <c r="N152" s="2" t="s">
        <v>1791</v>
      </c>
      <c r="O152" s="3" t="s">
        <v>238</v>
      </c>
      <c r="Q152" s="3" t="s">
        <v>70</v>
      </c>
      <c r="R152" s="3" t="s">
        <v>136</v>
      </c>
      <c r="T152" s="3" t="s">
        <v>1700</v>
      </c>
      <c r="U152" s="4">
        <v>1</v>
      </c>
      <c r="V152" s="4">
        <v>1</v>
      </c>
      <c r="W152" s="5" t="s">
        <v>1792</v>
      </c>
      <c r="X152" s="5" t="s">
        <v>1792</v>
      </c>
      <c r="Y152" s="5" t="s">
        <v>1687</v>
      </c>
      <c r="Z152" s="5" t="s">
        <v>1687</v>
      </c>
      <c r="AA152" s="4">
        <v>39</v>
      </c>
      <c r="AB152" s="4">
        <v>14</v>
      </c>
      <c r="AC152" s="4">
        <v>14</v>
      </c>
      <c r="AD152" s="4">
        <v>1</v>
      </c>
      <c r="AE152" s="4">
        <v>1</v>
      </c>
      <c r="AF152" s="4">
        <v>1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1</v>
      </c>
      <c r="AM152" s="4">
        <v>1</v>
      </c>
      <c r="AN152" s="4">
        <v>0</v>
      </c>
      <c r="AO152" s="4">
        <v>0</v>
      </c>
      <c r="AP152" s="4">
        <v>0</v>
      </c>
      <c r="AQ152" s="4">
        <v>0</v>
      </c>
      <c r="AR152" s="3" t="s">
        <v>64</v>
      </c>
      <c r="AS152" s="3" t="s">
        <v>64</v>
      </c>
      <c r="AU152" s="6" t="str">
        <f>HYPERLINK("https://creighton-primo.hosted.exlibrisgroup.com/primo-explore/search?tab=default_tab&amp;search_scope=EVERYTHING&amp;vid=01CRU&amp;lang=en_US&amp;offset=0&amp;query=any,contains,991003893649702656","Catalog Record")</f>
        <v>Catalog Record</v>
      </c>
      <c r="AV152" s="6" t="str">
        <f>HYPERLINK("http://www.worldcat.org/oclc/1803761","WorldCat Record")</f>
        <v>WorldCat Record</v>
      </c>
      <c r="AW152" s="3" t="s">
        <v>1793</v>
      </c>
      <c r="AX152" s="3" t="s">
        <v>1794</v>
      </c>
      <c r="AY152" s="3" t="s">
        <v>1795</v>
      </c>
      <c r="AZ152" s="3" t="s">
        <v>1795</v>
      </c>
      <c r="BA152" s="3" t="s">
        <v>1796</v>
      </c>
      <c r="BB152" s="3" t="s">
        <v>80</v>
      </c>
      <c r="BD152" s="3" t="s">
        <v>1797</v>
      </c>
      <c r="BE152" s="3" t="s">
        <v>1798</v>
      </c>
      <c r="BF152" s="3" t="s">
        <v>1799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276225</xdr:colOff>
                    <xdr:row>1</xdr:row>
                    <xdr:rowOff>9525</xdr:rowOff>
                  </from>
                  <to>
                    <xdr:col>2</xdr:col>
                    <xdr:colOff>1076325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276225</xdr:colOff>
                    <xdr:row>2</xdr:row>
                    <xdr:rowOff>9525</xdr:rowOff>
                  </from>
                  <to>
                    <xdr:col>2</xdr:col>
                    <xdr:colOff>1076325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276225</xdr:colOff>
                    <xdr:row>3</xdr:row>
                    <xdr:rowOff>9525</xdr:rowOff>
                  </from>
                  <to>
                    <xdr:col>2</xdr:col>
                    <xdr:colOff>1076325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276225</xdr:colOff>
                    <xdr:row>4</xdr:row>
                    <xdr:rowOff>9525</xdr:rowOff>
                  </from>
                  <to>
                    <xdr:col>2</xdr:col>
                    <xdr:colOff>1076325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276225</xdr:colOff>
                    <xdr:row>5</xdr:row>
                    <xdr:rowOff>9525</xdr:rowOff>
                  </from>
                  <to>
                    <xdr:col>2</xdr:col>
                    <xdr:colOff>1076325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276225</xdr:colOff>
                    <xdr:row>6</xdr:row>
                    <xdr:rowOff>9525</xdr:rowOff>
                  </from>
                  <to>
                    <xdr:col>2</xdr:col>
                    <xdr:colOff>1076325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276225</xdr:colOff>
                    <xdr:row>7</xdr:row>
                    <xdr:rowOff>9525</xdr:rowOff>
                  </from>
                  <to>
                    <xdr:col>2</xdr:col>
                    <xdr:colOff>1076325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276225</xdr:colOff>
                    <xdr:row>8</xdr:row>
                    <xdr:rowOff>9525</xdr:rowOff>
                  </from>
                  <to>
                    <xdr:col>2</xdr:col>
                    <xdr:colOff>1076325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276225</xdr:colOff>
                    <xdr:row>9</xdr:row>
                    <xdr:rowOff>9525</xdr:rowOff>
                  </from>
                  <to>
                    <xdr:col>2</xdr:col>
                    <xdr:colOff>1076325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276225</xdr:colOff>
                    <xdr:row>10</xdr:row>
                    <xdr:rowOff>9525</xdr:rowOff>
                  </from>
                  <to>
                    <xdr:col>2</xdr:col>
                    <xdr:colOff>1076325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276225</xdr:colOff>
                    <xdr:row>11</xdr:row>
                    <xdr:rowOff>9525</xdr:rowOff>
                  </from>
                  <to>
                    <xdr:col>2</xdr:col>
                    <xdr:colOff>1076325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276225</xdr:colOff>
                    <xdr:row>12</xdr:row>
                    <xdr:rowOff>9525</xdr:rowOff>
                  </from>
                  <to>
                    <xdr:col>2</xdr:col>
                    <xdr:colOff>1076325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276225</xdr:colOff>
                    <xdr:row>13</xdr:row>
                    <xdr:rowOff>9525</xdr:rowOff>
                  </from>
                  <to>
                    <xdr:col>2</xdr:col>
                    <xdr:colOff>1076325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276225</xdr:colOff>
                    <xdr:row>14</xdr:row>
                    <xdr:rowOff>9525</xdr:rowOff>
                  </from>
                  <to>
                    <xdr:col>2</xdr:col>
                    <xdr:colOff>1076325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276225</xdr:colOff>
                    <xdr:row>15</xdr:row>
                    <xdr:rowOff>9525</xdr:rowOff>
                  </from>
                  <to>
                    <xdr:col>2</xdr:col>
                    <xdr:colOff>1076325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276225</xdr:colOff>
                    <xdr:row>16</xdr:row>
                    <xdr:rowOff>9525</xdr:rowOff>
                  </from>
                  <to>
                    <xdr:col>2</xdr:col>
                    <xdr:colOff>1076325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276225</xdr:colOff>
                    <xdr:row>17</xdr:row>
                    <xdr:rowOff>9525</xdr:rowOff>
                  </from>
                  <to>
                    <xdr:col>2</xdr:col>
                    <xdr:colOff>1076325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276225</xdr:colOff>
                    <xdr:row>18</xdr:row>
                    <xdr:rowOff>9525</xdr:rowOff>
                  </from>
                  <to>
                    <xdr:col>2</xdr:col>
                    <xdr:colOff>1076325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276225</xdr:colOff>
                    <xdr:row>19</xdr:row>
                    <xdr:rowOff>9525</xdr:rowOff>
                  </from>
                  <to>
                    <xdr:col>2</xdr:col>
                    <xdr:colOff>1076325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276225</xdr:colOff>
                    <xdr:row>20</xdr:row>
                    <xdr:rowOff>9525</xdr:rowOff>
                  </from>
                  <to>
                    <xdr:col>2</xdr:col>
                    <xdr:colOff>1076325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276225</xdr:colOff>
                    <xdr:row>21</xdr:row>
                    <xdr:rowOff>9525</xdr:rowOff>
                  </from>
                  <to>
                    <xdr:col>2</xdr:col>
                    <xdr:colOff>1076325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276225</xdr:colOff>
                    <xdr:row>22</xdr:row>
                    <xdr:rowOff>9525</xdr:rowOff>
                  </from>
                  <to>
                    <xdr:col>2</xdr:col>
                    <xdr:colOff>1076325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276225</xdr:colOff>
                    <xdr:row>23</xdr:row>
                    <xdr:rowOff>9525</xdr:rowOff>
                  </from>
                  <to>
                    <xdr:col>2</xdr:col>
                    <xdr:colOff>1076325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276225</xdr:colOff>
                    <xdr:row>24</xdr:row>
                    <xdr:rowOff>9525</xdr:rowOff>
                  </from>
                  <to>
                    <xdr:col>2</xdr:col>
                    <xdr:colOff>1076325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2</xdr:col>
                    <xdr:colOff>276225</xdr:colOff>
                    <xdr:row>25</xdr:row>
                    <xdr:rowOff>9525</xdr:rowOff>
                  </from>
                  <to>
                    <xdr:col>2</xdr:col>
                    <xdr:colOff>1076325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2</xdr:col>
                    <xdr:colOff>276225</xdr:colOff>
                    <xdr:row>26</xdr:row>
                    <xdr:rowOff>9525</xdr:rowOff>
                  </from>
                  <to>
                    <xdr:col>2</xdr:col>
                    <xdr:colOff>1076325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2</xdr:col>
                    <xdr:colOff>276225</xdr:colOff>
                    <xdr:row>27</xdr:row>
                    <xdr:rowOff>9525</xdr:rowOff>
                  </from>
                  <to>
                    <xdr:col>2</xdr:col>
                    <xdr:colOff>1076325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2</xdr:col>
                    <xdr:colOff>276225</xdr:colOff>
                    <xdr:row>28</xdr:row>
                    <xdr:rowOff>9525</xdr:rowOff>
                  </from>
                  <to>
                    <xdr:col>2</xdr:col>
                    <xdr:colOff>1076325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2</xdr:col>
                    <xdr:colOff>276225</xdr:colOff>
                    <xdr:row>29</xdr:row>
                    <xdr:rowOff>9525</xdr:rowOff>
                  </from>
                  <to>
                    <xdr:col>2</xdr:col>
                    <xdr:colOff>1076325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2</xdr:col>
                    <xdr:colOff>276225</xdr:colOff>
                    <xdr:row>30</xdr:row>
                    <xdr:rowOff>9525</xdr:rowOff>
                  </from>
                  <to>
                    <xdr:col>2</xdr:col>
                    <xdr:colOff>1076325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</xdr:col>
                    <xdr:colOff>276225</xdr:colOff>
                    <xdr:row>31</xdr:row>
                    <xdr:rowOff>9525</xdr:rowOff>
                  </from>
                  <to>
                    <xdr:col>2</xdr:col>
                    <xdr:colOff>1076325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2</xdr:col>
                    <xdr:colOff>276225</xdr:colOff>
                    <xdr:row>32</xdr:row>
                    <xdr:rowOff>9525</xdr:rowOff>
                  </from>
                  <to>
                    <xdr:col>2</xdr:col>
                    <xdr:colOff>1076325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</xdr:col>
                    <xdr:colOff>276225</xdr:colOff>
                    <xdr:row>33</xdr:row>
                    <xdr:rowOff>9525</xdr:rowOff>
                  </from>
                  <to>
                    <xdr:col>2</xdr:col>
                    <xdr:colOff>1076325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2</xdr:col>
                    <xdr:colOff>276225</xdr:colOff>
                    <xdr:row>34</xdr:row>
                    <xdr:rowOff>9525</xdr:rowOff>
                  </from>
                  <to>
                    <xdr:col>2</xdr:col>
                    <xdr:colOff>1076325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2</xdr:col>
                    <xdr:colOff>276225</xdr:colOff>
                    <xdr:row>35</xdr:row>
                    <xdr:rowOff>9525</xdr:rowOff>
                  </from>
                  <to>
                    <xdr:col>2</xdr:col>
                    <xdr:colOff>1076325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2</xdr:col>
                    <xdr:colOff>276225</xdr:colOff>
                    <xdr:row>36</xdr:row>
                    <xdr:rowOff>9525</xdr:rowOff>
                  </from>
                  <to>
                    <xdr:col>2</xdr:col>
                    <xdr:colOff>1076325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2</xdr:col>
                    <xdr:colOff>276225</xdr:colOff>
                    <xdr:row>37</xdr:row>
                    <xdr:rowOff>9525</xdr:rowOff>
                  </from>
                  <to>
                    <xdr:col>2</xdr:col>
                    <xdr:colOff>1076325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2</xdr:col>
                    <xdr:colOff>276225</xdr:colOff>
                    <xdr:row>38</xdr:row>
                    <xdr:rowOff>9525</xdr:rowOff>
                  </from>
                  <to>
                    <xdr:col>2</xdr:col>
                    <xdr:colOff>1076325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2</xdr:col>
                    <xdr:colOff>276225</xdr:colOff>
                    <xdr:row>39</xdr:row>
                    <xdr:rowOff>9525</xdr:rowOff>
                  </from>
                  <to>
                    <xdr:col>2</xdr:col>
                    <xdr:colOff>1076325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2</xdr:col>
                    <xdr:colOff>276225</xdr:colOff>
                    <xdr:row>40</xdr:row>
                    <xdr:rowOff>9525</xdr:rowOff>
                  </from>
                  <to>
                    <xdr:col>2</xdr:col>
                    <xdr:colOff>1076325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2</xdr:col>
                    <xdr:colOff>276225</xdr:colOff>
                    <xdr:row>41</xdr:row>
                    <xdr:rowOff>9525</xdr:rowOff>
                  </from>
                  <to>
                    <xdr:col>2</xdr:col>
                    <xdr:colOff>1076325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2</xdr:col>
                    <xdr:colOff>276225</xdr:colOff>
                    <xdr:row>42</xdr:row>
                    <xdr:rowOff>9525</xdr:rowOff>
                  </from>
                  <to>
                    <xdr:col>2</xdr:col>
                    <xdr:colOff>1076325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2</xdr:col>
                    <xdr:colOff>276225</xdr:colOff>
                    <xdr:row>43</xdr:row>
                    <xdr:rowOff>9525</xdr:rowOff>
                  </from>
                  <to>
                    <xdr:col>2</xdr:col>
                    <xdr:colOff>1076325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2</xdr:col>
                    <xdr:colOff>276225</xdr:colOff>
                    <xdr:row>44</xdr:row>
                    <xdr:rowOff>9525</xdr:rowOff>
                  </from>
                  <to>
                    <xdr:col>2</xdr:col>
                    <xdr:colOff>1076325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2</xdr:col>
                    <xdr:colOff>276225</xdr:colOff>
                    <xdr:row>45</xdr:row>
                    <xdr:rowOff>9525</xdr:rowOff>
                  </from>
                  <to>
                    <xdr:col>2</xdr:col>
                    <xdr:colOff>1076325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2</xdr:col>
                    <xdr:colOff>276225</xdr:colOff>
                    <xdr:row>46</xdr:row>
                    <xdr:rowOff>9525</xdr:rowOff>
                  </from>
                  <to>
                    <xdr:col>2</xdr:col>
                    <xdr:colOff>1076325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2</xdr:col>
                    <xdr:colOff>276225</xdr:colOff>
                    <xdr:row>47</xdr:row>
                    <xdr:rowOff>9525</xdr:rowOff>
                  </from>
                  <to>
                    <xdr:col>2</xdr:col>
                    <xdr:colOff>1076325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2</xdr:col>
                    <xdr:colOff>276225</xdr:colOff>
                    <xdr:row>48</xdr:row>
                    <xdr:rowOff>9525</xdr:rowOff>
                  </from>
                  <to>
                    <xdr:col>2</xdr:col>
                    <xdr:colOff>1076325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2</xdr:col>
                    <xdr:colOff>276225</xdr:colOff>
                    <xdr:row>49</xdr:row>
                    <xdr:rowOff>9525</xdr:rowOff>
                  </from>
                  <to>
                    <xdr:col>2</xdr:col>
                    <xdr:colOff>1076325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2</xdr:col>
                    <xdr:colOff>276225</xdr:colOff>
                    <xdr:row>50</xdr:row>
                    <xdr:rowOff>9525</xdr:rowOff>
                  </from>
                  <to>
                    <xdr:col>2</xdr:col>
                    <xdr:colOff>1076325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2</xdr:col>
                    <xdr:colOff>276225</xdr:colOff>
                    <xdr:row>51</xdr:row>
                    <xdr:rowOff>9525</xdr:rowOff>
                  </from>
                  <to>
                    <xdr:col>2</xdr:col>
                    <xdr:colOff>1076325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2</xdr:col>
                    <xdr:colOff>276225</xdr:colOff>
                    <xdr:row>52</xdr:row>
                    <xdr:rowOff>9525</xdr:rowOff>
                  </from>
                  <to>
                    <xdr:col>2</xdr:col>
                    <xdr:colOff>1076325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2</xdr:col>
                    <xdr:colOff>276225</xdr:colOff>
                    <xdr:row>53</xdr:row>
                    <xdr:rowOff>9525</xdr:rowOff>
                  </from>
                  <to>
                    <xdr:col>2</xdr:col>
                    <xdr:colOff>1076325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2</xdr:col>
                    <xdr:colOff>276225</xdr:colOff>
                    <xdr:row>54</xdr:row>
                    <xdr:rowOff>9525</xdr:rowOff>
                  </from>
                  <to>
                    <xdr:col>2</xdr:col>
                    <xdr:colOff>1076325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2</xdr:col>
                    <xdr:colOff>276225</xdr:colOff>
                    <xdr:row>55</xdr:row>
                    <xdr:rowOff>9525</xdr:rowOff>
                  </from>
                  <to>
                    <xdr:col>2</xdr:col>
                    <xdr:colOff>1076325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2</xdr:col>
                    <xdr:colOff>276225</xdr:colOff>
                    <xdr:row>56</xdr:row>
                    <xdr:rowOff>9525</xdr:rowOff>
                  </from>
                  <to>
                    <xdr:col>2</xdr:col>
                    <xdr:colOff>1076325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2</xdr:col>
                    <xdr:colOff>276225</xdr:colOff>
                    <xdr:row>57</xdr:row>
                    <xdr:rowOff>9525</xdr:rowOff>
                  </from>
                  <to>
                    <xdr:col>2</xdr:col>
                    <xdr:colOff>1076325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2</xdr:col>
                    <xdr:colOff>276225</xdr:colOff>
                    <xdr:row>58</xdr:row>
                    <xdr:rowOff>9525</xdr:rowOff>
                  </from>
                  <to>
                    <xdr:col>2</xdr:col>
                    <xdr:colOff>1076325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2</xdr:col>
                    <xdr:colOff>276225</xdr:colOff>
                    <xdr:row>59</xdr:row>
                    <xdr:rowOff>9525</xdr:rowOff>
                  </from>
                  <to>
                    <xdr:col>2</xdr:col>
                    <xdr:colOff>1076325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2</xdr:col>
                    <xdr:colOff>276225</xdr:colOff>
                    <xdr:row>60</xdr:row>
                    <xdr:rowOff>9525</xdr:rowOff>
                  </from>
                  <to>
                    <xdr:col>2</xdr:col>
                    <xdr:colOff>1076325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2</xdr:col>
                    <xdr:colOff>276225</xdr:colOff>
                    <xdr:row>61</xdr:row>
                    <xdr:rowOff>9525</xdr:rowOff>
                  </from>
                  <to>
                    <xdr:col>2</xdr:col>
                    <xdr:colOff>1076325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2</xdr:col>
                    <xdr:colOff>276225</xdr:colOff>
                    <xdr:row>62</xdr:row>
                    <xdr:rowOff>9525</xdr:rowOff>
                  </from>
                  <to>
                    <xdr:col>2</xdr:col>
                    <xdr:colOff>1076325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2</xdr:col>
                    <xdr:colOff>276225</xdr:colOff>
                    <xdr:row>63</xdr:row>
                    <xdr:rowOff>9525</xdr:rowOff>
                  </from>
                  <to>
                    <xdr:col>2</xdr:col>
                    <xdr:colOff>1076325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2</xdr:col>
                    <xdr:colOff>276225</xdr:colOff>
                    <xdr:row>64</xdr:row>
                    <xdr:rowOff>9525</xdr:rowOff>
                  </from>
                  <to>
                    <xdr:col>2</xdr:col>
                    <xdr:colOff>1076325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2</xdr:col>
                    <xdr:colOff>276225</xdr:colOff>
                    <xdr:row>65</xdr:row>
                    <xdr:rowOff>9525</xdr:rowOff>
                  </from>
                  <to>
                    <xdr:col>2</xdr:col>
                    <xdr:colOff>1076325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2</xdr:col>
                    <xdr:colOff>276225</xdr:colOff>
                    <xdr:row>66</xdr:row>
                    <xdr:rowOff>9525</xdr:rowOff>
                  </from>
                  <to>
                    <xdr:col>2</xdr:col>
                    <xdr:colOff>1076325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2</xdr:col>
                    <xdr:colOff>276225</xdr:colOff>
                    <xdr:row>67</xdr:row>
                    <xdr:rowOff>9525</xdr:rowOff>
                  </from>
                  <to>
                    <xdr:col>2</xdr:col>
                    <xdr:colOff>1076325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2</xdr:col>
                    <xdr:colOff>276225</xdr:colOff>
                    <xdr:row>68</xdr:row>
                    <xdr:rowOff>9525</xdr:rowOff>
                  </from>
                  <to>
                    <xdr:col>2</xdr:col>
                    <xdr:colOff>1076325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2</xdr:col>
                    <xdr:colOff>276225</xdr:colOff>
                    <xdr:row>69</xdr:row>
                    <xdr:rowOff>9525</xdr:rowOff>
                  </from>
                  <to>
                    <xdr:col>2</xdr:col>
                    <xdr:colOff>1076325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2</xdr:col>
                    <xdr:colOff>276225</xdr:colOff>
                    <xdr:row>70</xdr:row>
                    <xdr:rowOff>9525</xdr:rowOff>
                  </from>
                  <to>
                    <xdr:col>2</xdr:col>
                    <xdr:colOff>1076325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2</xdr:col>
                    <xdr:colOff>276225</xdr:colOff>
                    <xdr:row>71</xdr:row>
                    <xdr:rowOff>9525</xdr:rowOff>
                  </from>
                  <to>
                    <xdr:col>2</xdr:col>
                    <xdr:colOff>1076325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2</xdr:col>
                    <xdr:colOff>276225</xdr:colOff>
                    <xdr:row>72</xdr:row>
                    <xdr:rowOff>9525</xdr:rowOff>
                  </from>
                  <to>
                    <xdr:col>2</xdr:col>
                    <xdr:colOff>1076325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2</xdr:col>
                    <xdr:colOff>276225</xdr:colOff>
                    <xdr:row>73</xdr:row>
                    <xdr:rowOff>9525</xdr:rowOff>
                  </from>
                  <to>
                    <xdr:col>2</xdr:col>
                    <xdr:colOff>1076325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2</xdr:col>
                    <xdr:colOff>276225</xdr:colOff>
                    <xdr:row>74</xdr:row>
                    <xdr:rowOff>9525</xdr:rowOff>
                  </from>
                  <to>
                    <xdr:col>2</xdr:col>
                    <xdr:colOff>1076325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2</xdr:col>
                    <xdr:colOff>276225</xdr:colOff>
                    <xdr:row>75</xdr:row>
                    <xdr:rowOff>9525</xdr:rowOff>
                  </from>
                  <to>
                    <xdr:col>2</xdr:col>
                    <xdr:colOff>1076325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2</xdr:col>
                    <xdr:colOff>276225</xdr:colOff>
                    <xdr:row>76</xdr:row>
                    <xdr:rowOff>9525</xdr:rowOff>
                  </from>
                  <to>
                    <xdr:col>2</xdr:col>
                    <xdr:colOff>1076325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2</xdr:col>
                    <xdr:colOff>276225</xdr:colOff>
                    <xdr:row>77</xdr:row>
                    <xdr:rowOff>9525</xdr:rowOff>
                  </from>
                  <to>
                    <xdr:col>2</xdr:col>
                    <xdr:colOff>1076325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2</xdr:col>
                    <xdr:colOff>276225</xdr:colOff>
                    <xdr:row>78</xdr:row>
                    <xdr:rowOff>9525</xdr:rowOff>
                  </from>
                  <to>
                    <xdr:col>2</xdr:col>
                    <xdr:colOff>1076325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2</xdr:col>
                    <xdr:colOff>276225</xdr:colOff>
                    <xdr:row>79</xdr:row>
                    <xdr:rowOff>9525</xdr:rowOff>
                  </from>
                  <to>
                    <xdr:col>2</xdr:col>
                    <xdr:colOff>1076325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2</xdr:col>
                    <xdr:colOff>276225</xdr:colOff>
                    <xdr:row>80</xdr:row>
                    <xdr:rowOff>9525</xdr:rowOff>
                  </from>
                  <to>
                    <xdr:col>2</xdr:col>
                    <xdr:colOff>1076325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2</xdr:col>
                    <xdr:colOff>276225</xdr:colOff>
                    <xdr:row>81</xdr:row>
                    <xdr:rowOff>9525</xdr:rowOff>
                  </from>
                  <to>
                    <xdr:col>2</xdr:col>
                    <xdr:colOff>1076325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2</xdr:col>
                    <xdr:colOff>276225</xdr:colOff>
                    <xdr:row>82</xdr:row>
                    <xdr:rowOff>9525</xdr:rowOff>
                  </from>
                  <to>
                    <xdr:col>2</xdr:col>
                    <xdr:colOff>1076325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2</xdr:col>
                    <xdr:colOff>276225</xdr:colOff>
                    <xdr:row>83</xdr:row>
                    <xdr:rowOff>9525</xdr:rowOff>
                  </from>
                  <to>
                    <xdr:col>2</xdr:col>
                    <xdr:colOff>1076325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2</xdr:col>
                    <xdr:colOff>276225</xdr:colOff>
                    <xdr:row>84</xdr:row>
                    <xdr:rowOff>9525</xdr:rowOff>
                  </from>
                  <to>
                    <xdr:col>2</xdr:col>
                    <xdr:colOff>1076325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2</xdr:col>
                    <xdr:colOff>276225</xdr:colOff>
                    <xdr:row>85</xdr:row>
                    <xdr:rowOff>9525</xdr:rowOff>
                  </from>
                  <to>
                    <xdr:col>2</xdr:col>
                    <xdr:colOff>1076325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2</xdr:col>
                    <xdr:colOff>276225</xdr:colOff>
                    <xdr:row>86</xdr:row>
                    <xdr:rowOff>9525</xdr:rowOff>
                  </from>
                  <to>
                    <xdr:col>2</xdr:col>
                    <xdr:colOff>1076325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2</xdr:col>
                    <xdr:colOff>276225</xdr:colOff>
                    <xdr:row>87</xdr:row>
                    <xdr:rowOff>9525</xdr:rowOff>
                  </from>
                  <to>
                    <xdr:col>2</xdr:col>
                    <xdr:colOff>1076325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2</xdr:col>
                    <xdr:colOff>276225</xdr:colOff>
                    <xdr:row>88</xdr:row>
                    <xdr:rowOff>9525</xdr:rowOff>
                  </from>
                  <to>
                    <xdr:col>2</xdr:col>
                    <xdr:colOff>1076325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2</xdr:col>
                    <xdr:colOff>276225</xdr:colOff>
                    <xdr:row>89</xdr:row>
                    <xdr:rowOff>9525</xdr:rowOff>
                  </from>
                  <to>
                    <xdr:col>2</xdr:col>
                    <xdr:colOff>1076325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2</xdr:col>
                    <xdr:colOff>276225</xdr:colOff>
                    <xdr:row>90</xdr:row>
                    <xdr:rowOff>9525</xdr:rowOff>
                  </from>
                  <to>
                    <xdr:col>2</xdr:col>
                    <xdr:colOff>1076325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2</xdr:col>
                    <xdr:colOff>276225</xdr:colOff>
                    <xdr:row>91</xdr:row>
                    <xdr:rowOff>9525</xdr:rowOff>
                  </from>
                  <to>
                    <xdr:col>2</xdr:col>
                    <xdr:colOff>1076325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2</xdr:col>
                    <xdr:colOff>276225</xdr:colOff>
                    <xdr:row>92</xdr:row>
                    <xdr:rowOff>9525</xdr:rowOff>
                  </from>
                  <to>
                    <xdr:col>2</xdr:col>
                    <xdr:colOff>1076325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2</xdr:col>
                    <xdr:colOff>276225</xdr:colOff>
                    <xdr:row>93</xdr:row>
                    <xdr:rowOff>9525</xdr:rowOff>
                  </from>
                  <to>
                    <xdr:col>2</xdr:col>
                    <xdr:colOff>1076325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2</xdr:col>
                    <xdr:colOff>276225</xdr:colOff>
                    <xdr:row>94</xdr:row>
                    <xdr:rowOff>9525</xdr:rowOff>
                  </from>
                  <to>
                    <xdr:col>2</xdr:col>
                    <xdr:colOff>1076325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2</xdr:col>
                    <xdr:colOff>276225</xdr:colOff>
                    <xdr:row>95</xdr:row>
                    <xdr:rowOff>9525</xdr:rowOff>
                  </from>
                  <to>
                    <xdr:col>2</xdr:col>
                    <xdr:colOff>1076325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2</xdr:col>
                    <xdr:colOff>276225</xdr:colOff>
                    <xdr:row>96</xdr:row>
                    <xdr:rowOff>9525</xdr:rowOff>
                  </from>
                  <to>
                    <xdr:col>2</xdr:col>
                    <xdr:colOff>1076325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2</xdr:col>
                    <xdr:colOff>276225</xdr:colOff>
                    <xdr:row>97</xdr:row>
                    <xdr:rowOff>9525</xdr:rowOff>
                  </from>
                  <to>
                    <xdr:col>2</xdr:col>
                    <xdr:colOff>1076325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2</xdr:col>
                    <xdr:colOff>276225</xdr:colOff>
                    <xdr:row>98</xdr:row>
                    <xdr:rowOff>9525</xdr:rowOff>
                  </from>
                  <to>
                    <xdr:col>2</xdr:col>
                    <xdr:colOff>1076325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2</xdr:col>
                    <xdr:colOff>276225</xdr:colOff>
                    <xdr:row>99</xdr:row>
                    <xdr:rowOff>9525</xdr:rowOff>
                  </from>
                  <to>
                    <xdr:col>2</xdr:col>
                    <xdr:colOff>1076325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2</xdr:col>
                    <xdr:colOff>276225</xdr:colOff>
                    <xdr:row>100</xdr:row>
                    <xdr:rowOff>9525</xdr:rowOff>
                  </from>
                  <to>
                    <xdr:col>2</xdr:col>
                    <xdr:colOff>1076325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2</xdr:col>
                    <xdr:colOff>276225</xdr:colOff>
                    <xdr:row>101</xdr:row>
                    <xdr:rowOff>9525</xdr:rowOff>
                  </from>
                  <to>
                    <xdr:col>2</xdr:col>
                    <xdr:colOff>1076325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2</xdr:col>
                    <xdr:colOff>276225</xdr:colOff>
                    <xdr:row>102</xdr:row>
                    <xdr:rowOff>9525</xdr:rowOff>
                  </from>
                  <to>
                    <xdr:col>2</xdr:col>
                    <xdr:colOff>1076325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2</xdr:col>
                    <xdr:colOff>276225</xdr:colOff>
                    <xdr:row>103</xdr:row>
                    <xdr:rowOff>9525</xdr:rowOff>
                  </from>
                  <to>
                    <xdr:col>2</xdr:col>
                    <xdr:colOff>1076325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2</xdr:col>
                    <xdr:colOff>276225</xdr:colOff>
                    <xdr:row>104</xdr:row>
                    <xdr:rowOff>9525</xdr:rowOff>
                  </from>
                  <to>
                    <xdr:col>2</xdr:col>
                    <xdr:colOff>1076325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2</xdr:col>
                    <xdr:colOff>276225</xdr:colOff>
                    <xdr:row>105</xdr:row>
                    <xdr:rowOff>9525</xdr:rowOff>
                  </from>
                  <to>
                    <xdr:col>2</xdr:col>
                    <xdr:colOff>1076325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2</xdr:col>
                    <xdr:colOff>276225</xdr:colOff>
                    <xdr:row>106</xdr:row>
                    <xdr:rowOff>9525</xdr:rowOff>
                  </from>
                  <to>
                    <xdr:col>2</xdr:col>
                    <xdr:colOff>1076325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2</xdr:col>
                    <xdr:colOff>276225</xdr:colOff>
                    <xdr:row>107</xdr:row>
                    <xdr:rowOff>9525</xdr:rowOff>
                  </from>
                  <to>
                    <xdr:col>2</xdr:col>
                    <xdr:colOff>1076325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2</xdr:col>
                    <xdr:colOff>276225</xdr:colOff>
                    <xdr:row>108</xdr:row>
                    <xdr:rowOff>9525</xdr:rowOff>
                  </from>
                  <to>
                    <xdr:col>2</xdr:col>
                    <xdr:colOff>1076325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2</xdr:col>
                    <xdr:colOff>276225</xdr:colOff>
                    <xdr:row>109</xdr:row>
                    <xdr:rowOff>9525</xdr:rowOff>
                  </from>
                  <to>
                    <xdr:col>2</xdr:col>
                    <xdr:colOff>1076325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2</xdr:col>
                    <xdr:colOff>276225</xdr:colOff>
                    <xdr:row>110</xdr:row>
                    <xdr:rowOff>9525</xdr:rowOff>
                  </from>
                  <to>
                    <xdr:col>2</xdr:col>
                    <xdr:colOff>1076325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2</xdr:col>
                    <xdr:colOff>276225</xdr:colOff>
                    <xdr:row>111</xdr:row>
                    <xdr:rowOff>9525</xdr:rowOff>
                  </from>
                  <to>
                    <xdr:col>2</xdr:col>
                    <xdr:colOff>1076325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2</xdr:col>
                    <xdr:colOff>276225</xdr:colOff>
                    <xdr:row>112</xdr:row>
                    <xdr:rowOff>9525</xdr:rowOff>
                  </from>
                  <to>
                    <xdr:col>2</xdr:col>
                    <xdr:colOff>1076325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2</xdr:col>
                    <xdr:colOff>276225</xdr:colOff>
                    <xdr:row>113</xdr:row>
                    <xdr:rowOff>9525</xdr:rowOff>
                  </from>
                  <to>
                    <xdr:col>2</xdr:col>
                    <xdr:colOff>1076325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2</xdr:col>
                    <xdr:colOff>276225</xdr:colOff>
                    <xdr:row>114</xdr:row>
                    <xdr:rowOff>9525</xdr:rowOff>
                  </from>
                  <to>
                    <xdr:col>2</xdr:col>
                    <xdr:colOff>1076325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2</xdr:col>
                    <xdr:colOff>276225</xdr:colOff>
                    <xdr:row>115</xdr:row>
                    <xdr:rowOff>9525</xdr:rowOff>
                  </from>
                  <to>
                    <xdr:col>2</xdr:col>
                    <xdr:colOff>1076325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2</xdr:col>
                    <xdr:colOff>276225</xdr:colOff>
                    <xdr:row>116</xdr:row>
                    <xdr:rowOff>9525</xdr:rowOff>
                  </from>
                  <to>
                    <xdr:col>2</xdr:col>
                    <xdr:colOff>1076325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2</xdr:col>
                    <xdr:colOff>276225</xdr:colOff>
                    <xdr:row>117</xdr:row>
                    <xdr:rowOff>9525</xdr:rowOff>
                  </from>
                  <to>
                    <xdr:col>2</xdr:col>
                    <xdr:colOff>1076325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2</xdr:col>
                    <xdr:colOff>276225</xdr:colOff>
                    <xdr:row>118</xdr:row>
                    <xdr:rowOff>9525</xdr:rowOff>
                  </from>
                  <to>
                    <xdr:col>2</xdr:col>
                    <xdr:colOff>1076325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2</xdr:col>
                    <xdr:colOff>276225</xdr:colOff>
                    <xdr:row>119</xdr:row>
                    <xdr:rowOff>9525</xdr:rowOff>
                  </from>
                  <to>
                    <xdr:col>2</xdr:col>
                    <xdr:colOff>1076325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2</xdr:col>
                    <xdr:colOff>276225</xdr:colOff>
                    <xdr:row>120</xdr:row>
                    <xdr:rowOff>9525</xdr:rowOff>
                  </from>
                  <to>
                    <xdr:col>2</xdr:col>
                    <xdr:colOff>1076325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2</xdr:col>
                    <xdr:colOff>276225</xdr:colOff>
                    <xdr:row>121</xdr:row>
                    <xdr:rowOff>9525</xdr:rowOff>
                  </from>
                  <to>
                    <xdr:col>2</xdr:col>
                    <xdr:colOff>1076325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2</xdr:col>
                    <xdr:colOff>276225</xdr:colOff>
                    <xdr:row>122</xdr:row>
                    <xdr:rowOff>9525</xdr:rowOff>
                  </from>
                  <to>
                    <xdr:col>2</xdr:col>
                    <xdr:colOff>1076325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2</xdr:col>
                    <xdr:colOff>276225</xdr:colOff>
                    <xdr:row>123</xdr:row>
                    <xdr:rowOff>9525</xdr:rowOff>
                  </from>
                  <to>
                    <xdr:col>2</xdr:col>
                    <xdr:colOff>1076325</xdr:colOff>
                    <xdr:row>123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2</xdr:col>
                    <xdr:colOff>276225</xdr:colOff>
                    <xdr:row>124</xdr:row>
                    <xdr:rowOff>9525</xdr:rowOff>
                  </from>
                  <to>
                    <xdr:col>2</xdr:col>
                    <xdr:colOff>1076325</xdr:colOff>
                    <xdr:row>124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2</xdr:col>
                    <xdr:colOff>276225</xdr:colOff>
                    <xdr:row>125</xdr:row>
                    <xdr:rowOff>9525</xdr:rowOff>
                  </from>
                  <to>
                    <xdr:col>2</xdr:col>
                    <xdr:colOff>1076325</xdr:colOff>
                    <xdr:row>125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2</xdr:col>
                    <xdr:colOff>276225</xdr:colOff>
                    <xdr:row>126</xdr:row>
                    <xdr:rowOff>9525</xdr:rowOff>
                  </from>
                  <to>
                    <xdr:col>2</xdr:col>
                    <xdr:colOff>1076325</xdr:colOff>
                    <xdr:row>126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2</xdr:col>
                    <xdr:colOff>276225</xdr:colOff>
                    <xdr:row>127</xdr:row>
                    <xdr:rowOff>9525</xdr:rowOff>
                  </from>
                  <to>
                    <xdr:col>2</xdr:col>
                    <xdr:colOff>1076325</xdr:colOff>
                    <xdr:row>127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2</xdr:col>
                    <xdr:colOff>276225</xdr:colOff>
                    <xdr:row>128</xdr:row>
                    <xdr:rowOff>9525</xdr:rowOff>
                  </from>
                  <to>
                    <xdr:col>2</xdr:col>
                    <xdr:colOff>1076325</xdr:colOff>
                    <xdr:row>128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2</xdr:col>
                    <xdr:colOff>276225</xdr:colOff>
                    <xdr:row>129</xdr:row>
                    <xdr:rowOff>9525</xdr:rowOff>
                  </from>
                  <to>
                    <xdr:col>2</xdr:col>
                    <xdr:colOff>1076325</xdr:colOff>
                    <xdr:row>129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2</xdr:col>
                    <xdr:colOff>276225</xdr:colOff>
                    <xdr:row>130</xdr:row>
                    <xdr:rowOff>9525</xdr:rowOff>
                  </from>
                  <to>
                    <xdr:col>2</xdr:col>
                    <xdr:colOff>1076325</xdr:colOff>
                    <xdr:row>130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2</xdr:col>
                    <xdr:colOff>276225</xdr:colOff>
                    <xdr:row>131</xdr:row>
                    <xdr:rowOff>9525</xdr:rowOff>
                  </from>
                  <to>
                    <xdr:col>2</xdr:col>
                    <xdr:colOff>1076325</xdr:colOff>
                    <xdr:row>131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2</xdr:col>
                    <xdr:colOff>276225</xdr:colOff>
                    <xdr:row>132</xdr:row>
                    <xdr:rowOff>9525</xdr:rowOff>
                  </from>
                  <to>
                    <xdr:col>2</xdr:col>
                    <xdr:colOff>1076325</xdr:colOff>
                    <xdr:row>132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2</xdr:col>
                    <xdr:colOff>276225</xdr:colOff>
                    <xdr:row>133</xdr:row>
                    <xdr:rowOff>9525</xdr:rowOff>
                  </from>
                  <to>
                    <xdr:col>2</xdr:col>
                    <xdr:colOff>1076325</xdr:colOff>
                    <xdr:row>133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2</xdr:col>
                    <xdr:colOff>276225</xdr:colOff>
                    <xdr:row>134</xdr:row>
                    <xdr:rowOff>9525</xdr:rowOff>
                  </from>
                  <to>
                    <xdr:col>2</xdr:col>
                    <xdr:colOff>1076325</xdr:colOff>
                    <xdr:row>134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2</xdr:col>
                    <xdr:colOff>276225</xdr:colOff>
                    <xdr:row>135</xdr:row>
                    <xdr:rowOff>9525</xdr:rowOff>
                  </from>
                  <to>
                    <xdr:col>2</xdr:col>
                    <xdr:colOff>1076325</xdr:colOff>
                    <xdr:row>135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2</xdr:col>
                    <xdr:colOff>276225</xdr:colOff>
                    <xdr:row>136</xdr:row>
                    <xdr:rowOff>9525</xdr:rowOff>
                  </from>
                  <to>
                    <xdr:col>2</xdr:col>
                    <xdr:colOff>1076325</xdr:colOff>
                    <xdr:row>136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2</xdr:col>
                    <xdr:colOff>276225</xdr:colOff>
                    <xdr:row>137</xdr:row>
                    <xdr:rowOff>9525</xdr:rowOff>
                  </from>
                  <to>
                    <xdr:col>2</xdr:col>
                    <xdr:colOff>1076325</xdr:colOff>
                    <xdr:row>137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2</xdr:col>
                    <xdr:colOff>276225</xdr:colOff>
                    <xdr:row>138</xdr:row>
                    <xdr:rowOff>9525</xdr:rowOff>
                  </from>
                  <to>
                    <xdr:col>2</xdr:col>
                    <xdr:colOff>1076325</xdr:colOff>
                    <xdr:row>138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2</xdr:col>
                    <xdr:colOff>276225</xdr:colOff>
                    <xdr:row>139</xdr:row>
                    <xdr:rowOff>9525</xdr:rowOff>
                  </from>
                  <to>
                    <xdr:col>2</xdr:col>
                    <xdr:colOff>1076325</xdr:colOff>
                    <xdr:row>139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2</xdr:col>
                    <xdr:colOff>276225</xdr:colOff>
                    <xdr:row>140</xdr:row>
                    <xdr:rowOff>9525</xdr:rowOff>
                  </from>
                  <to>
                    <xdr:col>2</xdr:col>
                    <xdr:colOff>1076325</xdr:colOff>
                    <xdr:row>140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2</xdr:col>
                    <xdr:colOff>276225</xdr:colOff>
                    <xdr:row>141</xdr:row>
                    <xdr:rowOff>9525</xdr:rowOff>
                  </from>
                  <to>
                    <xdr:col>2</xdr:col>
                    <xdr:colOff>1076325</xdr:colOff>
                    <xdr:row>141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2</xdr:col>
                    <xdr:colOff>276225</xdr:colOff>
                    <xdr:row>142</xdr:row>
                    <xdr:rowOff>9525</xdr:rowOff>
                  </from>
                  <to>
                    <xdr:col>2</xdr:col>
                    <xdr:colOff>1076325</xdr:colOff>
                    <xdr:row>142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2</xdr:col>
                    <xdr:colOff>276225</xdr:colOff>
                    <xdr:row>143</xdr:row>
                    <xdr:rowOff>9525</xdr:rowOff>
                  </from>
                  <to>
                    <xdr:col>2</xdr:col>
                    <xdr:colOff>1076325</xdr:colOff>
                    <xdr:row>143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2</xdr:col>
                    <xdr:colOff>276225</xdr:colOff>
                    <xdr:row>144</xdr:row>
                    <xdr:rowOff>9525</xdr:rowOff>
                  </from>
                  <to>
                    <xdr:col>2</xdr:col>
                    <xdr:colOff>1076325</xdr:colOff>
                    <xdr:row>144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2</xdr:col>
                    <xdr:colOff>276225</xdr:colOff>
                    <xdr:row>145</xdr:row>
                    <xdr:rowOff>9525</xdr:rowOff>
                  </from>
                  <to>
                    <xdr:col>2</xdr:col>
                    <xdr:colOff>1076325</xdr:colOff>
                    <xdr:row>145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2</xdr:col>
                    <xdr:colOff>276225</xdr:colOff>
                    <xdr:row>146</xdr:row>
                    <xdr:rowOff>9525</xdr:rowOff>
                  </from>
                  <to>
                    <xdr:col>2</xdr:col>
                    <xdr:colOff>1076325</xdr:colOff>
                    <xdr:row>146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2</xdr:col>
                    <xdr:colOff>276225</xdr:colOff>
                    <xdr:row>147</xdr:row>
                    <xdr:rowOff>9525</xdr:rowOff>
                  </from>
                  <to>
                    <xdr:col>2</xdr:col>
                    <xdr:colOff>1076325</xdr:colOff>
                    <xdr:row>147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2</xdr:col>
                    <xdr:colOff>276225</xdr:colOff>
                    <xdr:row>148</xdr:row>
                    <xdr:rowOff>9525</xdr:rowOff>
                  </from>
                  <to>
                    <xdr:col>2</xdr:col>
                    <xdr:colOff>1076325</xdr:colOff>
                    <xdr:row>148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2</xdr:col>
                    <xdr:colOff>276225</xdr:colOff>
                    <xdr:row>149</xdr:row>
                    <xdr:rowOff>9525</xdr:rowOff>
                  </from>
                  <to>
                    <xdr:col>2</xdr:col>
                    <xdr:colOff>1076325</xdr:colOff>
                    <xdr:row>149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2</xdr:col>
                    <xdr:colOff>276225</xdr:colOff>
                    <xdr:row>150</xdr:row>
                    <xdr:rowOff>9525</xdr:rowOff>
                  </from>
                  <to>
                    <xdr:col>2</xdr:col>
                    <xdr:colOff>1076325</xdr:colOff>
                    <xdr:row>150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2</xdr:col>
                    <xdr:colOff>276225</xdr:colOff>
                    <xdr:row>151</xdr:row>
                    <xdr:rowOff>9525</xdr:rowOff>
                  </from>
                  <to>
                    <xdr:col>2</xdr:col>
                    <xdr:colOff>1076325</xdr:colOff>
                    <xdr:row>151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2518AF1A-1046-4B03-BDCA-86EF7C7CF8F4}"/>
</file>

<file path=customXml/itemProps2.xml><?xml version="1.0" encoding="utf-8"?>
<ds:datastoreItem xmlns:ds="http://schemas.openxmlformats.org/officeDocument/2006/customXml" ds:itemID="{F013DA4D-6579-4999-9611-5B9D907BEF8A}"/>
</file>

<file path=customXml/itemProps3.xml><?xml version="1.0" encoding="utf-8"?>
<ds:datastoreItem xmlns:ds="http://schemas.openxmlformats.org/officeDocument/2006/customXml" ds:itemID="{539B2864-465E-4F2E-AD6C-666CFBAA6B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 J</cp:lastModifiedBy>
  <cp:revision/>
  <dcterms:created xsi:type="dcterms:W3CDTF">2022-02-15T21:47:13Z</dcterms:created>
  <dcterms:modified xsi:type="dcterms:W3CDTF">2022-02-18T19:49:05Z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280900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