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1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Collection Code</t>
        </is>
      </c>
      <c r="C1" t="inlineStr">
        <is>
          <t>Location Code</t>
        </is>
      </c>
      <c r="D1" t="inlineStr">
        <is>
          <t>Display Call Number</t>
        </is>
      </c>
      <c r="E1" t="inlineStr">
        <is>
          <t>Display Call Number Normalized</t>
        </is>
      </c>
      <c r="F1" t="inlineStr">
        <is>
          <t>Title</t>
        </is>
      </c>
      <c r="G1" t="inlineStr">
        <is>
          <t>Enumeration</t>
        </is>
      </c>
      <c r="H1" t="inlineStr">
        <is>
          <t>Possible Multi-Volume Set</t>
        </is>
      </c>
      <c r="I1" t="inlineStr">
        <is>
          <t>Copy Number</t>
        </is>
      </c>
      <c r="J1" t="inlineStr">
        <is>
          <t>Possible Duplicate</t>
        </is>
      </c>
      <c r="K1" t="inlineStr">
        <is>
          <t>Multi-Edition Title</t>
        </is>
      </c>
      <c r="L1" t="inlineStr">
        <is>
          <t>Number of Related Ebooks</t>
        </is>
      </c>
      <c r="M1" t="inlineStr">
        <is>
          <t>Author</t>
        </is>
      </c>
      <c r="N1" t="inlineStr">
        <is>
          <t>Publisher</t>
        </is>
      </c>
      <c r="O1" t="inlineStr">
        <is>
          <t>Publication Year</t>
        </is>
      </c>
      <c r="P1" t="inlineStr">
        <is>
          <t>Edition</t>
        </is>
      </c>
      <c r="Q1" t="inlineStr">
        <is>
          <t>Primary Language</t>
        </is>
      </c>
      <c r="R1" t="inlineStr">
        <is>
          <t>Place of Publication</t>
        </is>
      </c>
      <c r="S1" t="inlineStr">
        <is>
          <t>Series</t>
        </is>
      </c>
      <c r="T1" t="inlineStr">
        <is>
          <t>LC Subclass</t>
        </is>
      </c>
      <c r="U1" t="inlineStr">
        <is>
          <t>Recorded Uses - Item</t>
        </is>
      </c>
      <c r="V1" t="inlineStr">
        <is>
          <t>Recorded Uses - Title</t>
        </is>
      </c>
      <c r="W1" t="inlineStr">
        <is>
          <t>Last Charge Date - Item</t>
        </is>
      </c>
      <c r="X1" t="inlineStr">
        <is>
          <t>Last Charge Date - Title</t>
        </is>
      </c>
      <c r="Y1" t="inlineStr">
        <is>
          <t>Last Add Date - Item</t>
        </is>
      </c>
      <c r="Z1" t="inlineStr">
        <is>
          <t>Last Add Date - Title</t>
        </is>
      </c>
      <c r="AA1" t="inlineStr">
        <is>
          <t>Global Holdings - Same Edition</t>
        </is>
      </c>
      <c r="AB1" t="inlineStr">
        <is>
          <t>US Holdings - Same Edition</t>
        </is>
      </c>
      <c r="AC1" t="inlineStr">
        <is>
          <t>US Holdings</t>
        </is>
      </c>
      <c r="AD1" t="inlineStr">
        <is>
          <t>Nebraska Holdings - Same Edition</t>
        </is>
      </c>
      <c r="AE1" t="inlineStr">
        <is>
          <t>Nebraska Holdings</t>
        </is>
      </c>
      <c r="AF1" t="inlineStr">
        <is>
          <t>All Comparator Library Holdings - Same Edition</t>
        </is>
      </c>
      <c r="AG1" t="inlineStr">
        <is>
          <t>All Comparator Library Holdings</t>
        </is>
      </c>
      <c r="AH1" t="inlineStr">
        <is>
          <t>Affinity Libraries - Same Edition</t>
        </is>
      </c>
      <c r="AI1" t="inlineStr">
        <is>
          <t>Affinity Libraries - Any Edition</t>
        </is>
      </c>
      <c r="AJ1" t="inlineStr">
        <is>
          <t>Big East - Same Edition</t>
        </is>
      </c>
      <c r="AK1" t="inlineStr">
        <is>
          <t>Big East - Any Edition</t>
        </is>
      </c>
      <c r="AL1" t="inlineStr">
        <is>
          <t>AJCU - Same Edition</t>
        </is>
      </c>
      <c r="AM1" t="inlineStr">
        <is>
          <t>AJCU - Any Edition</t>
        </is>
      </c>
      <c r="AN1" t="inlineStr">
        <is>
          <t>Nebraska Colleges &amp; Universities - Same Edition</t>
        </is>
      </c>
      <c r="AO1" t="inlineStr">
        <is>
          <t>Nebraska Colleges &amp; Universities - Any Edition</t>
        </is>
      </c>
      <c r="AP1" t="inlineStr">
        <is>
          <t>MALLCO - Same Edition</t>
        </is>
      </c>
      <c r="AQ1" t="inlineStr">
        <is>
          <t>MALLCO - Any Edition</t>
        </is>
      </c>
      <c r="AR1" t="inlineStr">
        <is>
          <t>HathiTrust Public Domain</t>
        </is>
      </c>
      <c r="AS1" t="inlineStr">
        <is>
          <t>HathiTrust In Copyright</t>
        </is>
      </c>
      <c r="AT1" t="inlineStr">
        <is>
          <t>HathiTrust URL</t>
        </is>
      </c>
      <c r="AU1" t="inlineStr">
        <is>
          <t>OPAC URL</t>
        </is>
      </c>
      <c r="AV1" t="inlineStr">
        <is>
          <t>WorldCat URL</t>
        </is>
      </c>
      <c r="AW1" t="inlineStr">
        <is>
          <t>OCLC Work ID</t>
        </is>
      </c>
      <c r="AX1" t="inlineStr">
        <is>
          <t>WorldCat OCLC Number</t>
        </is>
      </c>
      <c r="AY1" t="inlineStr">
        <is>
          <t>Bib Record Number</t>
        </is>
      </c>
      <c r="AZ1" t="inlineStr">
        <is>
          <t>Bib Control Number</t>
        </is>
      </c>
      <c r="BA1" t="inlineStr">
        <is>
          <t>Item Control Number</t>
        </is>
      </c>
      <c r="BB1" t="inlineStr">
        <is>
          <t>Item Type Code</t>
        </is>
      </c>
      <c r="BC1" t="inlineStr">
        <is>
          <t>Item Status Code</t>
        </is>
      </c>
      <c r="BD1" t="inlineStr">
        <is>
          <t>ISBN</t>
        </is>
      </c>
      <c r="BE1" t="inlineStr">
        <is>
          <t>Barcode</t>
        </is>
      </c>
      <c r="BF1" t="inlineStr">
        <is>
          <t>SCS Item ID</t>
        </is>
      </c>
    </row>
    <row r="2">
      <c r="A2" t="inlineStr">
        <is>
          <t>No</t>
        </is>
      </c>
      <c r="B2" t="inlineStr">
        <is>
          <t>CURAL</t>
        </is>
      </c>
      <c r="C2" t="inlineStr">
        <is>
          <t>SHELVES</t>
        </is>
      </c>
      <c r="D2" t="inlineStr">
        <is>
          <t>BD111 .B8 1946</t>
        </is>
      </c>
      <c r="E2" t="inlineStr">
        <is>
          <t>0                      BD 0111000B  8           1946</t>
        </is>
      </c>
      <c r="F2" t="inlineStr">
        <is>
          <t>Appearance and reality : a metaphysical essay / by F. H. Bradley.</t>
        </is>
      </c>
      <c r="H2" t="inlineStr">
        <is>
          <t>No</t>
        </is>
      </c>
      <c r="I2" t="inlineStr">
        <is>
          <t>1</t>
        </is>
      </c>
      <c r="J2" t="inlineStr">
        <is>
          <t>No</t>
        </is>
      </c>
      <c r="K2" t="inlineStr">
        <is>
          <t>No</t>
        </is>
      </c>
      <c r="L2" t="inlineStr">
        <is>
          <t>0</t>
        </is>
      </c>
      <c r="M2" t="inlineStr">
        <is>
          <t>Bradley, F. H. (Francis Herbert), 1846-1924.</t>
        </is>
      </c>
      <c r="N2" t="inlineStr">
        <is>
          <t>Oxford : Clarendon Press, 1946.</t>
        </is>
      </c>
      <c r="O2" t="inlineStr">
        <is>
          <t>1946</t>
        </is>
      </c>
      <c r="P2" t="inlineStr">
        <is>
          <t>[2d ed. rev.]</t>
        </is>
      </c>
      <c r="Q2" t="inlineStr">
        <is>
          <t>eng</t>
        </is>
      </c>
      <c r="R2" t="inlineStr">
        <is>
          <t>enk</t>
        </is>
      </c>
      <c r="T2" t="inlineStr">
        <is>
          <t xml:space="preserve">BD </t>
        </is>
      </c>
      <c r="U2" t="n">
        <v>2</v>
      </c>
      <c r="V2" t="n">
        <v>2</v>
      </c>
      <c r="W2" t="inlineStr">
        <is>
          <t>2003-12-03</t>
        </is>
      </c>
      <c r="X2" t="inlineStr">
        <is>
          <t>2003-12-03</t>
        </is>
      </c>
      <c r="Y2" t="inlineStr">
        <is>
          <t>1990-07-24</t>
        </is>
      </c>
      <c r="Z2" t="inlineStr">
        <is>
          <t>1990-07-24</t>
        </is>
      </c>
      <c r="AA2" t="n">
        <v>50</v>
      </c>
      <c r="AB2" t="n">
        <v>44</v>
      </c>
      <c r="AC2" t="n">
        <v>1072</v>
      </c>
      <c r="AD2" t="n">
        <v>1</v>
      </c>
      <c r="AE2" t="n">
        <v>9</v>
      </c>
      <c r="AF2" t="n">
        <v>2</v>
      </c>
      <c r="AG2" t="n">
        <v>57</v>
      </c>
      <c r="AH2" t="n">
        <v>2</v>
      </c>
      <c r="AI2" t="n">
        <v>25</v>
      </c>
      <c r="AJ2" t="n">
        <v>0</v>
      </c>
      <c r="AK2" t="n">
        <v>11</v>
      </c>
      <c r="AL2" t="n">
        <v>0</v>
      </c>
      <c r="AM2" t="n">
        <v>28</v>
      </c>
      <c r="AN2" t="n">
        <v>0</v>
      </c>
      <c r="AO2" t="n">
        <v>7</v>
      </c>
      <c r="AP2" t="n">
        <v>0</v>
      </c>
      <c r="AQ2" t="n">
        <v>0</v>
      </c>
      <c r="AR2" t="inlineStr">
        <is>
          <t>No</t>
        </is>
      </c>
      <c r="AS2" t="inlineStr">
        <is>
          <t>Yes</t>
        </is>
      </c>
      <c r="AT2">
        <f>HYPERLINK("http://catalog.hathitrust.org/Record/009906617","HathiTrust Record")</f>
        <v/>
      </c>
      <c r="AU2">
        <f>HYPERLINK("https://creighton-primo.hosted.exlibrisgroup.com/primo-explore/search?tab=default_tab&amp;search_scope=EVERYTHING&amp;vid=01CRU&amp;lang=en_US&amp;offset=0&amp;query=any,contains,991003278979702656","Catalog Record")</f>
        <v/>
      </c>
      <c r="AV2">
        <f>HYPERLINK("http://www.worldcat.org/oclc/801899","WorldCat Record")</f>
        <v/>
      </c>
      <c r="AW2" t="inlineStr">
        <is>
          <t>416075:eng</t>
        </is>
      </c>
      <c r="AX2" t="inlineStr">
        <is>
          <t>801899</t>
        </is>
      </c>
      <c r="AY2" t="inlineStr">
        <is>
          <t>991003278979702656</t>
        </is>
      </c>
      <c r="AZ2" t="inlineStr">
        <is>
          <t>991003278979702656</t>
        </is>
      </c>
      <c r="BA2" t="inlineStr">
        <is>
          <t>2270020970002656</t>
        </is>
      </c>
      <c r="BB2" t="inlineStr">
        <is>
          <t>BOOK</t>
        </is>
      </c>
      <c r="BE2" t="inlineStr">
        <is>
          <t>32285000234335</t>
        </is>
      </c>
      <c r="BF2" t="inlineStr">
        <is>
          <t>893240050</t>
        </is>
      </c>
    </row>
    <row r="3">
      <c r="A3" t="inlineStr">
        <is>
          <t>No</t>
        </is>
      </c>
      <c r="B3" t="inlineStr">
        <is>
          <t>CURAL</t>
        </is>
      </c>
      <c r="C3" t="inlineStr">
        <is>
          <t>SHELVES</t>
        </is>
      </c>
      <c r="D3" t="inlineStr">
        <is>
          <t>BD111 .C34 1990</t>
        </is>
      </c>
      <c r="E3" t="inlineStr">
        <is>
          <t>0                      BD 0111000C  34          1990</t>
        </is>
      </c>
      <c r="F3" t="inlineStr">
        <is>
          <t>The elements of metaphysics / William R. Carter.</t>
        </is>
      </c>
      <c r="H3" t="inlineStr">
        <is>
          <t>No</t>
        </is>
      </c>
      <c r="I3" t="inlineStr">
        <is>
          <t>1</t>
        </is>
      </c>
      <c r="J3" t="inlineStr">
        <is>
          <t>No</t>
        </is>
      </c>
      <c r="K3" t="inlineStr">
        <is>
          <t>No</t>
        </is>
      </c>
      <c r="L3" t="inlineStr">
        <is>
          <t>0</t>
        </is>
      </c>
      <c r="M3" t="inlineStr">
        <is>
          <t>Carter, William R.</t>
        </is>
      </c>
      <c r="N3" t="inlineStr">
        <is>
          <t>New York : McGraw-Hill, c1990.</t>
        </is>
      </c>
      <c r="O3" t="inlineStr">
        <is>
          <t>1990</t>
        </is>
      </c>
      <c r="Q3" t="inlineStr">
        <is>
          <t>eng</t>
        </is>
      </c>
      <c r="R3" t="inlineStr">
        <is>
          <t>nyu</t>
        </is>
      </c>
      <c r="S3" t="inlineStr">
        <is>
          <t>The Heritage series in philosophy</t>
        </is>
      </c>
      <c r="T3" t="inlineStr">
        <is>
          <t xml:space="preserve">BD </t>
        </is>
      </c>
      <c r="U3" t="n">
        <v>1</v>
      </c>
      <c r="V3" t="n">
        <v>1</v>
      </c>
      <c r="W3" t="inlineStr">
        <is>
          <t>2008-12-09</t>
        </is>
      </c>
      <c r="X3" t="inlineStr">
        <is>
          <t>2008-12-09</t>
        </is>
      </c>
      <c r="Y3" t="inlineStr">
        <is>
          <t>2008-12-09</t>
        </is>
      </c>
      <c r="Z3" t="inlineStr">
        <is>
          <t>2008-12-09</t>
        </is>
      </c>
      <c r="AA3" t="n">
        <v>178</v>
      </c>
      <c r="AB3" t="n">
        <v>128</v>
      </c>
      <c r="AC3" t="n">
        <v>241</v>
      </c>
      <c r="AD3" t="n">
        <v>3</v>
      </c>
      <c r="AE3" t="n">
        <v>3</v>
      </c>
      <c r="AF3" t="n">
        <v>6</v>
      </c>
      <c r="AG3" t="n">
        <v>13</v>
      </c>
      <c r="AH3" t="n">
        <v>0</v>
      </c>
      <c r="AI3" t="n">
        <v>1</v>
      </c>
      <c r="AJ3" t="n">
        <v>1</v>
      </c>
      <c r="AK3" t="n">
        <v>4</v>
      </c>
      <c r="AL3" t="n">
        <v>4</v>
      </c>
      <c r="AM3" t="n">
        <v>8</v>
      </c>
      <c r="AN3" t="n">
        <v>2</v>
      </c>
      <c r="AO3" t="n">
        <v>2</v>
      </c>
      <c r="AP3" t="n">
        <v>0</v>
      </c>
      <c r="AQ3" t="n">
        <v>0</v>
      </c>
      <c r="AR3" t="inlineStr">
        <is>
          <t>No</t>
        </is>
      </c>
      <c r="AS3" t="inlineStr">
        <is>
          <t>Yes</t>
        </is>
      </c>
      <c r="AT3">
        <f>HYPERLINK("http://catalog.hathitrust.org/Record/004599639","HathiTrust Record")</f>
        <v/>
      </c>
      <c r="AU3">
        <f>HYPERLINK("https://creighton-primo.hosted.exlibrisgroup.com/primo-explore/search?tab=default_tab&amp;search_scope=EVERYTHING&amp;vid=01CRU&amp;lang=en_US&amp;offset=0&amp;query=any,contains,991005282129702656","Catalog Record")</f>
        <v/>
      </c>
      <c r="AV3">
        <f>HYPERLINK("http://www.worldcat.org/oclc/18988146","WorldCat Record")</f>
        <v/>
      </c>
      <c r="AW3" t="inlineStr">
        <is>
          <t>3943543708:eng</t>
        </is>
      </c>
      <c r="AX3" t="inlineStr">
        <is>
          <t>18988146</t>
        </is>
      </c>
      <c r="AY3" t="inlineStr">
        <is>
          <t>991005282129702656</t>
        </is>
      </c>
      <c r="AZ3" t="inlineStr">
        <is>
          <t>991005282129702656</t>
        </is>
      </c>
      <c r="BA3" t="inlineStr">
        <is>
          <t>2262529200002656</t>
        </is>
      </c>
      <c r="BB3" t="inlineStr">
        <is>
          <t>BOOK</t>
        </is>
      </c>
      <c r="BD3" t="inlineStr">
        <is>
          <t>9780075574828</t>
        </is>
      </c>
      <c r="BE3" t="inlineStr">
        <is>
          <t>32285005471247</t>
        </is>
      </c>
      <c r="BF3" t="inlineStr">
        <is>
          <t>893619738</t>
        </is>
      </c>
    </row>
    <row r="4">
      <c r="A4" t="inlineStr">
        <is>
          <t>No</t>
        </is>
      </c>
      <c r="B4" t="inlineStr">
        <is>
          <t>CURAL</t>
        </is>
      </c>
      <c r="C4" t="inlineStr">
        <is>
          <t>SHELVES</t>
        </is>
      </c>
      <c r="D4" t="inlineStr">
        <is>
          <t>BD111 .H4</t>
        </is>
      </c>
      <c r="E4" t="inlineStr">
        <is>
          <t>0                      BD 0111000H  4</t>
        </is>
      </c>
      <c r="F4" t="inlineStr">
        <is>
          <t>Method in metaphysics.</t>
        </is>
      </c>
      <c r="H4" t="inlineStr">
        <is>
          <t>No</t>
        </is>
      </c>
      <c r="I4" t="inlineStr">
        <is>
          <t>1</t>
        </is>
      </c>
      <c r="J4" t="inlineStr">
        <is>
          <t>No</t>
        </is>
      </c>
      <c r="K4" t="inlineStr">
        <is>
          <t>No</t>
        </is>
      </c>
      <c r="L4" t="inlineStr">
        <is>
          <t>0</t>
        </is>
      </c>
      <c r="M4" t="inlineStr">
        <is>
          <t>Henle, R. J. (Robert John), 1909-2000.</t>
        </is>
      </c>
      <c r="N4" t="inlineStr">
        <is>
          <t>Milwaukee, Marquette University Press, 1951</t>
        </is>
      </c>
      <c r="O4" t="inlineStr">
        <is>
          <t>1951</t>
        </is>
      </c>
      <c r="Q4" t="inlineStr">
        <is>
          <t>eng</t>
        </is>
      </c>
      <c r="R4" t="inlineStr">
        <is>
          <t>___</t>
        </is>
      </c>
      <c r="S4" t="inlineStr">
        <is>
          <t>The Aquinas lecture, 1950</t>
        </is>
      </c>
      <c r="T4" t="inlineStr">
        <is>
          <t xml:space="preserve">BD </t>
        </is>
      </c>
      <c r="U4" t="n">
        <v>2</v>
      </c>
      <c r="V4" t="n">
        <v>2</v>
      </c>
      <c r="W4" t="inlineStr">
        <is>
          <t>2005-03-16</t>
        </is>
      </c>
      <c r="X4" t="inlineStr">
        <is>
          <t>2005-03-16</t>
        </is>
      </c>
      <c r="Y4" t="inlineStr">
        <is>
          <t>1990-07-24</t>
        </is>
      </c>
      <c r="Z4" t="inlineStr">
        <is>
          <t>1990-07-24</t>
        </is>
      </c>
      <c r="AA4" t="n">
        <v>345</v>
      </c>
      <c r="AB4" t="n">
        <v>290</v>
      </c>
      <c r="AC4" t="n">
        <v>490</v>
      </c>
      <c r="AD4" t="n">
        <v>2</v>
      </c>
      <c r="AE4" t="n">
        <v>3</v>
      </c>
      <c r="AF4" t="n">
        <v>30</v>
      </c>
      <c r="AG4" t="n">
        <v>32</v>
      </c>
      <c r="AH4" t="n">
        <v>10</v>
      </c>
      <c r="AI4" t="n">
        <v>11</v>
      </c>
      <c r="AJ4" t="n">
        <v>8</v>
      </c>
      <c r="AK4" t="n">
        <v>9</v>
      </c>
      <c r="AL4" t="n">
        <v>22</v>
      </c>
      <c r="AM4" t="n">
        <v>23</v>
      </c>
      <c r="AN4" t="n">
        <v>1</v>
      </c>
      <c r="AO4" t="n">
        <v>1</v>
      </c>
      <c r="AP4" t="n">
        <v>0</v>
      </c>
      <c r="AQ4" t="n">
        <v>0</v>
      </c>
      <c r="AR4" t="inlineStr">
        <is>
          <t>No</t>
        </is>
      </c>
      <c r="AS4" t="inlineStr">
        <is>
          <t>No</t>
        </is>
      </c>
      <c r="AU4">
        <f>HYPERLINK("https://creighton-primo.hosted.exlibrisgroup.com/primo-explore/search?tab=default_tab&amp;search_scope=EVERYTHING&amp;vid=01CRU&amp;lang=en_US&amp;offset=0&amp;query=any,contains,991000991699702656","Catalog Record")</f>
        <v/>
      </c>
      <c r="AV4">
        <f>HYPERLINK("http://www.worldcat.org/oclc/171214","WorldCat Record")</f>
        <v/>
      </c>
      <c r="AW4" t="inlineStr">
        <is>
          <t>552373181:eng</t>
        </is>
      </c>
      <c r="AX4" t="inlineStr">
        <is>
          <t>171214</t>
        </is>
      </c>
      <c r="AY4" t="inlineStr">
        <is>
          <t>991000991699702656</t>
        </is>
      </c>
      <c r="AZ4" t="inlineStr">
        <is>
          <t>991000991699702656</t>
        </is>
      </c>
      <c r="BA4" t="inlineStr">
        <is>
          <t>2267345860002656</t>
        </is>
      </c>
      <c r="BB4" t="inlineStr">
        <is>
          <t>BOOK</t>
        </is>
      </c>
      <c r="BE4" t="inlineStr">
        <is>
          <t>32285000234475</t>
        </is>
      </c>
      <c r="BF4" t="inlineStr">
        <is>
          <t>893808900</t>
        </is>
      </c>
    </row>
    <row r="5">
      <c r="A5" t="inlineStr">
        <is>
          <t>No</t>
        </is>
      </c>
      <c r="B5" t="inlineStr">
        <is>
          <t>CURAL</t>
        </is>
      </c>
      <c r="C5" t="inlineStr">
        <is>
          <t>SHELVES</t>
        </is>
      </c>
      <c r="D5" t="inlineStr">
        <is>
          <t>BD131 .K6</t>
        </is>
      </c>
      <c r="E5" t="inlineStr">
        <is>
          <t>0                      BD 0131000K  6</t>
        </is>
      </c>
      <c r="F5" t="inlineStr">
        <is>
          <t>An introduction to the science of metaphysics.</t>
        </is>
      </c>
      <c r="H5" t="inlineStr">
        <is>
          <t>No</t>
        </is>
      </c>
      <c r="I5" t="inlineStr">
        <is>
          <t>1</t>
        </is>
      </c>
      <c r="J5" t="inlineStr">
        <is>
          <t>No</t>
        </is>
      </c>
      <c r="K5" t="inlineStr">
        <is>
          <t>No</t>
        </is>
      </c>
      <c r="L5" t="inlineStr">
        <is>
          <t>0</t>
        </is>
      </c>
      <c r="M5" t="inlineStr">
        <is>
          <t>Koren, Henry J.</t>
        </is>
      </c>
      <c r="N5" t="inlineStr">
        <is>
          <t>St. Louis : Herder, [1955]</t>
        </is>
      </c>
      <c r="O5" t="inlineStr">
        <is>
          <t>1955</t>
        </is>
      </c>
      <c r="Q5" t="inlineStr">
        <is>
          <t>eng</t>
        </is>
      </c>
      <c r="R5" t="inlineStr">
        <is>
          <t>mou</t>
        </is>
      </c>
      <c r="T5" t="inlineStr">
        <is>
          <t xml:space="preserve">BD </t>
        </is>
      </c>
      <c r="U5" t="n">
        <v>6</v>
      </c>
      <c r="V5" t="n">
        <v>6</v>
      </c>
      <c r="W5" t="inlineStr">
        <is>
          <t>2010-04-22</t>
        </is>
      </c>
      <c r="X5" t="inlineStr">
        <is>
          <t>2010-04-22</t>
        </is>
      </c>
      <c r="Y5" t="inlineStr">
        <is>
          <t>1990-07-25</t>
        </is>
      </c>
      <c r="Z5" t="inlineStr">
        <is>
          <t>1990-07-25</t>
        </is>
      </c>
      <c r="AA5" t="n">
        <v>226</v>
      </c>
      <c r="AB5" t="n">
        <v>197</v>
      </c>
      <c r="AC5" t="n">
        <v>207</v>
      </c>
      <c r="AD5" t="n">
        <v>3</v>
      </c>
      <c r="AE5" t="n">
        <v>3</v>
      </c>
      <c r="AF5" t="n">
        <v>23</v>
      </c>
      <c r="AG5" t="n">
        <v>23</v>
      </c>
      <c r="AH5" t="n">
        <v>7</v>
      </c>
      <c r="AI5" t="n">
        <v>7</v>
      </c>
      <c r="AJ5" t="n">
        <v>4</v>
      </c>
      <c r="AK5" t="n">
        <v>4</v>
      </c>
      <c r="AL5" t="n">
        <v>20</v>
      </c>
      <c r="AM5" t="n">
        <v>20</v>
      </c>
      <c r="AN5" t="n">
        <v>0</v>
      </c>
      <c r="AO5" t="n">
        <v>0</v>
      </c>
      <c r="AP5" t="n">
        <v>0</v>
      </c>
      <c r="AQ5" t="n">
        <v>0</v>
      </c>
      <c r="AR5" t="inlineStr">
        <is>
          <t>No</t>
        </is>
      </c>
      <c r="AS5" t="inlineStr">
        <is>
          <t>No</t>
        </is>
      </c>
      <c r="AU5">
        <f>HYPERLINK("https://creighton-primo.hosted.exlibrisgroup.com/primo-explore/search?tab=default_tab&amp;search_scope=EVERYTHING&amp;vid=01CRU&amp;lang=en_US&amp;offset=0&amp;query=any,contains,991003452149702656","Catalog Record")</f>
        <v/>
      </c>
      <c r="AV5">
        <f>HYPERLINK("http://www.worldcat.org/oclc/990851","WorldCat Record")</f>
        <v/>
      </c>
      <c r="AW5" t="inlineStr">
        <is>
          <t>1972623:eng</t>
        </is>
      </c>
      <c r="AX5" t="inlineStr">
        <is>
          <t>990851</t>
        </is>
      </c>
      <c r="AY5" t="inlineStr">
        <is>
          <t>991003452149702656</t>
        </is>
      </c>
      <c r="AZ5" t="inlineStr">
        <is>
          <t>991003452149702656</t>
        </is>
      </c>
      <c r="BA5" t="inlineStr">
        <is>
          <t>2259655340002656</t>
        </is>
      </c>
      <c r="BB5" t="inlineStr">
        <is>
          <t>BOOK</t>
        </is>
      </c>
      <c r="BE5" t="inlineStr">
        <is>
          <t>32285000250646</t>
        </is>
      </c>
      <c r="BF5" t="inlineStr">
        <is>
          <t>893887473</t>
        </is>
      </c>
    </row>
    <row r="6">
      <c r="A6" t="inlineStr">
        <is>
          <t>No</t>
        </is>
      </c>
      <c r="B6" t="inlineStr">
        <is>
          <t>CURAL</t>
        </is>
      </c>
      <c r="C6" t="inlineStr">
        <is>
          <t>SHELVES</t>
        </is>
      </c>
      <c r="D6" t="inlineStr">
        <is>
          <t>BD161 .A5 1975</t>
        </is>
      </c>
      <c r="E6" t="inlineStr">
        <is>
          <t>0                      BD 0161000A  5           1975</t>
        </is>
      </c>
      <c r="F6" t="inlineStr">
        <is>
          <t>Analysis and metaphysics : essays in honor of R. M. Chisholm / edited by Keith Lehrer.</t>
        </is>
      </c>
      <c r="H6" t="inlineStr">
        <is>
          <t>No</t>
        </is>
      </c>
      <c r="I6" t="inlineStr">
        <is>
          <t>1</t>
        </is>
      </c>
      <c r="J6" t="inlineStr">
        <is>
          <t>No</t>
        </is>
      </c>
      <c r="K6" t="inlineStr">
        <is>
          <t>No</t>
        </is>
      </c>
      <c r="L6" t="inlineStr">
        <is>
          <t>0</t>
        </is>
      </c>
      <c r="N6" t="inlineStr">
        <is>
          <t>Dordrecht, Holland ; Boston : D. Reidel Pub. Co., [1975]</t>
        </is>
      </c>
      <c r="O6" t="inlineStr">
        <is>
          <t>1975</t>
        </is>
      </c>
      <c r="Q6" t="inlineStr">
        <is>
          <t>eng</t>
        </is>
      </c>
      <c r="R6" t="inlineStr">
        <is>
          <t xml:space="preserve">ne </t>
        </is>
      </c>
      <c r="S6" t="inlineStr">
        <is>
          <t>Philosophical studies series in philosophy ; v. 4</t>
        </is>
      </c>
      <c r="T6" t="inlineStr">
        <is>
          <t xml:space="preserve">BD </t>
        </is>
      </c>
      <c r="U6" t="n">
        <v>2</v>
      </c>
      <c r="V6" t="n">
        <v>2</v>
      </c>
      <c r="W6" t="inlineStr">
        <is>
          <t>2004-04-29</t>
        </is>
      </c>
      <c r="X6" t="inlineStr">
        <is>
          <t>2004-04-29</t>
        </is>
      </c>
      <c r="Y6" t="inlineStr">
        <is>
          <t>1990-07-25</t>
        </is>
      </c>
      <c r="Z6" t="inlineStr">
        <is>
          <t>1990-07-25</t>
        </is>
      </c>
      <c r="AA6" t="n">
        <v>396</v>
      </c>
      <c r="AB6" t="n">
        <v>266</v>
      </c>
      <c r="AC6" t="n">
        <v>273</v>
      </c>
      <c r="AD6" t="n">
        <v>4</v>
      </c>
      <c r="AE6" t="n">
        <v>4</v>
      </c>
      <c r="AF6" t="n">
        <v>16</v>
      </c>
      <c r="AG6" t="n">
        <v>16</v>
      </c>
      <c r="AH6" t="n">
        <v>1</v>
      </c>
      <c r="AI6" t="n">
        <v>1</v>
      </c>
      <c r="AJ6" t="n">
        <v>6</v>
      </c>
      <c r="AK6" t="n">
        <v>6</v>
      </c>
      <c r="AL6" t="n">
        <v>10</v>
      </c>
      <c r="AM6" t="n">
        <v>10</v>
      </c>
      <c r="AN6" t="n">
        <v>3</v>
      </c>
      <c r="AO6" t="n">
        <v>3</v>
      </c>
      <c r="AP6" t="n">
        <v>0</v>
      </c>
      <c r="AQ6" t="n">
        <v>0</v>
      </c>
      <c r="AR6" t="inlineStr">
        <is>
          <t>No</t>
        </is>
      </c>
      <c r="AS6" t="inlineStr">
        <is>
          <t>Yes</t>
        </is>
      </c>
      <c r="AT6">
        <f>HYPERLINK("http://catalog.hathitrust.org/Record/000025558","HathiTrust Record")</f>
        <v/>
      </c>
      <c r="AU6">
        <f>HYPERLINK("https://creighton-primo.hosted.exlibrisgroup.com/primo-explore/search?tab=default_tab&amp;search_scope=EVERYTHING&amp;vid=01CRU&amp;lang=en_US&amp;offset=0&amp;query=any,contains,991003651069702656","Catalog Record")</f>
        <v/>
      </c>
      <c r="AV6">
        <f>HYPERLINK("http://www.worldcat.org/oclc/1254917","WorldCat Record")</f>
        <v/>
      </c>
      <c r="AW6" t="inlineStr">
        <is>
          <t>807267530:eng</t>
        </is>
      </c>
      <c r="AX6" t="inlineStr">
        <is>
          <t>1254917</t>
        </is>
      </c>
      <c r="AY6" t="inlineStr">
        <is>
          <t>991003651069702656</t>
        </is>
      </c>
      <c r="AZ6" t="inlineStr">
        <is>
          <t>991003651069702656</t>
        </is>
      </c>
      <c r="BA6" t="inlineStr">
        <is>
          <t>2261099060002656</t>
        </is>
      </c>
      <c r="BB6" t="inlineStr">
        <is>
          <t>BOOK</t>
        </is>
      </c>
      <c r="BD6" t="inlineStr">
        <is>
          <t>9789027705716</t>
        </is>
      </c>
      <c r="BE6" t="inlineStr">
        <is>
          <t>32285000250869</t>
        </is>
      </c>
      <c r="BF6" t="inlineStr">
        <is>
          <t>893336761</t>
        </is>
      </c>
    </row>
    <row r="7">
      <c r="A7" t="inlineStr">
        <is>
          <t>No</t>
        </is>
      </c>
      <c r="B7" t="inlineStr">
        <is>
          <t>CURAL</t>
        </is>
      </c>
      <c r="C7" t="inlineStr">
        <is>
          <t>SHELVES</t>
        </is>
      </c>
      <c r="D7" t="inlineStr">
        <is>
          <t>BD161 .A65 1973</t>
        </is>
      </c>
      <c r="E7" t="inlineStr">
        <is>
          <t>0                      BD 0161000A  65          1973</t>
        </is>
      </c>
      <c r="F7" t="inlineStr">
        <is>
          <t>Belief, truth and knowledge / [by] D. M. Armstrong.</t>
        </is>
      </c>
      <c r="H7" t="inlineStr">
        <is>
          <t>No</t>
        </is>
      </c>
      <c r="I7" t="inlineStr">
        <is>
          <t>1</t>
        </is>
      </c>
      <c r="J7" t="inlineStr">
        <is>
          <t>No</t>
        </is>
      </c>
      <c r="K7" t="inlineStr">
        <is>
          <t>No</t>
        </is>
      </c>
      <c r="L7" t="inlineStr">
        <is>
          <t>0</t>
        </is>
      </c>
      <c r="M7" t="inlineStr">
        <is>
          <t>Armstrong, D. M. (David Malet), 1926-2014.</t>
        </is>
      </c>
      <c r="N7" t="inlineStr">
        <is>
          <t>London : Cambridge University Press, 1973.</t>
        </is>
      </c>
      <c r="O7" t="inlineStr">
        <is>
          <t>1973</t>
        </is>
      </c>
      <c r="Q7" t="inlineStr">
        <is>
          <t>eng</t>
        </is>
      </c>
      <c r="R7" t="inlineStr">
        <is>
          <t>enk</t>
        </is>
      </c>
      <c r="T7" t="inlineStr">
        <is>
          <t xml:space="preserve">BD </t>
        </is>
      </c>
      <c r="U7" t="n">
        <v>4</v>
      </c>
      <c r="V7" t="n">
        <v>4</v>
      </c>
      <c r="W7" t="inlineStr">
        <is>
          <t>2000-11-28</t>
        </is>
      </c>
      <c r="X7" t="inlineStr">
        <is>
          <t>2000-11-28</t>
        </is>
      </c>
      <c r="Y7" t="inlineStr">
        <is>
          <t>1990-07-25</t>
        </is>
      </c>
      <c r="Z7" t="inlineStr">
        <is>
          <t>1990-07-25</t>
        </is>
      </c>
      <c r="AA7" t="n">
        <v>762</v>
      </c>
      <c r="AB7" t="n">
        <v>573</v>
      </c>
      <c r="AC7" t="n">
        <v>584</v>
      </c>
      <c r="AD7" t="n">
        <v>4</v>
      </c>
      <c r="AE7" t="n">
        <v>4</v>
      </c>
      <c r="AF7" t="n">
        <v>27</v>
      </c>
      <c r="AG7" t="n">
        <v>27</v>
      </c>
      <c r="AH7" t="n">
        <v>6</v>
      </c>
      <c r="AI7" t="n">
        <v>6</v>
      </c>
      <c r="AJ7" t="n">
        <v>9</v>
      </c>
      <c r="AK7" t="n">
        <v>9</v>
      </c>
      <c r="AL7" t="n">
        <v>15</v>
      </c>
      <c r="AM7" t="n">
        <v>15</v>
      </c>
      <c r="AN7" t="n">
        <v>3</v>
      </c>
      <c r="AO7" t="n">
        <v>3</v>
      </c>
      <c r="AP7" t="n">
        <v>0</v>
      </c>
      <c r="AQ7" t="n">
        <v>0</v>
      </c>
      <c r="AR7" t="inlineStr">
        <is>
          <t>No</t>
        </is>
      </c>
      <c r="AS7" t="inlineStr">
        <is>
          <t>No</t>
        </is>
      </c>
      <c r="AU7">
        <f>HYPERLINK("https://creighton-primo.hosted.exlibrisgroup.com/primo-explore/search?tab=default_tab&amp;search_scope=EVERYTHING&amp;vid=01CRU&amp;lang=en_US&amp;offset=0&amp;query=any,contains,991003060599702656","Catalog Record")</f>
        <v/>
      </c>
      <c r="AV7">
        <f>HYPERLINK("http://www.worldcat.org/oclc/617958","WorldCat Record")</f>
        <v/>
      </c>
      <c r="AW7" t="inlineStr">
        <is>
          <t>1674561:eng</t>
        </is>
      </c>
      <c r="AX7" t="inlineStr">
        <is>
          <t>617958</t>
        </is>
      </c>
      <c r="AY7" t="inlineStr">
        <is>
          <t>991003060599702656</t>
        </is>
      </c>
      <c r="AZ7" t="inlineStr">
        <is>
          <t>991003060599702656</t>
        </is>
      </c>
      <c r="BA7" t="inlineStr">
        <is>
          <t>2270856220002656</t>
        </is>
      </c>
      <c r="BB7" t="inlineStr">
        <is>
          <t>BOOK</t>
        </is>
      </c>
      <c r="BD7" t="inlineStr">
        <is>
          <t>9780521087063</t>
        </is>
      </c>
      <c r="BE7" t="inlineStr">
        <is>
          <t>32285000250885</t>
        </is>
      </c>
      <c r="BF7" t="inlineStr">
        <is>
          <t>893239852</t>
        </is>
      </c>
    </row>
    <row r="8">
      <c r="A8" t="inlineStr">
        <is>
          <t>No</t>
        </is>
      </c>
      <c r="B8" t="inlineStr">
        <is>
          <t>CURAL</t>
        </is>
      </c>
      <c r="C8" t="inlineStr">
        <is>
          <t>SHELVES</t>
        </is>
      </c>
      <c r="D8" t="inlineStr">
        <is>
          <t>BD161 .B87</t>
        </is>
      </c>
      <c r="E8" t="inlineStr">
        <is>
          <t>0                      BD 0161000B  87</t>
        </is>
      </c>
      <c r="F8" t="inlineStr">
        <is>
          <t>The concept of knowledge / [by] Panayot Butchvarov.</t>
        </is>
      </c>
      <c r="H8" t="inlineStr">
        <is>
          <t>No</t>
        </is>
      </c>
      <c r="I8" t="inlineStr">
        <is>
          <t>1</t>
        </is>
      </c>
      <c r="J8" t="inlineStr">
        <is>
          <t>No</t>
        </is>
      </c>
      <c r="K8" t="inlineStr">
        <is>
          <t>No</t>
        </is>
      </c>
      <c r="L8" t="inlineStr">
        <is>
          <t>0</t>
        </is>
      </c>
      <c r="M8" t="inlineStr">
        <is>
          <t>Butchvarov, Panayot, 1933-</t>
        </is>
      </c>
      <c r="N8" t="inlineStr">
        <is>
          <t>Evanston : Northwestern University Press, 1970.</t>
        </is>
      </c>
      <c r="O8" t="inlineStr">
        <is>
          <t>1970</t>
        </is>
      </c>
      <c r="Q8" t="inlineStr">
        <is>
          <t>eng</t>
        </is>
      </c>
      <c r="R8" t="inlineStr">
        <is>
          <t>ilu</t>
        </is>
      </c>
      <c r="S8" t="inlineStr">
        <is>
          <t>Northwestern University publications in analytical philosophy</t>
        </is>
      </c>
      <c r="T8" t="inlineStr">
        <is>
          <t xml:space="preserve">BD </t>
        </is>
      </c>
      <c r="U8" t="n">
        <v>2</v>
      </c>
      <c r="V8" t="n">
        <v>2</v>
      </c>
      <c r="W8" t="inlineStr">
        <is>
          <t>2000-02-01</t>
        </is>
      </c>
      <c r="X8" t="inlineStr">
        <is>
          <t>2000-02-01</t>
        </is>
      </c>
      <c r="Y8" t="inlineStr">
        <is>
          <t>1990-07-25</t>
        </is>
      </c>
      <c r="Z8" t="inlineStr">
        <is>
          <t>1990-07-25</t>
        </is>
      </c>
      <c r="AA8" t="n">
        <v>631</v>
      </c>
      <c r="AB8" t="n">
        <v>543</v>
      </c>
      <c r="AC8" t="n">
        <v>546</v>
      </c>
      <c r="AD8" t="n">
        <v>5</v>
      </c>
      <c r="AE8" t="n">
        <v>5</v>
      </c>
      <c r="AF8" t="n">
        <v>38</v>
      </c>
      <c r="AG8" t="n">
        <v>38</v>
      </c>
      <c r="AH8" t="n">
        <v>14</v>
      </c>
      <c r="AI8" t="n">
        <v>14</v>
      </c>
      <c r="AJ8" t="n">
        <v>9</v>
      </c>
      <c r="AK8" t="n">
        <v>9</v>
      </c>
      <c r="AL8" t="n">
        <v>22</v>
      </c>
      <c r="AM8" t="n">
        <v>22</v>
      </c>
      <c r="AN8" t="n">
        <v>4</v>
      </c>
      <c r="AO8" t="n">
        <v>4</v>
      </c>
      <c r="AP8" t="n">
        <v>0</v>
      </c>
      <c r="AQ8" t="n">
        <v>0</v>
      </c>
      <c r="AR8" t="inlineStr">
        <is>
          <t>No</t>
        </is>
      </c>
      <c r="AS8" t="inlineStr">
        <is>
          <t>Yes</t>
        </is>
      </c>
      <c r="AT8">
        <f>HYPERLINK("http://catalog.hathitrust.org/Record/001387981","HathiTrust Record")</f>
        <v/>
      </c>
      <c r="AU8">
        <f>HYPERLINK("https://creighton-primo.hosted.exlibrisgroup.com/primo-explore/search?tab=default_tab&amp;search_scope=EVERYTHING&amp;vid=01CRU&amp;lang=en_US&amp;offset=0&amp;query=any,contains,991005353279702656","Catalog Record")</f>
        <v/>
      </c>
      <c r="AV8">
        <f>HYPERLINK("http://www.worldcat.org/oclc/109702","WorldCat Record")</f>
        <v/>
      </c>
      <c r="AW8" t="inlineStr">
        <is>
          <t>1222103:eng</t>
        </is>
      </c>
      <c r="AX8" t="inlineStr">
        <is>
          <t>109702</t>
        </is>
      </c>
      <c r="AY8" t="inlineStr">
        <is>
          <t>991005353279702656</t>
        </is>
      </c>
      <c r="AZ8" t="inlineStr">
        <is>
          <t>991005353279702656</t>
        </is>
      </c>
      <c r="BA8" t="inlineStr">
        <is>
          <t>2254931530002656</t>
        </is>
      </c>
      <c r="BB8" t="inlineStr">
        <is>
          <t>BOOK</t>
        </is>
      </c>
      <c r="BD8" t="inlineStr">
        <is>
          <t>9780810103191</t>
        </is>
      </c>
      <c r="BE8" t="inlineStr">
        <is>
          <t>32285000251016</t>
        </is>
      </c>
      <c r="BF8" t="inlineStr">
        <is>
          <t>893508021</t>
        </is>
      </c>
    </row>
    <row r="9">
      <c r="A9" t="inlineStr">
        <is>
          <t>No</t>
        </is>
      </c>
      <c r="B9" t="inlineStr">
        <is>
          <t>CURAL</t>
        </is>
      </c>
      <c r="C9" t="inlineStr">
        <is>
          <t>SHELVES</t>
        </is>
      </c>
      <c r="D9" t="inlineStr">
        <is>
          <t>BD161 .C42 1962</t>
        </is>
      </c>
      <c r="E9" t="inlineStr">
        <is>
          <t>0                      BD 0161000C  42          1962</t>
        </is>
      </c>
      <c r="F9" t="inlineStr">
        <is>
          <t>The philosophy of mind.</t>
        </is>
      </c>
      <c r="H9" t="inlineStr">
        <is>
          <t>No</t>
        </is>
      </c>
      <c r="I9" t="inlineStr">
        <is>
          <t>1</t>
        </is>
      </c>
      <c r="J9" t="inlineStr">
        <is>
          <t>No</t>
        </is>
      </c>
      <c r="K9" t="inlineStr">
        <is>
          <t>No</t>
        </is>
      </c>
      <c r="L9" t="inlineStr">
        <is>
          <t>0</t>
        </is>
      </c>
      <c r="M9" t="inlineStr">
        <is>
          <t>Chappell, V. C. (Vere Claiborne), 1930-, editor.</t>
        </is>
      </c>
      <c r="N9" t="inlineStr">
        <is>
          <t>Englewood Cliffs, N.J. : Prentice-Hall, [1962]</t>
        </is>
      </c>
      <c r="O9" t="inlineStr">
        <is>
          <t>1962</t>
        </is>
      </c>
      <c r="Q9" t="inlineStr">
        <is>
          <t>eng</t>
        </is>
      </c>
      <c r="R9" t="inlineStr">
        <is>
          <t>nju</t>
        </is>
      </c>
      <c r="S9" t="inlineStr">
        <is>
          <t>A Spectrum book, S-43</t>
        </is>
      </c>
      <c r="T9" t="inlineStr">
        <is>
          <t xml:space="preserve">BD </t>
        </is>
      </c>
      <c r="U9" t="n">
        <v>2</v>
      </c>
      <c r="V9" t="n">
        <v>2</v>
      </c>
      <c r="W9" t="inlineStr">
        <is>
          <t>2001-04-17</t>
        </is>
      </c>
      <c r="X9" t="inlineStr">
        <is>
          <t>2001-04-17</t>
        </is>
      </c>
      <c r="Y9" t="inlineStr">
        <is>
          <t>1990-07-25</t>
        </is>
      </c>
      <c r="Z9" t="inlineStr">
        <is>
          <t>1990-07-25</t>
        </is>
      </c>
      <c r="AA9" t="n">
        <v>807</v>
      </c>
      <c r="AB9" t="n">
        <v>631</v>
      </c>
      <c r="AC9" t="n">
        <v>637</v>
      </c>
      <c r="AD9" t="n">
        <v>5</v>
      </c>
      <c r="AE9" t="n">
        <v>5</v>
      </c>
      <c r="AF9" t="n">
        <v>29</v>
      </c>
      <c r="AG9" t="n">
        <v>29</v>
      </c>
      <c r="AH9" t="n">
        <v>10</v>
      </c>
      <c r="AI9" t="n">
        <v>10</v>
      </c>
      <c r="AJ9" t="n">
        <v>5</v>
      </c>
      <c r="AK9" t="n">
        <v>5</v>
      </c>
      <c r="AL9" t="n">
        <v>18</v>
      </c>
      <c r="AM9" t="n">
        <v>18</v>
      </c>
      <c r="AN9" t="n">
        <v>4</v>
      </c>
      <c r="AO9" t="n">
        <v>4</v>
      </c>
      <c r="AP9" t="n">
        <v>0</v>
      </c>
      <c r="AQ9" t="n">
        <v>0</v>
      </c>
      <c r="AR9" t="inlineStr">
        <is>
          <t>No</t>
        </is>
      </c>
      <c r="AS9" t="inlineStr">
        <is>
          <t>No</t>
        </is>
      </c>
      <c r="AT9">
        <f>HYPERLINK("http://catalog.hathitrust.org/Record/001387983","HathiTrust Record")</f>
        <v/>
      </c>
      <c r="AU9">
        <f>HYPERLINK("https://creighton-primo.hosted.exlibrisgroup.com/primo-explore/search?tab=default_tab&amp;search_scope=EVERYTHING&amp;vid=01CRU&amp;lang=en_US&amp;offset=0&amp;query=any,contains,991002355969702656","Catalog Record")</f>
        <v/>
      </c>
      <c r="AV9">
        <f>HYPERLINK("http://www.worldcat.org/oclc/325530","WorldCat Record")</f>
        <v/>
      </c>
      <c r="AW9" t="inlineStr">
        <is>
          <t>10792680251:eng</t>
        </is>
      </c>
      <c r="AX9" t="inlineStr">
        <is>
          <t>325530</t>
        </is>
      </c>
      <c r="AY9" t="inlineStr">
        <is>
          <t>991002355969702656</t>
        </is>
      </c>
      <c r="AZ9" t="inlineStr">
        <is>
          <t>991002355969702656</t>
        </is>
      </c>
      <c r="BA9" t="inlineStr">
        <is>
          <t>2269857020002656</t>
        </is>
      </c>
      <c r="BB9" t="inlineStr">
        <is>
          <t>BOOK</t>
        </is>
      </c>
      <c r="BE9" t="inlineStr">
        <is>
          <t>32285000251057</t>
        </is>
      </c>
      <c r="BF9" t="inlineStr">
        <is>
          <t>893316717</t>
        </is>
      </c>
    </row>
    <row r="10">
      <c r="A10" t="inlineStr">
        <is>
          <t>No</t>
        </is>
      </c>
      <c r="B10" t="inlineStr">
        <is>
          <t>CURAL</t>
        </is>
      </c>
      <c r="C10" t="inlineStr">
        <is>
          <t>SHELVES</t>
        </is>
      </c>
      <c r="D10" t="inlineStr">
        <is>
          <t>BD161 .F57 1987</t>
        </is>
      </c>
      <c r="E10" t="inlineStr">
        <is>
          <t>0                      BD 0161000F  57          1987</t>
        </is>
      </c>
      <c r="F10" t="inlineStr">
        <is>
          <t>The theory of epistemic rationality / Richard Foley.</t>
        </is>
      </c>
      <c r="H10" t="inlineStr">
        <is>
          <t>No</t>
        </is>
      </c>
      <c r="I10" t="inlineStr">
        <is>
          <t>1</t>
        </is>
      </c>
      <c r="J10" t="inlineStr">
        <is>
          <t>No</t>
        </is>
      </c>
      <c r="K10" t="inlineStr">
        <is>
          <t>No</t>
        </is>
      </c>
      <c r="L10" t="inlineStr">
        <is>
          <t>0</t>
        </is>
      </c>
      <c r="M10" t="inlineStr">
        <is>
          <t>Foley, Richard.</t>
        </is>
      </c>
      <c r="N10" t="inlineStr">
        <is>
          <t>Cambridge, Mass. : Harvard University Press, 1987.</t>
        </is>
      </c>
      <c r="O10" t="inlineStr">
        <is>
          <t>1987</t>
        </is>
      </c>
      <c r="Q10" t="inlineStr">
        <is>
          <t>eng</t>
        </is>
      </c>
      <c r="R10" t="inlineStr">
        <is>
          <t>mau</t>
        </is>
      </c>
      <c r="T10" t="inlineStr">
        <is>
          <t xml:space="preserve">BD </t>
        </is>
      </c>
      <c r="U10" t="n">
        <v>3</v>
      </c>
      <c r="V10" t="n">
        <v>3</v>
      </c>
      <c r="W10" t="inlineStr">
        <is>
          <t>2004-07-20</t>
        </is>
      </c>
      <c r="X10" t="inlineStr">
        <is>
          <t>2004-07-20</t>
        </is>
      </c>
      <c r="Y10" t="inlineStr">
        <is>
          <t>1990-07-26</t>
        </is>
      </c>
      <c r="Z10" t="inlineStr">
        <is>
          <t>1990-07-26</t>
        </is>
      </c>
      <c r="AA10" t="n">
        <v>457</v>
      </c>
      <c r="AB10" t="n">
        <v>343</v>
      </c>
      <c r="AC10" t="n">
        <v>347</v>
      </c>
      <c r="AD10" t="n">
        <v>3</v>
      </c>
      <c r="AE10" t="n">
        <v>3</v>
      </c>
      <c r="AF10" t="n">
        <v>20</v>
      </c>
      <c r="AG10" t="n">
        <v>20</v>
      </c>
      <c r="AH10" t="n">
        <v>7</v>
      </c>
      <c r="AI10" t="n">
        <v>7</v>
      </c>
      <c r="AJ10" t="n">
        <v>5</v>
      </c>
      <c r="AK10" t="n">
        <v>5</v>
      </c>
      <c r="AL10" t="n">
        <v>14</v>
      </c>
      <c r="AM10" t="n">
        <v>14</v>
      </c>
      <c r="AN10" t="n">
        <v>2</v>
      </c>
      <c r="AO10" t="n">
        <v>2</v>
      </c>
      <c r="AP10" t="n">
        <v>0</v>
      </c>
      <c r="AQ10" t="n">
        <v>0</v>
      </c>
      <c r="AR10" t="inlineStr">
        <is>
          <t>No</t>
        </is>
      </c>
      <c r="AS10" t="inlineStr">
        <is>
          <t>Yes</t>
        </is>
      </c>
      <c r="AT10">
        <f>HYPERLINK("http://catalog.hathitrust.org/Record/000852133","HathiTrust Record")</f>
        <v/>
      </c>
      <c r="AU10">
        <f>HYPERLINK("https://creighton-primo.hosted.exlibrisgroup.com/primo-explore/search?tab=default_tab&amp;search_scope=EVERYTHING&amp;vid=01CRU&amp;lang=en_US&amp;offset=0&amp;query=any,contains,991000975339702656","Catalog Record")</f>
        <v/>
      </c>
      <c r="AV10">
        <f>HYPERLINK("http://www.worldcat.org/oclc/15015094","WorldCat Record")</f>
        <v/>
      </c>
      <c r="AW10" t="inlineStr">
        <is>
          <t>20975806:eng</t>
        </is>
      </c>
      <c r="AX10" t="inlineStr">
        <is>
          <t>15015094</t>
        </is>
      </c>
      <c r="AY10" t="inlineStr">
        <is>
          <t>991000975339702656</t>
        </is>
      </c>
      <c r="AZ10" t="inlineStr">
        <is>
          <t>991000975339702656</t>
        </is>
      </c>
      <c r="BA10" t="inlineStr">
        <is>
          <t>2272030220002656</t>
        </is>
      </c>
      <c r="BB10" t="inlineStr">
        <is>
          <t>BOOK</t>
        </is>
      </c>
      <c r="BD10" t="inlineStr">
        <is>
          <t>9780674882768</t>
        </is>
      </c>
      <c r="BE10" t="inlineStr">
        <is>
          <t>32285000251255</t>
        </is>
      </c>
      <c r="BF10" t="inlineStr">
        <is>
          <t>893261687</t>
        </is>
      </c>
    </row>
    <row r="11">
      <c r="A11" t="inlineStr">
        <is>
          <t>No</t>
        </is>
      </c>
      <c r="B11" t="inlineStr">
        <is>
          <t>CURAL</t>
        </is>
      </c>
      <c r="C11" t="inlineStr">
        <is>
          <t>SHELVES</t>
        </is>
      </c>
      <c r="D11" t="inlineStr">
        <is>
          <t>BD161 .K265 1989</t>
        </is>
      </c>
      <c r="E11" t="inlineStr">
        <is>
          <t>0                      BD 0161000K  265         1989</t>
        </is>
      </c>
      <c r="F11" t="inlineStr">
        <is>
          <t>Science, language, and the human condition / Morton A. Kaplan.</t>
        </is>
      </c>
      <c r="H11" t="inlineStr">
        <is>
          <t>No</t>
        </is>
      </c>
      <c r="I11" t="inlineStr">
        <is>
          <t>1</t>
        </is>
      </c>
      <c r="J11" t="inlineStr">
        <is>
          <t>No</t>
        </is>
      </c>
      <c r="K11" t="inlineStr">
        <is>
          <t>No</t>
        </is>
      </c>
      <c r="L11" t="inlineStr">
        <is>
          <t>0</t>
        </is>
      </c>
      <c r="M11" t="inlineStr">
        <is>
          <t>Kaplan, Morton A.</t>
        </is>
      </c>
      <c r="N11" t="inlineStr">
        <is>
          <t>New York : Paragon House, 1989.</t>
        </is>
      </c>
      <c r="O11" t="inlineStr">
        <is>
          <t>1989</t>
        </is>
      </c>
      <c r="P11" t="inlineStr">
        <is>
          <t>Rev. ed.</t>
        </is>
      </c>
      <c r="Q11" t="inlineStr">
        <is>
          <t>eng</t>
        </is>
      </c>
      <c r="R11" t="inlineStr">
        <is>
          <t>nyu</t>
        </is>
      </c>
      <c r="T11" t="inlineStr">
        <is>
          <t xml:space="preserve">BD </t>
        </is>
      </c>
      <c r="U11" t="n">
        <v>2</v>
      </c>
      <c r="V11" t="n">
        <v>2</v>
      </c>
      <c r="W11" t="inlineStr">
        <is>
          <t>2001-10-02</t>
        </is>
      </c>
      <c r="X11" t="inlineStr">
        <is>
          <t>2001-10-02</t>
        </is>
      </c>
      <c r="Y11" t="inlineStr">
        <is>
          <t>1991-01-22</t>
        </is>
      </c>
      <c r="Z11" t="inlineStr">
        <is>
          <t>1991-01-22</t>
        </is>
      </c>
      <c r="AA11" t="n">
        <v>56</v>
      </c>
      <c r="AB11" t="n">
        <v>40</v>
      </c>
      <c r="AC11" t="n">
        <v>264</v>
      </c>
      <c r="AD11" t="n">
        <v>1</v>
      </c>
      <c r="AE11" t="n">
        <v>3</v>
      </c>
      <c r="AF11" t="n">
        <v>0</v>
      </c>
      <c r="AG11" t="n">
        <v>14</v>
      </c>
      <c r="AH11" t="n">
        <v>0</v>
      </c>
      <c r="AI11" t="n">
        <v>4</v>
      </c>
      <c r="AJ11" t="n">
        <v>0</v>
      </c>
      <c r="AK11" t="n">
        <v>3</v>
      </c>
      <c r="AL11" t="n">
        <v>0</v>
      </c>
      <c r="AM11" t="n">
        <v>7</v>
      </c>
      <c r="AN11" t="n">
        <v>0</v>
      </c>
      <c r="AO11" t="n">
        <v>2</v>
      </c>
      <c r="AP11" t="n">
        <v>0</v>
      </c>
      <c r="AQ11" t="n">
        <v>0</v>
      </c>
      <c r="AR11" t="inlineStr">
        <is>
          <t>No</t>
        </is>
      </c>
      <c r="AS11" t="inlineStr">
        <is>
          <t>No</t>
        </is>
      </c>
      <c r="AU11">
        <f>HYPERLINK("https://creighton-primo.hosted.exlibrisgroup.com/primo-explore/search?tab=default_tab&amp;search_scope=EVERYTHING&amp;vid=01CRU&amp;lang=en_US&amp;offset=0&amp;query=any,contains,991001438149702656","Catalog Record")</f>
        <v/>
      </c>
      <c r="AV11">
        <f>HYPERLINK("http://www.worldcat.org/oclc/19210874","WorldCat Record")</f>
        <v/>
      </c>
      <c r="AW11" t="inlineStr">
        <is>
          <t>3157009:eng</t>
        </is>
      </c>
      <c r="AX11" t="inlineStr">
        <is>
          <t>19210874</t>
        </is>
      </c>
      <c r="AY11" t="inlineStr">
        <is>
          <t>991001438149702656</t>
        </is>
      </c>
      <c r="AZ11" t="inlineStr">
        <is>
          <t>991001438149702656</t>
        </is>
      </c>
      <c r="BA11" t="inlineStr">
        <is>
          <t>2261324710002656</t>
        </is>
      </c>
      <c r="BB11" t="inlineStr">
        <is>
          <t>BOOK</t>
        </is>
      </c>
      <c r="BD11" t="inlineStr">
        <is>
          <t>9781557781475</t>
        </is>
      </c>
      <c r="BE11" t="inlineStr">
        <is>
          <t>32285000460021</t>
        </is>
      </c>
      <c r="BF11" t="inlineStr">
        <is>
          <t>893225855</t>
        </is>
      </c>
    </row>
    <row r="12">
      <c r="A12" t="inlineStr">
        <is>
          <t>No</t>
        </is>
      </c>
      <c r="B12" t="inlineStr">
        <is>
          <t>CURAL</t>
        </is>
      </c>
      <c r="C12" t="inlineStr">
        <is>
          <t>SHELVES</t>
        </is>
      </c>
      <c r="D12" t="inlineStr">
        <is>
          <t>BD161 .K53 1986</t>
        </is>
      </c>
      <c r="E12" t="inlineStr">
        <is>
          <t>0                      BD 0161000K  53          1986</t>
        </is>
      </c>
      <c r="F12" t="inlineStr">
        <is>
          <t>Piaget's theory of knowledge : genetic epistemology &amp; scientific reason / Richard F. Kitchener.</t>
        </is>
      </c>
      <c r="H12" t="inlineStr">
        <is>
          <t>No</t>
        </is>
      </c>
      <c r="I12" t="inlineStr">
        <is>
          <t>1</t>
        </is>
      </c>
      <c r="J12" t="inlineStr">
        <is>
          <t>No</t>
        </is>
      </c>
      <c r="K12" t="inlineStr">
        <is>
          <t>No</t>
        </is>
      </c>
      <c r="L12" t="inlineStr">
        <is>
          <t>0</t>
        </is>
      </c>
      <c r="M12" t="inlineStr">
        <is>
          <t>Kitchener, Richard F., 1941-</t>
        </is>
      </c>
      <c r="N12" t="inlineStr">
        <is>
          <t>New Haven : Yale University Press, c1986.</t>
        </is>
      </c>
      <c r="O12" t="inlineStr">
        <is>
          <t>1986</t>
        </is>
      </c>
      <c r="Q12" t="inlineStr">
        <is>
          <t>eng</t>
        </is>
      </c>
      <c r="R12" t="inlineStr">
        <is>
          <t>ctu</t>
        </is>
      </c>
      <c r="T12" t="inlineStr">
        <is>
          <t xml:space="preserve">BD </t>
        </is>
      </c>
      <c r="U12" t="n">
        <v>4</v>
      </c>
      <c r="V12" t="n">
        <v>4</v>
      </c>
      <c r="W12" t="inlineStr">
        <is>
          <t>2010-10-25</t>
        </is>
      </c>
      <c r="X12" t="inlineStr">
        <is>
          <t>2010-10-25</t>
        </is>
      </c>
      <c r="Y12" t="inlineStr">
        <is>
          <t>1990-07-26</t>
        </is>
      </c>
      <c r="Z12" t="inlineStr">
        <is>
          <t>1990-07-26</t>
        </is>
      </c>
      <c r="AA12" t="n">
        <v>657</v>
      </c>
      <c r="AB12" t="n">
        <v>528</v>
      </c>
      <c r="AC12" t="n">
        <v>677</v>
      </c>
      <c r="AD12" t="n">
        <v>3</v>
      </c>
      <c r="AE12" t="n">
        <v>3</v>
      </c>
      <c r="AF12" t="n">
        <v>28</v>
      </c>
      <c r="AG12" t="n">
        <v>34</v>
      </c>
      <c r="AH12" t="n">
        <v>10</v>
      </c>
      <c r="AI12" t="n">
        <v>14</v>
      </c>
      <c r="AJ12" t="n">
        <v>5</v>
      </c>
      <c r="AK12" t="n">
        <v>8</v>
      </c>
      <c r="AL12" t="n">
        <v>20</v>
      </c>
      <c r="AM12" t="n">
        <v>21</v>
      </c>
      <c r="AN12" t="n">
        <v>2</v>
      </c>
      <c r="AO12" t="n">
        <v>2</v>
      </c>
      <c r="AP12" t="n">
        <v>0</v>
      </c>
      <c r="AQ12" t="n">
        <v>0</v>
      </c>
      <c r="AR12" t="inlineStr">
        <is>
          <t>No</t>
        </is>
      </c>
      <c r="AS12" t="inlineStr">
        <is>
          <t>No</t>
        </is>
      </c>
      <c r="AU12">
        <f>HYPERLINK("https://creighton-primo.hosted.exlibrisgroup.com/primo-explore/search?tab=default_tab&amp;search_scope=EVERYTHING&amp;vid=01CRU&amp;lang=en_US&amp;offset=0&amp;query=any,contains,991000731309702656","Catalog Record")</f>
        <v/>
      </c>
      <c r="AV12">
        <f>HYPERLINK("http://www.worldcat.org/oclc/12724717","WorldCat Record")</f>
        <v/>
      </c>
      <c r="AW12" t="inlineStr">
        <is>
          <t>836676329:eng</t>
        </is>
      </c>
      <c r="AX12" t="inlineStr">
        <is>
          <t>12724717</t>
        </is>
      </c>
      <c r="AY12" t="inlineStr">
        <is>
          <t>991000731309702656</t>
        </is>
      </c>
      <c r="AZ12" t="inlineStr">
        <is>
          <t>991000731309702656</t>
        </is>
      </c>
      <c r="BA12" t="inlineStr">
        <is>
          <t>2266872080002656</t>
        </is>
      </c>
      <c r="BB12" t="inlineStr">
        <is>
          <t>BOOK</t>
        </is>
      </c>
      <c r="BD12" t="inlineStr">
        <is>
          <t>9780300035797</t>
        </is>
      </c>
      <c r="BE12" t="inlineStr">
        <is>
          <t>32285000251420</t>
        </is>
      </c>
      <c r="BF12" t="inlineStr">
        <is>
          <t>893339834</t>
        </is>
      </c>
    </row>
    <row r="13">
      <c r="A13" t="inlineStr">
        <is>
          <t>No</t>
        </is>
      </c>
      <c r="B13" t="inlineStr">
        <is>
          <t>CURAL</t>
        </is>
      </c>
      <c r="C13" t="inlineStr">
        <is>
          <t>SHELVES</t>
        </is>
      </c>
      <c r="D13" t="inlineStr">
        <is>
          <t>BD161 .L38</t>
        </is>
      </c>
      <c r="E13" t="inlineStr">
        <is>
          <t>0                      BD 0161000L  38</t>
        </is>
      </c>
      <c r="F13" t="inlineStr">
        <is>
          <t>Mind and the world-order : outline of a theory of knowledge.</t>
        </is>
      </c>
      <c r="H13" t="inlineStr">
        <is>
          <t>No</t>
        </is>
      </c>
      <c r="I13" t="inlineStr">
        <is>
          <t>1</t>
        </is>
      </c>
      <c r="J13" t="inlineStr">
        <is>
          <t>No</t>
        </is>
      </c>
      <c r="K13" t="inlineStr">
        <is>
          <t>No</t>
        </is>
      </c>
      <c r="L13" t="inlineStr">
        <is>
          <t>0</t>
        </is>
      </c>
      <c r="M13" t="inlineStr">
        <is>
          <t>Lewis, Clarence Irving, 1883-1964.</t>
        </is>
      </c>
      <c r="N13" t="inlineStr">
        <is>
          <t>New York ; Chicago [etc.] : C. Scribner's Sons, [c1929]</t>
        </is>
      </c>
      <c r="O13" t="inlineStr">
        <is>
          <t>1929</t>
        </is>
      </c>
      <c r="Q13" t="inlineStr">
        <is>
          <t>eng</t>
        </is>
      </c>
      <c r="R13" t="inlineStr">
        <is>
          <t>nyu</t>
        </is>
      </c>
      <c r="T13" t="inlineStr">
        <is>
          <t xml:space="preserve">BD </t>
        </is>
      </c>
      <c r="U13" t="n">
        <v>3</v>
      </c>
      <c r="V13" t="n">
        <v>3</v>
      </c>
      <c r="W13" t="inlineStr">
        <is>
          <t>2006-04-15</t>
        </is>
      </c>
      <c r="X13" t="inlineStr">
        <is>
          <t>2006-04-15</t>
        </is>
      </c>
      <c r="Y13" t="inlineStr">
        <is>
          <t>1990-07-26</t>
        </is>
      </c>
      <c r="Z13" t="inlineStr">
        <is>
          <t>1990-07-26</t>
        </is>
      </c>
      <c r="AA13" t="n">
        <v>355</v>
      </c>
      <c r="AB13" t="n">
        <v>309</v>
      </c>
      <c r="AC13" t="n">
        <v>831</v>
      </c>
      <c r="AD13" t="n">
        <v>3</v>
      </c>
      <c r="AE13" t="n">
        <v>6</v>
      </c>
      <c r="AF13" t="n">
        <v>15</v>
      </c>
      <c r="AG13" t="n">
        <v>37</v>
      </c>
      <c r="AH13" t="n">
        <v>3</v>
      </c>
      <c r="AI13" t="n">
        <v>14</v>
      </c>
      <c r="AJ13" t="n">
        <v>5</v>
      </c>
      <c r="AK13" t="n">
        <v>7</v>
      </c>
      <c r="AL13" t="n">
        <v>8</v>
      </c>
      <c r="AM13" t="n">
        <v>21</v>
      </c>
      <c r="AN13" t="n">
        <v>2</v>
      </c>
      <c r="AO13" t="n">
        <v>5</v>
      </c>
      <c r="AP13" t="n">
        <v>0</v>
      </c>
      <c r="AQ13" t="n">
        <v>0</v>
      </c>
      <c r="AR13" t="inlineStr">
        <is>
          <t>No</t>
        </is>
      </c>
      <c r="AS13" t="inlineStr">
        <is>
          <t>Yes</t>
        </is>
      </c>
      <c r="AT13">
        <f>HYPERLINK("http://catalog.hathitrust.org/Record/001388018","HathiTrust Record")</f>
        <v/>
      </c>
      <c r="AU13">
        <f>HYPERLINK("https://creighton-primo.hosted.exlibrisgroup.com/primo-explore/search?tab=default_tab&amp;search_scope=EVERYTHING&amp;vid=01CRU&amp;lang=en_US&amp;offset=0&amp;query=any,contains,991003486879702656","Catalog Record")</f>
        <v/>
      </c>
      <c r="AV13">
        <f>HYPERLINK("http://www.worldcat.org/oclc/1034227","WorldCat Record")</f>
        <v/>
      </c>
      <c r="AW13" t="inlineStr">
        <is>
          <t>1457807:eng</t>
        </is>
      </c>
      <c r="AX13" t="inlineStr">
        <is>
          <t>1034227</t>
        </is>
      </c>
      <c r="AY13" t="inlineStr">
        <is>
          <t>991003486879702656</t>
        </is>
      </c>
      <c r="AZ13" t="inlineStr">
        <is>
          <t>991003486879702656</t>
        </is>
      </c>
      <c r="BA13" t="inlineStr">
        <is>
          <t>2266969850002656</t>
        </is>
      </c>
      <c r="BB13" t="inlineStr">
        <is>
          <t>BOOK</t>
        </is>
      </c>
      <c r="BE13" t="inlineStr">
        <is>
          <t>32285000251479</t>
        </is>
      </c>
      <c r="BF13" t="inlineStr">
        <is>
          <t>893617377</t>
        </is>
      </c>
    </row>
    <row r="14">
      <c r="A14" t="inlineStr">
        <is>
          <t>No</t>
        </is>
      </c>
      <c r="B14" t="inlineStr">
        <is>
          <t>CURAL</t>
        </is>
      </c>
      <c r="C14" t="inlineStr">
        <is>
          <t>SHELVES</t>
        </is>
      </c>
      <c r="D14" t="inlineStr">
        <is>
          <t>BD161 .M283</t>
        </is>
      </c>
      <c r="E14" t="inlineStr">
        <is>
          <t>0                      BD 0161000M  283</t>
        </is>
      </c>
      <c r="F14" t="inlineStr">
        <is>
          <t>Thought and knowledge : essays / by Norman Malcolm.</t>
        </is>
      </c>
      <c r="H14" t="inlineStr">
        <is>
          <t>No</t>
        </is>
      </c>
      <c r="I14" t="inlineStr">
        <is>
          <t>1</t>
        </is>
      </c>
      <c r="J14" t="inlineStr">
        <is>
          <t>No</t>
        </is>
      </c>
      <c r="K14" t="inlineStr">
        <is>
          <t>No</t>
        </is>
      </c>
      <c r="L14" t="inlineStr">
        <is>
          <t>0</t>
        </is>
      </c>
      <c r="M14" t="inlineStr">
        <is>
          <t>Malcolm, Norman, 1911-1990.</t>
        </is>
      </c>
      <c r="N14" t="inlineStr">
        <is>
          <t>Ithaca, N.Y. : Cornell University Press, 1977.</t>
        </is>
      </c>
      <c r="O14" t="inlineStr">
        <is>
          <t>1977</t>
        </is>
      </c>
      <c r="Q14" t="inlineStr">
        <is>
          <t>eng</t>
        </is>
      </c>
      <c r="R14" t="inlineStr">
        <is>
          <t>nyu</t>
        </is>
      </c>
      <c r="T14" t="inlineStr">
        <is>
          <t xml:space="preserve">BD </t>
        </is>
      </c>
      <c r="U14" t="n">
        <v>3</v>
      </c>
      <c r="V14" t="n">
        <v>3</v>
      </c>
      <c r="W14" t="inlineStr">
        <is>
          <t>2005-04-15</t>
        </is>
      </c>
      <c r="X14" t="inlineStr">
        <is>
          <t>2005-04-15</t>
        </is>
      </c>
      <c r="Y14" t="inlineStr">
        <is>
          <t>1990-07-26</t>
        </is>
      </c>
      <c r="Z14" t="inlineStr">
        <is>
          <t>1990-07-26</t>
        </is>
      </c>
      <c r="AA14" t="n">
        <v>742</v>
      </c>
      <c r="AB14" t="n">
        <v>605</v>
      </c>
      <c r="AC14" t="n">
        <v>612</v>
      </c>
      <c r="AD14" t="n">
        <v>6</v>
      </c>
      <c r="AE14" t="n">
        <v>6</v>
      </c>
      <c r="AF14" t="n">
        <v>32</v>
      </c>
      <c r="AG14" t="n">
        <v>32</v>
      </c>
      <c r="AH14" t="n">
        <v>12</v>
      </c>
      <c r="AI14" t="n">
        <v>12</v>
      </c>
      <c r="AJ14" t="n">
        <v>8</v>
      </c>
      <c r="AK14" t="n">
        <v>8</v>
      </c>
      <c r="AL14" t="n">
        <v>19</v>
      </c>
      <c r="AM14" t="n">
        <v>19</v>
      </c>
      <c r="AN14" t="n">
        <v>4</v>
      </c>
      <c r="AO14" t="n">
        <v>4</v>
      </c>
      <c r="AP14" t="n">
        <v>0</v>
      </c>
      <c r="AQ14" t="n">
        <v>0</v>
      </c>
      <c r="AR14" t="inlineStr">
        <is>
          <t>No</t>
        </is>
      </c>
      <c r="AS14" t="inlineStr">
        <is>
          <t>Yes</t>
        </is>
      </c>
      <c r="AT14">
        <f>HYPERLINK("http://catalog.hathitrust.org/Record/000129810","HathiTrust Record")</f>
        <v/>
      </c>
      <c r="AU14">
        <f>HYPERLINK("https://creighton-primo.hosted.exlibrisgroup.com/primo-explore/search?tab=default_tab&amp;search_scope=EVERYTHING&amp;vid=01CRU&amp;lang=en_US&amp;offset=0&amp;query=any,contains,991004196889702656","Catalog Record")</f>
        <v/>
      </c>
      <c r="AV14">
        <f>HYPERLINK("http://www.worldcat.org/oclc/2645036","WorldCat Record")</f>
        <v/>
      </c>
      <c r="AW14" t="inlineStr">
        <is>
          <t>319397720:eng</t>
        </is>
      </c>
      <c r="AX14" t="inlineStr">
        <is>
          <t>2645036</t>
        </is>
      </c>
      <c r="AY14" t="inlineStr">
        <is>
          <t>991004196889702656</t>
        </is>
      </c>
      <c r="AZ14" t="inlineStr">
        <is>
          <t>991004196889702656</t>
        </is>
      </c>
      <c r="BA14" t="inlineStr">
        <is>
          <t>2256915370002656</t>
        </is>
      </c>
      <c r="BB14" t="inlineStr">
        <is>
          <t>BOOK</t>
        </is>
      </c>
      <c r="BD14" t="inlineStr">
        <is>
          <t>9780801410741</t>
        </is>
      </c>
      <c r="BE14" t="inlineStr">
        <is>
          <t>32285000251545</t>
        </is>
      </c>
      <c r="BF14" t="inlineStr">
        <is>
          <t>893263142</t>
        </is>
      </c>
    </row>
    <row r="15">
      <c r="A15" t="inlineStr">
        <is>
          <t>No</t>
        </is>
      </c>
      <c r="B15" t="inlineStr">
        <is>
          <t>CURAL</t>
        </is>
      </c>
      <c r="C15" t="inlineStr">
        <is>
          <t>SHELVES</t>
        </is>
      </c>
      <c r="D15" t="inlineStr">
        <is>
          <t>BD161 .O47</t>
        </is>
      </c>
      <c r="E15" t="inlineStr">
        <is>
          <t>0                      BD 0161000O  47</t>
        </is>
      </c>
      <c r="F15" t="inlineStr">
        <is>
          <t>Readings in epistemology.</t>
        </is>
      </c>
      <c r="H15" t="inlineStr">
        <is>
          <t>No</t>
        </is>
      </c>
      <c r="I15" t="inlineStr">
        <is>
          <t>1</t>
        </is>
      </c>
      <c r="J15" t="inlineStr">
        <is>
          <t>No</t>
        </is>
      </c>
      <c r="K15" t="inlineStr">
        <is>
          <t>No</t>
        </is>
      </c>
      <c r="L15" t="inlineStr">
        <is>
          <t>0</t>
        </is>
      </c>
      <c r="M15" t="inlineStr">
        <is>
          <t>O'Neill, Reginald F. editor.</t>
        </is>
      </c>
      <c r="N15" t="inlineStr">
        <is>
          <t>Englewood Cliffs, N.J. : Prentice-Hall, 1962.</t>
        </is>
      </c>
      <c r="O15" t="inlineStr">
        <is>
          <t>1962</t>
        </is>
      </c>
      <c r="Q15" t="inlineStr">
        <is>
          <t>eng</t>
        </is>
      </c>
      <c r="R15" t="inlineStr">
        <is>
          <t>nju</t>
        </is>
      </c>
      <c r="T15" t="inlineStr">
        <is>
          <t xml:space="preserve">BD </t>
        </is>
      </c>
      <c r="U15" t="n">
        <v>1</v>
      </c>
      <c r="V15" t="n">
        <v>1</v>
      </c>
      <c r="W15" t="inlineStr">
        <is>
          <t>2009-01-05</t>
        </is>
      </c>
      <c r="X15" t="inlineStr">
        <is>
          <t>2009-01-05</t>
        </is>
      </c>
      <c r="Y15" t="inlineStr">
        <is>
          <t>1990-07-26</t>
        </is>
      </c>
      <c r="Z15" t="inlineStr">
        <is>
          <t>1990-07-26</t>
        </is>
      </c>
      <c r="AA15" t="n">
        <v>239</v>
      </c>
      <c r="AB15" t="n">
        <v>201</v>
      </c>
      <c r="AC15" t="n">
        <v>213</v>
      </c>
      <c r="AD15" t="n">
        <v>1</v>
      </c>
      <c r="AE15" t="n">
        <v>1</v>
      </c>
      <c r="AF15" t="n">
        <v>23</v>
      </c>
      <c r="AG15" t="n">
        <v>23</v>
      </c>
      <c r="AH15" t="n">
        <v>6</v>
      </c>
      <c r="AI15" t="n">
        <v>6</v>
      </c>
      <c r="AJ15" t="n">
        <v>6</v>
      </c>
      <c r="AK15" t="n">
        <v>6</v>
      </c>
      <c r="AL15" t="n">
        <v>19</v>
      </c>
      <c r="AM15" t="n">
        <v>19</v>
      </c>
      <c r="AN15" t="n">
        <v>0</v>
      </c>
      <c r="AO15" t="n">
        <v>0</v>
      </c>
      <c r="AP15" t="n">
        <v>0</v>
      </c>
      <c r="AQ15" t="n">
        <v>0</v>
      </c>
      <c r="AR15" t="inlineStr">
        <is>
          <t>No</t>
        </is>
      </c>
      <c r="AS15" t="inlineStr">
        <is>
          <t>No</t>
        </is>
      </c>
      <c r="AT15">
        <f>HYPERLINK("http://catalog.hathitrust.org/Record/009465640","HathiTrust Record")</f>
        <v/>
      </c>
      <c r="AU15">
        <f>HYPERLINK("https://creighton-primo.hosted.exlibrisgroup.com/primo-explore/search?tab=default_tab&amp;search_scope=EVERYTHING&amp;vid=01CRU&amp;lang=en_US&amp;offset=0&amp;query=any,contains,991003446129702656","Catalog Record")</f>
        <v/>
      </c>
      <c r="AV15">
        <f>HYPERLINK("http://www.worldcat.org/oclc/981527","WorldCat Record")</f>
        <v/>
      </c>
      <c r="AW15" t="inlineStr">
        <is>
          <t>1947017:eng</t>
        </is>
      </c>
      <c r="AX15" t="inlineStr">
        <is>
          <t>981527</t>
        </is>
      </c>
      <c r="AY15" t="inlineStr">
        <is>
          <t>991003446129702656</t>
        </is>
      </c>
      <c r="AZ15" t="inlineStr">
        <is>
          <t>991003446129702656</t>
        </is>
      </c>
      <c r="BA15" t="inlineStr">
        <is>
          <t>2269761910002656</t>
        </is>
      </c>
      <c r="BB15" t="inlineStr">
        <is>
          <t>BOOK</t>
        </is>
      </c>
      <c r="BE15" t="inlineStr">
        <is>
          <t>32285000251628</t>
        </is>
      </c>
      <c r="BF15" t="inlineStr">
        <is>
          <t>893499295</t>
        </is>
      </c>
    </row>
    <row r="16">
      <c r="A16" t="inlineStr">
        <is>
          <t>No</t>
        </is>
      </c>
      <c r="B16" t="inlineStr">
        <is>
          <t>CURAL</t>
        </is>
      </c>
      <c r="C16" t="inlineStr">
        <is>
          <t>SHELVES</t>
        </is>
      </c>
      <c r="D16" t="inlineStr">
        <is>
          <t>BD161 .P4 1971</t>
        </is>
      </c>
      <c r="E16" t="inlineStr">
        <is>
          <t>0                      BD 0161000P  4           1971</t>
        </is>
      </c>
      <c r="F16" t="inlineStr">
        <is>
          <t>What is knowledge? / [by] David Pears.</t>
        </is>
      </c>
      <c r="H16" t="inlineStr">
        <is>
          <t>No</t>
        </is>
      </c>
      <c r="I16" t="inlineStr">
        <is>
          <t>1</t>
        </is>
      </c>
      <c r="J16" t="inlineStr">
        <is>
          <t>No</t>
        </is>
      </c>
      <c r="K16" t="inlineStr">
        <is>
          <t>No</t>
        </is>
      </c>
      <c r="L16" t="inlineStr">
        <is>
          <t>0</t>
        </is>
      </c>
      <c r="M16" t="inlineStr">
        <is>
          <t>Pears, David, 1921-2009.</t>
        </is>
      </c>
      <c r="N16" t="inlineStr">
        <is>
          <t>New York : Harper &amp; Row, [1971]</t>
        </is>
      </c>
      <c r="O16" t="inlineStr">
        <is>
          <t>1971</t>
        </is>
      </c>
      <c r="Q16" t="inlineStr">
        <is>
          <t>eng</t>
        </is>
      </c>
      <c r="R16" t="inlineStr">
        <is>
          <t>nyu</t>
        </is>
      </c>
      <c r="S16" t="inlineStr">
        <is>
          <t>Harper essays in philosophy</t>
        </is>
      </c>
      <c r="T16" t="inlineStr">
        <is>
          <t xml:space="preserve">BD </t>
        </is>
      </c>
      <c r="U16" t="n">
        <v>1</v>
      </c>
      <c r="V16" t="n">
        <v>1</v>
      </c>
      <c r="W16" t="inlineStr">
        <is>
          <t>2009-01-05</t>
        </is>
      </c>
      <c r="X16" t="inlineStr">
        <is>
          <t>2009-01-05</t>
        </is>
      </c>
      <c r="Y16" t="inlineStr">
        <is>
          <t>1990-07-26</t>
        </is>
      </c>
      <c r="Z16" t="inlineStr">
        <is>
          <t>1990-07-26</t>
        </is>
      </c>
      <c r="AA16" t="n">
        <v>638</v>
      </c>
      <c r="AB16" t="n">
        <v>565</v>
      </c>
      <c r="AC16" t="n">
        <v>581</v>
      </c>
      <c r="AD16" t="n">
        <v>7</v>
      </c>
      <c r="AE16" t="n">
        <v>7</v>
      </c>
      <c r="AF16" t="n">
        <v>29</v>
      </c>
      <c r="AG16" t="n">
        <v>30</v>
      </c>
      <c r="AH16" t="n">
        <v>11</v>
      </c>
      <c r="AI16" t="n">
        <v>12</v>
      </c>
      <c r="AJ16" t="n">
        <v>4</v>
      </c>
      <c r="AK16" t="n">
        <v>4</v>
      </c>
      <c r="AL16" t="n">
        <v>16</v>
      </c>
      <c r="AM16" t="n">
        <v>17</v>
      </c>
      <c r="AN16" t="n">
        <v>6</v>
      </c>
      <c r="AO16" t="n">
        <v>6</v>
      </c>
      <c r="AP16" t="n">
        <v>0</v>
      </c>
      <c r="AQ16" t="n">
        <v>0</v>
      </c>
      <c r="AR16" t="inlineStr">
        <is>
          <t>No</t>
        </is>
      </c>
      <c r="AS16" t="inlineStr">
        <is>
          <t>Yes</t>
        </is>
      </c>
      <c r="AT16">
        <f>HYPERLINK("http://catalog.hathitrust.org/Record/001396635","HathiTrust Record")</f>
        <v/>
      </c>
      <c r="AU16">
        <f>HYPERLINK("https://creighton-primo.hosted.exlibrisgroup.com/primo-explore/search?tab=default_tab&amp;search_scope=EVERYTHING&amp;vid=01CRU&amp;lang=en_US&amp;offset=0&amp;query=any,contains,991000895259702656","Catalog Record")</f>
        <v/>
      </c>
      <c r="AV16">
        <f>HYPERLINK("http://www.worldcat.org/oclc/155752","WorldCat Record")</f>
        <v/>
      </c>
      <c r="AW16" t="inlineStr">
        <is>
          <t>311805281:eng</t>
        </is>
      </c>
      <c r="AX16" t="inlineStr">
        <is>
          <t>155752</t>
        </is>
      </c>
      <c r="AY16" t="inlineStr">
        <is>
          <t>991000895259702656</t>
        </is>
      </c>
      <c r="AZ16" t="inlineStr">
        <is>
          <t>991000895259702656</t>
        </is>
      </c>
      <c r="BA16" t="inlineStr">
        <is>
          <t>2256654120002656</t>
        </is>
      </c>
      <c r="BB16" t="inlineStr">
        <is>
          <t>BOOK</t>
        </is>
      </c>
      <c r="BD16" t="inlineStr">
        <is>
          <t>9780061315862</t>
        </is>
      </c>
      <c r="BE16" t="inlineStr">
        <is>
          <t>32285000251636</t>
        </is>
      </c>
      <c r="BF16" t="inlineStr">
        <is>
          <t>893778345</t>
        </is>
      </c>
    </row>
    <row r="17">
      <c r="A17" t="inlineStr">
        <is>
          <t>No</t>
        </is>
      </c>
      <c r="B17" t="inlineStr">
        <is>
          <t>CURAL</t>
        </is>
      </c>
      <c r="C17" t="inlineStr">
        <is>
          <t>SHELVES</t>
        </is>
      </c>
      <c r="D17" t="inlineStr">
        <is>
          <t>BD161 .R33 1987</t>
        </is>
      </c>
      <c r="E17" t="inlineStr">
        <is>
          <t>0                      BD 0161000R  33          1987</t>
        </is>
      </c>
      <c r="F17" t="inlineStr">
        <is>
          <t>New ways of knowing : the sciences, society, and reconstructive knowledge / by Marcus G. Raskin &amp; Herbert J. Bernstein with Susan Buck-Morss ... [et al.].</t>
        </is>
      </c>
      <c r="H17" t="inlineStr">
        <is>
          <t>No</t>
        </is>
      </c>
      <c r="I17" t="inlineStr">
        <is>
          <t>1</t>
        </is>
      </c>
      <c r="J17" t="inlineStr">
        <is>
          <t>No</t>
        </is>
      </c>
      <c r="K17" t="inlineStr">
        <is>
          <t>No</t>
        </is>
      </c>
      <c r="L17" t="inlineStr">
        <is>
          <t>0</t>
        </is>
      </c>
      <c r="M17" t="inlineStr">
        <is>
          <t>Raskin, Marcus G.</t>
        </is>
      </c>
      <c r="N17" t="inlineStr">
        <is>
          <t>Totowa, N.J. : Rowman &amp; Littlefield, 1987.</t>
        </is>
      </c>
      <c r="O17" t="inlineStr">
        <is>
          <t>1987</t>
        </is>
      </c>
      <c r="Q17" t="inlineStr">
        <is>
          <t>eng</t>
        </is>
      </c>
      <c r="R17" t="inlineStr">
        <is>
          <t>nju</t>
        </is>
      </c>
      <c r="T17" t="inlineStr">
        <is>
          <t xml:space="preserve">BD </t>
        </is>
      </c>
      <c r="U17" t="n">
        <v>2</v>
      </c>
      <c r="V17" t="n">
        <v>2</v>
      </c>
      <c r="W17" t="inlineStr">
        <is>
          <t>1999-03-29</t>
        </is>
      </c>
      <c r="X17" t="inlineStr">
        <is>
          <t>1999-03-29</t>
        </is>
      </c>
      <c r="Y17" t="inlineStr">
        <is>
          <t>1990-07-26</t>
        </is>
      </c>
      <c r="Z17" t="inlineStr">
        <is>
          <t>1990-07-26</t>
        </is>
      </c>
      <c r="AA17" t="n">
        <v>399</v>
      </c>
      <c r="AB17" t="n">
        <v>347</v>
      </c>
      <c r="AC17" t="n">
        <v>365</v>
      </c>
      <c r="AD17" t="n">
        <v>4</v>
      </c>
      <c r="AE17" t="n">
        <v>4</v>
      </c>
      <c r="AF17" t="n">
        <v>20</v>
      </c>
      <c r="AG17" t="n">
        <v>22</v>
      </c>
      <c r="AH17" t="n">
        <v>4</v>
      </c>
      <c r="AI17" t="n">
        <v>5</v>
      </c>
      <c r="AJ17" t="n">
        <v>6</v>
      </c>
      <c r="AK17" t="n">
        <v>7</v>
      </c>
      <c r="AL17" t="n">
        <v>13</v>
      </c>
      <c r="AM17" t="n">
        <v>13</v>
      </c>
      <c r="AN17" t="n">
        <v>3</v>
      </c>
      <c r="AO17" t="n">
        <v>3</v>
      </c>
      <c r="AP17" t="n">
        <v>0</v>
      </c>
      <c r="AQ17" t="n">
        <v>0</v>
      </c>
      <c r="AR17" t="inlineStr">
        <is>
          <t>No</t>
        </is>
      </c>
      <c r="AS17" t="inlineStr">
        <is>
          <t>Yes</t>
        </is>
      </c>
      <c r="AT17">
        <f>HYPERLINK("http://catalog.hathitrust.org/Record/000852742","HathiTrust Record")</f>
        <v/>
      </c>
      <c r="AU17">
        <f>HYPERLINK("https://creighton-primo.hosted.exlibrisgroup.com/primo-explore/search?tab=default_tab&amp;search_scope=EVERYTHING&amp;vid=01CRU&amp;lang=en_US&amp;offset=0&amp;query=any,contains,991001004869702656","Catalog Record")</f>
        <v/>
      </c>
      <c r="AV17">
        <f>HYPERLINK("http://www.worldcat.org/oclc/15224349","WorldCat Record")</f>
        <v/>
      </c>
      <c r="AW17" t="inlineStr">
        <is>
          <t>294233282:eng</t>
        </is>
      </c>
      <c r="AX17" t="inlineStr">
        <is>
          <t>15224349</t>
        </is>
      </c>
      <c r="AY17" t="inlineStr">
        <is>
          <t>991001004869702656</t>
        </is>
      </c>
      <c r="AZ17" t="inlineStr">
        <is>
          <t>991001004869702656</t>
        </is>
      </c>
      <c r="BA17" t="inlineStr">
        <is>
          <t>2268035660002656</t>
        </is>
      </c>
      <c r="BB17" t="inlineStr">
        <is>
          <t>BOOK</t>
        </is>
      </c>
      <c r="BD17" t="inlineStr">
        <is>
          <t>9780847674633</t>
        </is>
      </c>
      <c r="BE17" t="inlineStr">
        <is>
          <t>32285000251719</t>
        </is>
      </c>
      <c r="BF17" t="inlineStr">
        <is>
          <t>893243782</t>
        </is>
      </c>
    </row>
    <row r="18">
      <c r="A18" t="inlineStr">
        <is>
          <t>No</t>
        </is>
      </c>
      <c r="B18" t="inlineStr">
        <is>
          <t>CURAL</t>
        </is>
      </c>
      <c r="C18" t="inlineStr">
        <is>
          <t>SHELVES</t>
        </is>
      </c>
      <c r="D18" t="inlineStr">
        <is>
          <t>BD161 .R9</t>
        </is>
      </c>
      <c r="E18" t="inlineStr">
        <is>
          <t>0                      BD 0161000R  9</t>
        </is>
      </c>
      <c r="F18" t="inlineStr">
        <is>
          <t>Human knowledge : its scope and limits.</t>
        </is>
      </c>
      <c r="H18" t="inlineStr">
        <is>
          <t>No</t>
        </is>
      </c>
      <c r="I18" t="inlineStr">
        <is>
          <t>1</t>
        </is>
      </c>
      <c r="J18" t="inlineStr">
        <is>
          <t>No</t>
        </is>
      </c>
      <c r="K18" t="inlineStr">
        <is>
          <t>No</t>
        </is>
      </c>
      <c r="L18" t="inlineStr">
        <is>
          <t>0</t>
        </is>
      </c>
      <c r="M18" t="inlineStr">
        <is>
          <t>Russell, Bertrand, 1872-1970.</t>
        </is>
      </c>
      <c r="N18" t="inlineStr">
        <is>
          <t>London : G. Allen and Unwin, [1948]</t>
        </is>
      </c>
      <c r="O18" t="inlineStr">
        <is>
          <t>1948</t>
        </is>
      </c>
      <c r="Q18" t="inlineStr">
        <is>
          <t>eng</t>
        </is>
      </c>
      <c r="R18" t="inlineStr">
        <is>
          <t>enk</t>
        </is>
      </c>
      <c r="T18" t="inlineStr">
        <is>
          <t xml:space="preserve">BD </t>
        </is>
      </c>
      <c r="U18" t="n">
        <v>1</v>
      </c>
      <c r="V18" t="n">
        <v>1</v>
      </c>
      <c r="W18" t="inlineStr">
        <is>
          <t>2001-11-29</t>
        </is>
      </c>
      <c r="X18" t="inlineStr">
        <is>
          <t>2001-11-29</t>
        </is>
      </c>
      <c r="Y18" t="inlineStr">
        <is>
          <t>1990-07-31</t>
        </is>
      </c>
      <c r="Z18" t="inlineStr">
        <is>
          <t>1990-07-31</t>
        </is>
      </c>
      <c r="AA18" t="n">
        <v>370</v>
      </c>
      <c r="AB18" t="n">
        <v>166</v>
      </c>
      <c r="AC18" t="n">
        <v>1658</v>
      </c>
      <c r="AD18" t="n">
        <v>2</v>
      </c>
      <c r="AE18" t="n">
        <v>12</v>
      </c>
      <c r="AF18" t="n">
        <v>11</v>
      </c>
      <c r="AG18" t="n">
        <v>57</v>
      </c>
      <c r="AH18" t="n">
        <v>6</v>
      </c>
      <c r="AI18" t="n">
        <v>24</v>
      </c>
      <c r="AJ18" t="n">
        <v>2</v>
      </c>
      <c r="AK18" t="n">
        <v>10</v>
      </c>
      <c r="AL18" t="n">
        <v>7</v>
      </c>
      <c r="AM18" t="n">
        <v>27</v>
      </c>
      <c r="AN18" t="n">
        <v>1</v>
      </c>
      <c r="AO18" t="n">
        <v>9</v>
      </c>
      <c r="AP18" t="n">
        <v>0</v>
      </c>
      <c r="AQ18" t="n">
        <v>0</v>
      </c>
      <c r="AR18" t="inlineStr">
        <is>
          <t>No</t>
        </is>
      </c>
      <c r="AS18" t="inlineStr">
        <is>
          <t>Yes</t>
        </is>
      </c>
      <c r="AT18">
        <f>HYPERLINK("http://catalog.hathitrust.org/Record/009906621","HathiTrust Record")</f>
        <v/>
      </c>
      <c r="AU18">
        <f>HYPERLINK("https://creighton-primo.hosted.exlibrisgroup.com/primo-explore/search?tab=default_tab&amp;search_scope=EVERYTHING&amp;vid=01CRU&amp;lang=en_US&amp;offset=0&amp;query=any,contains,991001375109702656","Catalog Record")</f>
        <v/>
      </c>
      <c r="AV18">
        <f>HYPERLINK("http://www.worldcat.org/oclc/224769","WorldCat Record")</f>
        <v/>
      </c>
      <c r="AW18" t="inlineStr">
        <is>
          <t>517761:eng</t>
        </is>
      </c>
      <c r="AX18" t="inlineStr">
        <is>
          <t>224769</t>
        </is>
      </c>
      <c r="AY18" t="inlineStr">
        <is>
          <t>991001375109702656</t>
        </is>
      </c>
      <c r="AZ18" t="inlineStr">
        <is>
          <t>991001375109702656</t>
        </is>
      </c>
      <c r="BA18" t="inlineStr">
        <is>
          <t>2263548450002656</t>
        </is>
      </c>
      <c r="BB18" t="inlineStr">
        <is>
          <t>BOOK</t>
        </is>
      </c>
      <c r="BE18" t="inlineStr">
        <is>
          <t>32285000252683</t>
        </is>
      </c>
      <c r="BF18" t="inlineStr">
        <is>
          <t>893408071</t>
        </is>
      </c>
    </row>
    <row r="19">
      <c r="A19" t="inlineStr">
        <is>
          <t>No</t>
        </is>
      </c>
      <c r="B19" t="inlineStr">
        <is>
          <t>CURAL</t>
        </is>
      </c>
      <c r="C19" t="inlineStr">
        <is>
          <t>SHELVES</t>
        </is>
      </c>
      <c r="D19" t="inlineStr">
        <is>
          <t>BD161 .S47</t>
        </is>
      </c>
      <c r="E19" t="inlineStr">
        <is>
          <t>0                      BD 0161000S  47</t>
        </is>
      </c>
      <c r="F19" t="inlineStr">
        <is>
          <t>Reality, knowledge, and value : a basic introduction to philosophy / [by] Jerome A. Shaffer.</t>
        </is>
      </c>
      <c r="H19" t="inlineStr">
        <is>
          <t>No</t>
        </is>
      </c>
      <c r="I19" t="inlineStr">
        <is>
          <t>1</t>
        </is>
      </c>
      <c r="J19" t="inlineStr">
        <is>
          <t>No</t>
        </is>
      </c>
      <c r="K19" t="inlineStr">
        <is>
          <t>No</t>
        </is>
      </c>
      <c r="L19" t="inlineStr">
        <is>
          <t>0</t>
        </is>
      </c>
      <c r="M19" t="inlineStr">
        <is>
          <t>Shaffer, Jerome A.</t>
        </is>
      </c>
      <c r="N19" t="inlineStr">
        <is>
          <t>New York : Random House, [1971]</t>
        </is>
      </c>
      <c r="O19" t="inlineStr">
        <is>
          <t>1971</t>
        </is>
      </c>
      <c r="P19" t="inlineStr">
        <is>
          <t>[1st ed.]</t>
        </is>
      </c>
      <c r="Q19" t="inlineStr">
        <is>
          <t>eng</t>
        </is>
      </c>
      <c r="R19" t="inlineStr">
        <is>
          <t>nyu</t>
        </is>
      </c>
      <c r="T19" t="inlineStr">
        <is>
          <t xml:space="preserve">BD </t>
        </is>
      </c>
      <c r="U19" t="n">
        <v>3</v>
      </c>
      <c r="V19" t="n">
        <v>3</v>
      </c>
      <c r="W19" t="inlineStr">
        <is>
          <t>1999-04-28</t>
        </is>
      </c>
      <c r="X19" t="inlineStr">
        <is>
          <t>1999-04-28</t>
        </is>
      </c>
      <c r="Y19" t="inlineStr">
        <is>
          <t>1990-07-31</t>
        </is>
      </c>
      <c r="Z19" t="inlineStr">
        <is>
          <t>1990-07-31</t>
        </is>
      </c>
      <c r="AA19" t="n">
        <v>269</v>
      </c>
      <c r="AB19" t="n">
        <v>188</v>
      </c>
      <c r="AC19" t="n">
        <v>188</v>
      </c>
      <c r="AD19" t="n">
        <v>2</v>
      </c>
      <c r="AE19" t="n">
        <v>2</v>
      </c>
      <c r="AF19" t="n">
        <v>14</v>
      </c>
      <c r="AG19" t="n">
        <v>14</v>
      </c>
      <c r="AH19" t="n">
        <v>5</v>
      </c>
      <c r="AI19" t="n">
        <v>5</v>
      </c>
      <c r="AJ19" t="n">
        <v>2</v>
      </c>
      <c r="AK19" t="n">
        <v>2</v>
      </c>
      <c r="AL19" t="n">
        <v>8</v>
      </c>
      <c r="AM19" t="n">
        <v>8</v>
      </c>
      <c r="AN19" t="n">
        <v>1</v>
      </c>
      <c r="AO19" t="n">
        <v>1</v>
      </c>
      <c r="AP19" t="n">
        <v>0</v>
      </c>
      <c r="AQ19" t="n">
        <v>0</v>
      </c>
      <c r="AR19" t="inlineStr">
        <is>
          <t>No</t>
        </is>
      </c>
      <c r="AS19" t="inlineStr">
        <is>
          <t>No</t>
        </is>
      </c>
      <c r="AU19">
        <f>HYPERLINK("https://creighton-primo.hosted.exlibrisgroup.com/primo-explore/search?tab=default_tab&amp;search_scope=EVERYTHING&amp;vid=01CRU&amp;lang=en_US&amp;offset=0&amp;query=any,contains,991000934629702656","Catalog Record")</f>
        <v/>
      </c>
      <c r="AV19">
        <f>HYPERLINK("http://www.worldcat.org/oclc/164026","WorldCat Record")</f>
        <v/>
      </c>
      <c r="AW19" t="inlineStr">
        <is>
          <t>375401774:eng</t>
        </is>
      </c>
      <c r="AX19" t="inlineStr">
        <is>
          <t>164026</t>
        </is>
      </c>
      <c r="AY19" t="inlineStr">
        <is>
          <t>991000934629702656</t>
        </is>
      </c>
      <c r="AZ19" t="inlineStr">
        <is>
          <t>991000934629702656</t>
        </is>
      </c>
      <c r="BA19" t="inlineStr">
        <is>
          <t>2271987560002656</t>
        </is>
      </c>
      <c r="BB19" t="inlineStr">
        <is>
          <t>BOOK</t>
        </is>
      </c>
      <c r="BD19" t="inlineStr">
        <is>
          <t>9780394312675</t>
        </is>
      </c>
      <c r="BE19" t="inlineStr">
        <is>
          <t>32285000252725</t>
        </is>
      </c>
      <c r="BF19" t="inlineStr">
        <is>
          <t>893413813</t>
        </is>
      </c>
    </row>
    <row r="20">
      <c r="A20" t="inlineStr">
        <is>
          <t>No</t>
        </is>
      </c>
      <c r="B20" t="inlineStr">
        <is>
          <t>CURAL</t>
        </is>
      </c>
      <c r="C20" t="inlineStr">
        <is>
          <t>SHELVES</t>
        </is>
      </c>
      <c r="D20" t="inlineStr">
        <is>
          <t>BD161 .S52</t>
        </is>
      </c>
      <c r="E20" t="inlineStr">
        <is>
          <t>0                      BD 0161000S  52</t>
        </is>
      </c>
      <c r="F20" t="inlineStr">
        <is>
          <t>The Christian intellect and the mystery of being : reflections of a Maritain Thomist / [by] Joseph J. Sikora.</t>
        </is>
      </c>
      <c r="H20" t="inlineStr">
        <is>
          <t>No</t>
        </is>
      </c>
      <c r="I20" t="inlineStr">
        <is>
          <t>1</t>
        </is>
      </c>
      <c r="J20" t="inlineStr">
        <is>
          <t>No</t>
        </is>
      </c>
      <c r="K20" t="inlineStr">
        <is>
          <t>No</t>
        </is>
      </c>
      <c r="L20" t="inlineStr">
        <is>
          <t>0</t>
        </is>
      </c>
      <c r="M20" t="inlineStr">
        <is>
          <t>Sikora, Joseph J. (Joseph John)</t>
        </is>
      </c>
      <c r="N20" t="inlineStr">
        <is>
          <t>The Hague : Martinus Nijhoff, 1966.</t>
        </is>
      </c>
      <c r="O20" t="inlineStr">
        <is>
          <t>1966</t>
        </is>
      </c>
      <c r="Q20" t="inlineStr">
        <is>
          <t>eng</t>
        </is>
      </c>
      <c r="R20" t="inlineStr">
        <is>
          <t xml:space="preserve">ne </t>
        </is>
      </c>
      <c r="T20" t="inlineStr">
        <is>
          <t xml:space="preserve">BD </t>
        </is>
      </c>
      <c r="U20" t="n">
        <v>2</v>
      </c>
      <c r="V20" t="n">
        <v>2</v>
      </c>
      <c r="W20" t="inlineStr">
        <is>
          <t>1997-10-29</t>
        </is>
      </c>
      <c r="X20" t="inlineStr">
        <is>
          <t>1997-10-29</t>
        </is>
      </c>
      <c r="Y20" t="inlineStr">
        <is>
          <t>1990-07-31</t>
        </is>
      </c>
      <c r="Z20" t="inlineStr">
        <is>
          <t>1990-07-31</t>
        </is>
      </c>
      <c r="AA20" t="n">
        <v>290</v>
      </c>
      <c r="AB20" t="n">
        <v>242</v>
      </c>
      <c r="AC20" t="n">
        <v>249</v>
      </c>
      <c r="AD20" t="n">
        <v>2</v>
      </c>
      <c r="AE20" t="n">
        <v>2</v>
      </c>
      <c r="AF20" t="n">
        <v>30</v>
      </c>
      <c r="AG20" t="n">
        <v>30</v>
      </c>
      <c r="AH20" t="n">
        <v>9</v>
      </c>
      <c r="AI20" t="n">
        <v>9</v>
      </c>
      <c r="AJ20" t="n">
        <v>8</v>
      </c>
      <c r="AK20" t="n">
        <v>8</v>
      </c>
      <c r="AL20" t="n">
        <v>23</v>
      </c>
      <c r="AM20" t="n">
        <v>23</v>
      </c>
      <c r="AN20" t="n">
        <v>1</v>
      </c>
      <c r="AO20" t="n">
        <v>1</v>
      </c>
      <c r="AP20" t="n">
        <v>0</v>
      </c>
      <c r="AQ20" t="n">
        <v>0</v>
      </c>
      <c r="AR20" t="inlineStr">
        <is>
          <t>No</t>
        </is>
      </c>
      <c r="AS20" t="inlineStr">
        <is>
          <t>Yes</t>
        </is>
      </c>
      <c r="AT20">
        <f>HYPERLINK("http://catalog.hathitrust.org/Record/001388046","HathiTrust Record")</f>
        <v/>
      </c>
      <c r="AU20">
        <f>HYPERLINK("https://creighton-primo.hosted.exlibrisgroup.com/primo-explore/search?tab=default_tab&amp;search_scope=EVERYTHING&amp;vid=01CRU&amp;lang=en_US&amp;offset=0&amp;query=any,contains,991003351289702656","Catalog Record")</f>
        <v/>
      </c>
      <c r="AV20">
        <f>HYPERLINK("http://www.worldcat.org/oclc/884893","WorldCat Record")</f>
        <v/>
      </c>
      <c r="AW20" t="inlineStr">
        <is>
          <t>376946253:eng</t>
        </is>
      </c>
      <c r="AX20" t="inlineStr">
        <is>
          <t>884893</t>
        </is>
      </c>
      <c r="AY20" t="inlineStr">
        <is>
          <t>991003351289702656</t>
        </is>
      </c>
      <c r="AZ20" t="inlineStr">
        <is>
          <t>991003351289702656</t>
        </is>
      </c>
      <c r="BA20" t="inlineStr">
        <is>
          <t>2259465780002656</t>
        </is>
      </c>
      <c r="BB20" t="inlineStr">
        <is>
          <t>BOOK</t>
        </is>
      </c>
      <c r="BE20" t="inlineStr">
        <is>
          <t>32285000252733</t>
        </is>
      </c>
      <c r="BF20" t="inlineStr">
        <is>
          <t>893793556</t>
        </is>
      </c>
    </row>
    <row r="21">
      <c r="A21" t="inlineStr">
        <is>
          <t>No</t>
        </is>
      </c>
      <c r="B21" t="inlineStr">
        <is>
          <t>CURAL</t>
        </is>
      </c>
      <c r="C21" t="inlineStr">
        <is>
          <t>SHELVES</t>
        </is>
      </c>
      <c r="D21" t="inlineStr">
        <is>
          <t>BD161 .W47 1977b</t>
        </is>
      </c>
      <c r="E21" t="inlineStr">
        <is>
          <t>0                      BD 0161000W  47          1977b</t>
        </is>
      </c>
      <c r="F21" t="inlineStr">
        <is>
          <t>Groundless belief : an essay on the possibility of epistemology / Michael Williams.</t>
        </is>
      </c>
      <c r="H21" t="inlineStr">
        <is>
          <t>No</t>
        </is>
      </c>
      <c r="I21" t="inlineStr">
        <is>
          <t>1</t>
        </is>
      </c>
      <c r="J21" t="inlineStr">
        <is>
          <t>No</t>
        </is>
      </c>
      <c r="K21" t="inlineStr">
        <is>
          <t>No</t>
        </is>
      </c>
      <c r="L21" t="inlineStr">
        <is>
          <t>0</t>
        </is>
      </c>
      <c r="M21" t="inlineStr">
        <is>
          <t>Williams, Michael, 1947 January 3-</t>
        </is>
      </c>
      <c r="N21" t="inlineStr">
        <is>
          <t>New Haven : Yale University Press, 1977.</t>
        </is>
      </c>
      <c r="O21" t="inlineStr">
        <is>
          <t>1977</t>
        </is>
      </c>
      <c r="Q21" t="inlineStr">
        <is>
          <t>eng</t>
        </is>
      </c>
      <c r="R21" t="inlineStr">
        <is>
          <t>ctu</t>
        </is>
      </c>
      <c r="S21" t="inlineStr">
        <is>
          <t>Library of philosophy and logic</t>
        </is>
      </c>
      <c r="T21" t="inlineStr">
        <is>
          <t xml:space="preserve">BD </t>
        </is>
      </c>
      <c r="U21" t="n">
        <v>2</v>
      </c>
      <c r="V21" t="n">
        <v>2</v>
      </c>
      <c r="W21" t="inlineStr">
        <is>
          <t>2000-11-28</t>
        </is>
      </c>
      <c r="X21" t="inlineStr">
        <is>
          <t>2000-11-28</t>
        </is>
      </c>
      <c r="Y21" t="inlineStr">
        <is>
          <t>1991-07-15</t>
        </is>
      </c>
      <c r="Z21" t="inlineStr">
        <is>
          <t>1991-07-15</t>
        </is>
      </c>
      <c r="AA21" t="n">
        <v>349</v>
      </c>
      <c r="AB21" t="n">
        <v>323</v>
      </c>
      <c r="AC21" t="n">
        <v>598</v>
      </c>
      <c r="AD21" t="n">
        <v>3</v>
      </c>
      <c r="AE21" t="n">
        <v>4</v>
      </c>
      <c r="AF21" t="n">
        <v>17</v>
      </c>
      <c r="AG21" t="n">
        <v>32</v>
      </c>
      <c r="AH21" t="n">
        <v>5</v>
      </c>
      <c r="AI21" t="n">
        <v>12</v>
      </c>
      <c r="AJ21" t="n">
        <v>4</v>
      </c>
      <c r="AK21" t="n">
        <v>9</v>
      </c>
      <c r="AL21" t="n">
        <v>11</v>
      </c>
      <c r="AM21" t="n">
        <v>18</v>
      </c>
      <c r="AN21" t="n">
        <v>2</v>
      </c>
      <c r="AO21" t="n">
        <v>3</v>
      </c>
      <c r="AP21" t="n">
        <v>0</v>
      </c>
      <c r="AQ21" t="n">
        <v>0</v>
      </c>
      <c r="AR21" t="inlineStr">
        <is>
          <t>No</t>
        </is>
      </c>
      <c r="AS21" t="inlineStr">
        <is>
          <t>No</t>
        </is>
      </c>
      <c r="AU21">
        <f>HYPERLINK("https://creighton-primo.hosted.exlibrisgroup.com/primo-explore/search?tab=default_tab&amp;search_scope=EVERYTHING&amp;vid=01CRU&amp;lang=en_US&amp;offset=0&amp;query=any,contains,991004413709702656","Catalog Record")</f>
        <v/>
      </c>
      <c r="AV21">
        <f>HYPERLINK("http://www.worldcat.org/oclc/3353844","WorldCat Record")</f>
        <v/>
      </c>
      <c r="AW21" t="inlineStr">
        <is>
          <t>181262707:eng</t>
        </is>
      </c>
      <c r="AX21" t="inlineStr">
        <is>
          <t>3353844</t>
        </is>
      </c>
      <c r="AY21" t="inlineStr">
        <is>
          <t>991004413709702656</t>
        </is>
      </c>
      <c r="AZ21" t="inlineStr">
        <is>
          <t>991004413709702656</t>
        </is>
      </c>
      <c r="BA21" t="inlineStr">
        <is>
          <t>2260791700002656</t>
        </is>
      </c>
      <c r="BB21" t="inlineStr">
        <is>
          <t>BOOK</t>
        </is>
      </c>
      <c r="BD21" t="inlineStr">
        <is>
          <t>9780300021288</t>
        </is>
      </c>
      <c r="BE21" t="inlineStr">
        <is>
          <t>32285000639343</t>
        </is>
      </c>
      <c r="BF21" t="inlineStr">
        <is>
          <t>893513208</t>
        </is>
      </c>
    </row>
    <row r="22">
      <c r="A22" t="inlineStr">
        <is>
          <t>No</t>
        </is>
      </c>
      <c r="B22" t="inlineStr">
        <is>
          <t>CURAL</t>
        </is>
      </c>
      <c r="C22" t="inlineStr">
        <is>
          <t>SHELVES</t>
        </is>
      </c>
      <c r="D22" t="inlineStr">
        <is>
          <t>BD161.L613 B73 1988</t>
        </is>
      </c>
      <c r="E22" t="inlineStr">
        <is>
          <t>0                      BD 0161000L  613                B  73          1988</t>
        </is>
      </c>
      <c r="F22" t="inlineStr">
        <is>
          <t>Lonergan's retrieval of the notion of human being : clarifications of and reflections on the argument of Insight, chapters I-XVIII / Frank Paul Braio.</t>
        </is>
      </c>
      <c r="H22" t="inlineStr">
        <is>
          <t>No</t>
        </is>
      </c>
      <c r="I22" t="inlineStr">
        <is>
          <t>1</t>
        </is>
      </c>
      <c r="J22" t="inlineStr">
        <is>
          <t>No</t>
        </is>
      </c>
      <c r="K22" t="inlineStr">
        <is>
          <t>No</t>
        </is>
      </c>
      <c r="L22" t="inlineStr">
        <is>
          <t>0</t>
        </is>
      </c>
      <c r="M22" t="inlineStr">
        <is>
          <t>Braio, Frank Paul, 1948-</t>
        </is>
      </c>
      <c r="N22" t="inlineStr">
        <is>
          <t>Lanham, MD : University Press of America, c1988.</t>
        </is>
      </c>
      <c r="O22" t="inlineStr">
        <is>
          <t>1988</t>
        </is>
      </c>
      <c r="Q22" t="inlineStr">
        <is>
          <t>eng</t>
        </is>
      </c>
      <c r="R22" t="inlineStr">
        <is>
          <t>mdu</t>
        </is>
      </c>
      <c r="T22" t="inlineStr">
        <is>
          <t xml:space="preserve">BD </t>
        </is>
      </c>
      <c r="U22" t="n">
        <v>4</v>
      </c>
      <c r="V22" t="n">
        <v>4</v>
      </c>
      <c r="W22" t="inlineStr">
        <is>
          <t>1999-05-03</t>
        </is>
      </c>
      <c r="X22" t="inlineStr">
        <is>
          <t>1999-05-03</t>
        </is>
      </c>
      <c r="Y22" t="inlineStr">
        <is>
          <t>1991-07-16</t>
        </is>
      </c>
      <c r="Z22" t="inlineStr">
        <is>
          <t>1991-07-16</t>
        </is>
      </c>
      <c r="AA22" t="n">
        <v>181</v>
      </c>
      <c r="AB22" t="n">
        <v>142</v>
      </c>
      <c r="AC22" t="n">
        <v>142</v>
      </c>
      <c r="AD22" t="n">
        <v>2</v>
      </c>
      <c r="AE22" t="n">
        <v>2</v>
      </c>
      <c r="AF22" t="n">
        <v>18</v>
      </c>
      <c r="AG22" t="n">
        <v>18</v>
      </c>
      <c r="AH22" t="n">
        <v>6</v>
      </c>
      <c r="AI22" t="n">
        <v>6</v>
      </c>
      <c r="AJ22" t="n">
        <v>6</v>
      </c>
      <c r="AK22" t="n">
        <v>6</v>
      </c>
      <c r="AL22" t="n">
        <v>12</v>
      </c>
      <c r="AM22" t="n">
        <v>12</v>
      </c>
      <c r="AN22" t="n">
        <v>1</v>
      </c>
      <c r="AO22" t="n">
        <v>1</v>
      </c>
      <c r="AP22" t="n">
        <v>0</v>
      </c>
      <c r="AQ22" t="n">
        <v>0</v>
      </c>
      <c r="AR22" t="inlineStr">
        <is>
          <t>No</t>
        </is>
      </c>
      <c r="AS22" t="inlineStr">
        <is>
          <t>No</t>
        </is>
      </c>
      <c r="AU22">
        <f>HYPERLINK("https://creighton-primo.hosted.exlibrisgroup.com/primo-explore/search?tab=default_tab&amp;search_scope=EVERYTHING&amp;vid=01CRU&amp;lang=en_US&amp;offset=0&amp;query=any,contains,991001191519702656","Catalog Record")</f>
        <v/>
      </c>
      <c r="AV22">
        <f>HYPERLINK("http://www.worldcat.org/oclc/17259713","WorldCat Record")</f>
        <v/>
      </c>
      <c r="AW22" t="inlineStr">
        <is>
          <t>496454697:eng</t>
        </is>
      </c>
      <c r="AX22" t="inlineStr">
        <is>
          <t>17259713</t>
        </is>
      </c>
      <c r="AY22" t="inlineStr">
        <is>
          <t>991001191519702656</t>
        </is>
      </c>
      <c r="AZ22" t="inlineStr">
        <is>
          <t>991001191519702656</t>
        </is>
      </c>
      <c r="BA22" t="inlineStr">
        <is>
          <t>2256649750002656</t>
        </is>
      </c>
      <c r="BB22" t="inlineStr">
        <is>
          <t>BOOK</t>
        </is>
      </c>
      <c r="BD22" t="inlineStr">
        <is>
          <t>9780819168511</t>
        </is>
      </c>
      <c r="BE22" t="inlineStr">
        <is>
          <t>32285000675461</t>
        </is>
      </c>
      <c r="BF22" t="inlineStr">
        <is>
          <t>893709070</t>
        </is>
      </c>
    </row>
    <row r="23">
      <c r="A23" t="inlineStr">
        <is>
          <t>No</t>
        </is>
      </c>
      <c r="B23" t="inlineStr">
        <is>
          <t>CURAL</t>
        </is>
      </c>
      <c r="C23" t="inlineStr">
        <is>
          <t>SHELVES</t>
        </is>
      </c>
      <c r="D23" t="inlineStr">
        <is>
          <t>BD162 .S5</t>
        </is>
      </c>
      <c r="E23" t="inlineStr">
        <is>
          <t>0                      BD 0162000S  5</t>
        </is>
      </c>
      <c r="F23" t="inlineStr">
        <is>
          <t>Introduction à l'ontologie du connaître.</t>
        </is>
      </c>
      <c r="H23" t="inlineStr">
        <is>
          <t>No</t>
        </is>
      </c>
      <c r="I23" t="inlineStr">
        <is>
          <t>1</t>
        </is>
      </c>
      <c r="J23" t="inlineStr">
        <is>
          <t>No</t>
        </is>
      </c>
      <c r="K23" t="inlineStr">
        <is>
          <t>No</t>
        </is>
      </c>
      <c r="L23" t="inlineStr">
        <is>
          <t>0</t>
        </is>
      </c>
      <c r="M23" t="inlineStr">
        <is>
          <t>Simon, Yves.</t>
        </is>
      </c>
      <c r="N23" t="inlineStr">
        <is>
          <t>Paris : Desclée, de Brouwer et cie, [1934]</t>
        </is>
      </c>
      <c r="O23" t="inlineStr">
        <is>
          <t>1934</t>
        </is>
      </c>
      <c r="Q23" t="inlineStr">
        <is>
          <t>fre</t>
        </is>
      </c>
      <c r="R23" t="inlineStr">
        <is>
          <t xml:space="preserve">fr </t>
        </is>
      </c>
      <c r="S23" t="inlineStr">
        <is>
          <t>Bibliothèque française de philosophie. 3. sér.</t>
        </is>
      </c>
      <c r="T23" t="inlineStr">
        <is>
          <t xml:space="preserve">BD </t>
        </is>
      </c>
      <c r="U23" t="n">
        <v>1</v>
      </c>
      <c r="V23" t="n">
        <v>1</v>
      </c>
      <c r="W23" t="inlineStr">
        <is>
          <t>2005-09-22</t>
        </is>
      </c>
      <c r="X23" t="inlineStr">
        <is>
          <t>2005-09-22</t>
        </is>
      </c>
      <c r="Y23" t="inlineStr">
        <is>
          <t>1990-07-31</t>
        </is>
      </c>
      <c r="Z23" t="inlineStr">
        <is>
          <t>1990-07-31</t>
        </is>
      </c>
      <c r="AA23" t="n">
        <v>87</v>
      </c>
      <c r="AB23" t="n">
        <v>63</v>
      </c>
      <c r="AC23" t="n">
        <v>70</v>
      </c>
      <c r="AD23" t="n">
        <v>1</v>
      </c>
      <c r="AE23" t="n">
        <v>1</v>
      </c>
      <c r="AF23" t="n">
        <v>11</v>
      </c>
      <c r="AG23" t="n">
        <v>11</v>
      </c>
      <c r="AH23" t="n">
        <v>2</v>
      </c>
      <c r="AI23" t="n">
        <v>2</v>
      </c>
      <c r="AJ23" t="n">
        <v>3</v>
      </c>
      <c r="AK23" t="n">
        <v>3</v>
      </c>
      <c r="AL23" t="n">
        <v>9</v>
      </c>
      <c r="AM23" t="n">
        <v>9</v>
      </c>
      <c r="AN23" t="n">
        <v>0</v>
      </c>
      <c r="AO23" t="n">
        <v>0</v>
      </c>
      <c r="AP23" t="n">
        <v>0</v>
      </c>
      <c r="AQ23" t="n">
        <v>0</v>
      </c>
      <c r="AR23" t="inlineStr">
        <is>
          <t>No</t>
        </is>
      </c>
      <c r="AS23" t="inlineStr">
        <is>
          <t>Yes</t>
        </is>
      </c>
      <c r="AT23">
        <f>HYPERLINK("http://catalog.hathitrust.org/Record/001388083","HathiTrust Record")</f>
        <v/>
      </c>
      <c r="AU23">
        <f>HYPERLINK("https://creighton-primo.hosted.exlibrisgroup.com/primo-explore/search?tab=default_tab&amp;search_scope=EVERYTHING&amp;vid=01CRU&amp;lang=en_US&amp;offset=0&amp;query=any,contains,991000168529702656","Catalog Record")</f>
        <v/>
      </c>
      <c r="AV23">
        <f>HYPERLINK("http://www.worldcat.org/oclc/9308612","WorldCat Record")</f>
        <v/>
      </c>
      <c r="AW23" t="inlineStr">
        <is>
          <t>10792985155:fre</t>
        </is>
      </c>
      <c r="AX23" t="inlineStr">
        <is>
          <t>9308612</t>
        </is>
      </c>
      <c r="AY23" t="inlineStr">
        <is>
          <t>991000168529702656</t>
        </is>
      </c>
      <c r="AZ23" t="inlineStr">
        <is>
          <t>991000168529702656</t>
        </is>
      </c>
      <c r="BA23" t="inlineStr">
        <is>
          <t>2258385480002656</t>
        </is>
      </c>
      <c r="BB23" t="inlineStr">
        <is>
          <t>BOOK</t>
        </is>
      </c>
      <c r="BE23" t="inlineStr">
        <is>
          <t>32285000252915</t>
        </is>
      </c>
      <c r="BF23" t="inlineStr">
        <is>
          <t>893620265</t>
        </is>
      </c>
    </row>
    <row r="24">
      <c r="A24" t="inlineStr">
        <is>
          <t>No</t>
        </is>
      </c>
      <c r="B24" t="inlineStr">
        <is>
          <t>CURAL</t>
        </is>
      </c>
      <c r="C24" t="inlineStr">
        <is>
          <t>SHELVES</t>
        </is>
      </c>
      <c r="D24" t="inlineStr">
        <is>
          <t>BD166 .F713</t>
        </is>
      </c>
      <c r="E24" t="inlineStr">
        <is>
          <t>0                      BD 0166000F  713</t>
        </is>
      </c>
      <c r="F24" t="inlineStr">
        <is>
          <t>Reality and man : an essay in the metaphysics of human nature / translated from the Russian by Natalie Duddington. With a foreword by Georges Florovsky.</t>
        </is>
      </c>
      <c r="H24" t="inlineStr">
        <is>
          <t>No</t>
        </is>
      </c>
      <c r="I24" t="inlineStr">
        <is>
          <t>1</t>
        </is>
      </c>
      <c r="J24" t="inlineStr">
        <is>
          <t>No</t>
        </is>
      </c>
      <c r="K24" t="inlineStr">
        <is>
          <t>No</t>
        </is>
      </c>
      <c r="L24" t="inlineStr">
        <is>
          <t>0</t>
        </is>
      </c>
      <c r="M24" t="inlineStr">
        <is>
          <t>Frank, S. L. (Semen Li︠u︡dvigovich), 1877-1950.</t>
        </is>
      </c>
      <c r="N24" t="inlineStr">
        <is>
          <t>New York : Taplinger, [1967, c1965]</t>
        </is>
      </c>
      <c r="O24" t="inlineStr">
        <is>
          <t>1967</t>
        </is>
      </c>
      <c r="Q24" t="inlineStr">
        <is>
          <t>eng</t>
        </is>
      </c>
      <c r="R24" t="inlineStr">
        <is>
          <t>nyu</t>
        </is>
      </c>
      <c r="T24" t="inlineStr">
        <is>
          <t xml:space="preserve">BD </t>
        </is>
      </c>
      <c r="U24" t="n">
        <v>1</v>
      </c>
      <c r="V24" t="n">
        <v>1</v>
      </c>
      <c r="W24" t="inlineStr">
        <is>
          <t>2002-05-07</t>
        </is>
      </c>
      <c r="X24" t="inlineStr">
        <is>
          <t>2002-05-07</t>
        </is>
      </c>
      <c r="Y24" t="inlineStr">
        <is>
          <t>1990-07-31</t>
        </is>
      </c>
      <c r="Z24" t="inlineStr">
        <is>
          <t>1990-07-31</t>
        </is>
      </c>
      <c r="AA24" t="n">
        <v>259</v>
      </c>
      <c r="AB24" t="n">
        <v>256</v>
      </c>
      <c r="AC24" t="n">
        <v>389</v>
      </c>
      <c r="AD24" t="n">
        <v>1</v>
      </c>
      <c r="AE24" t="n">
        <v>2</v>
      </c>
      <c r="AF24" t="n">
        <v>16</v>
      </c>
      <c r="AG24" t="n">
        <v>25</v>
      </c>
      <c r="AH24" t="n">
        <v>7</v>
      </c>
      <c r="AI24" t="n">
        <v>10</v>
      </c>
      <c r="AJ24" t="n">
        <v>4</v>
      </c>
      <c r="AK24" t="n">
        <v>7</v>
      </c>
      <c r="AL24" t="n">
        <v>9</v>
      </c>
      <c r="AM24" t="n">
        <v>16</v>
      </c>
      <c r="AN24" t="n">
        <v>0</v>
      </c>
      <c r="AO24" t="n">
        <v>1</v>
      </c>
      <c r="AP24" t="n">
        <v>0</v>
      </c>
      <c r="AQ24" t="n">
        <v>0</v>
      </c>
      <c r="AR24" t="inlineStr">
        <is>
          <t>No</t>
        </is>
      </c>
      <c r="AS24" t="inlineStr">
        <is>
          <t>No</t>
        </is>
      </c>
      <c r="AU24">
        <f>HYPERLINK("https://creighton-primo.hosted.exlibrisgroup.com/primo-explore/search?tab=default_tab&amp;search_scope=EVERYTHING&amp;vid=01CRU&amp;lang=en_US&amp;offset=0&amp;query=any,contains,991000963129702656","Catalog Record")</f>
        <v/>
      </c>
      <c r="AV24">
        <f>HYPERLINK("http://www.worldcat.org/oclc/169808","WorldCat Record")</f>
        <v/>
      </c>
      <c r="AW24" t="inlineStr">
        <is>
          <t>4917887126:eng</t>
        </is>
      </c>
      <c r="AX24" t="inlineStr">
        <is>
          <t>169808</t>
        </is>
      </c>
      <c r="AY24" t="inlineStr">
        <is>
          <t>991000963129702656</t>
        </is>
      </c>
      <c r="AZ24" t="inlineStr">
        <is>
          <t>991000963129702656</t>
        </is>
      </c>
      <c r="BA24" t="inlineStr">
        <is>
          <t>2263916570002656</t>
        </is>
      </c>
      <c r="BB24" t="inlineStr">
        <is>
          <t>BOOK</t>
        </is>
      </c>
      <c r="BE24" t="inlineStr">
        <is>
          <t>32285000253061</t>
        </is>
      </c>
      <c r="BF24" t="inlineStr">
        <is>
          <t>893432482</t>
        </is>
      </c>
    </row>
    <row r="25">
      <c r="A25" t="inlineStr">
        <is>
          <t>No</t>
        </is>
      </c>
      <c r="B25" t="inlineStr">
        <is>
          <t>CURAL</t>
        </is>
      </c>
      <c r="C25" t="inlineStr">
        <is>
          <t>SHELVES</t>
        </is>
      </c>
      <c r="D25" t="inlineStr">
        <is>
          <t>BD171 .A3855 1993</t>
        </is>
      </c>
      <c r="E25" t="inlineStr">
        <is>
          <t>0                      BD 0171000A  3855        1993</t>
        </is>
      </c>
      <c r="F25" t="inlineStr">
        <is>
          <t>Truth in philosophy / Barry Allen.</t>
        </is>
      </c>
      <c r="H25" t="inlineStr">
        <is>
          <t>No</t>
        </is>
      </c>
      <c r="I25" t="inlineStr">
        <is>
          <t>1</t>
        </is>
      </c>
      <c r="J25" t="inlineStr">
        <is>
          <t>No</t>
        </is>
      </c>
      <c r="K25" t="inlineStr">
        <is>
          <t>No</t>
        </is>
      </c>
      <c r="L25" t="inlineStr">
        <is>
          <t>0</t>
        </is>
      </c>
      <c r="M25" t="inlineStr">
        <is>
          <t>Allen, Barry, 1957-</t>
        </is>
      </c>
      <c r="N25" t="inlineStr">
        <is>
          <t>Cambridge, Mass. : Harvard University Press, 1993.</t>
        </is>
      </c>
      <c r="O25" t="inlineStr">
        <is>
          <t>1993</t>
        </is>
      </c>
      <c r="Q25" t="inlineStr">
        <is>
          <t>eng</t>
        </is>
      </c>
      <c r="R25" t="inlineStr">
        <is>
          <t>mau</t>
        </is>
      </c>
      <c r="T25" t="inlineStr">
        <is>
          <t xml:space="preserve">BD </t>
        </is>
      </c>
      <c r="U25" t="n">
        <v>2</v>
      </c>
      <c r="V25" t="n">
        <v>2</v>
      </c>
      <c r="W25" t="inlineStr">
        <is>
          <t>1995-04-24</t>
        </is>
      </c>
      <c r="X25" t="inlineStr">
        <is>
          <t>1995-04-24</t>
        </is>
      </c>
      <c r="Y25" t="inlineStr">
        <is>
          <t>1994-05-06</t>
        </is>
      </c>
      <c r="Z25" t="inlineStr">
        <is>
          <t>1994-05-06</t>
        </is>
      </c>
      <c r="AA25" t="n">
        <v>516</v>
      </c>
      <c r="AB25" t="n">
        <v>400</v>
      </c>
      <c r="AC25" t="n">
        <v>415</v>
      </c>
      <c r="AD25" t="n">
        <v>4</v>
      </c>
      <c r="AE25" t="n">
        <v>4</v>
      </c>
      <c r="AF25" t="n">
        <v>30</v>
      </c>
      <c r="AG25" t="n">
        <v>31</v>
      </c>
      <c r="AH25" t="n">
        <v>11</v>
      </c>
      <c r="AI25" t="n">
        <v>11</v>
      </c>
      <c r="AJ25" t="n">
        <v>7</v>
      </c>
      <c r="AK25" t="n">
        <v>7</v>
      </c>
      <c r="AL25" t="n">
        <v>16</v>
      </c>
      <c r="AM25" t="n">
        <v>17</v>
      </c>
      <c r="AN25" t="n">
        <v>3</v>
      </c>
      <c r="AO25" t="n">
        <v>3</v>
      </c>
      <c r="AP25" t="n">
        <v>1</v>
      </c>
      <c r="AQ25" t="n">
        <v>1</v>
      </c>
      <c r="AR25" t="inlineStr">
        <is>
          <t>No</t>
        </is>
      </c>
      <c r="AS25" t="inlineStr">
        <is>
          <t>No</t>
        </is>
      </c>
      <c r="AU25">
        <f>HYPERLINK("https://creighton-primo.hosted.exlibrisgroup.com/primo-explore/search?tab=default_tab&amp;search_scope=EVERYTHING&amp;vid=01CRU&amp;lang=en_US&amp;offset=0&amp;query=any,contains,991002093549702656","Catalog Record")</f>
        <v/>
      </c>
      <c r="AV25">
        <f>HYPERLINK("http://www.worldcat.org/oclc/26853827","WorldCat Record")</f>
        <v/>
      </c>
      <c r="AW25" t="inlineStr">
        <is>
          <t>138733795:eng</t>
        </is>
      </c>
      <c r="AX25" t="inlineStr">
        <is>
          <t>26853827</t>
        </is>
      </c>
      <c r="AY25" t="inlineStr">
        <is>
          <t>991002093549702656</t>
        </is>
      </c>
      <c r="AZ25" t="inlineStr">
        <is>
          <t>991002093549702656</t>
        </is>
      </c>
      <c r="BA25" t="inlineStr">
        <is>
          <t>2264483790002656</t>
        </is>
      </c>
      <c r="BB25" t="inlineStr">
        <is>
          <t>BOOK</t>
        </is>
      </c>
      <c r="BD25" t="inlineStr">
        <is>
          <t>9780674910904</t>
        </is>
      </c>
      <c r="BE25" t="inlineStr">
        <is>
          <t>32285001878478</t>
        </is>
      </c>
      <c r="BF25" t="inlineStr">
        <is>
          <t>893892140</t>
        </is>
      </c>
    </row>
    <row r="26">
      <c r="A26" t="inlineStr">
        <is>
          <t>No</t>
        </is>
      </c>
      <c r="B26" t="inlineStr">
        <is>
          <t>CURAL</t>
        </is>
      </c>
      <c r="C26" t="inlineStr">
        <is>
          <t>SHELVES</t>
        </is>
      </c>
      <c r="D26" t="inlineStr">
        <is>
          <t>BD171 .G6</t>
        </is>
      </c>
      <c r="E26" t="inlineStr">
        <is>
          <t>0                      BD 0171000G  6</t>
        </is>
      </c>
      <c r="F26" t="inlineStr">
        <is>
          <t>The structure of awareness : introduction to a situational theory of truth and knowledge / [by] D. W. Gotshalk.</t>
        </is>
      </c>
      <c r="H26" t="inlineStr">
        <is>
          <t>No</t>
        </is>
      </c>
      <c r="I26" t="inlineStr">
        <is>
          <t>1</t>
        </is>
      </c>
      <c r="J26" t="inlineStr">
        <is>
          <t>No</t>
        </is>
      </c>
      <c r="K26" t="inlineStr">
        <is>
          <t>No</t>
        </is>
      </c>
      <c r="L26" t="inlineStr">
        <is>
          <t>0</t>
        </is>
      </c>
      <c r="M26" t="inlineStr">
        <is>
          <t>Gotshalk, D. W. (Dilman Walter), 1901-1973.</t>
        </is>
      </c>
      <c r="N26" t="inlineStr">
        <is>
          <t>Urbana : University of Illinois Press, [1969]</t>
        </is>
      </c>
      <c r="O26" t="inlineStr">
        <is>
          <t>1969</t>
        </is>
      </c>
      <c r="Q26" t="inlineStr">
        <is>
          <t>eng</t>
        </is>
      </c>
      <c r="R26" t="inlineStr">
        <is>
          <t>ilu</t>
        </is>
      </c>
      <c r="T26" t="inlineStr">
        <is>
          <t xml:space="preserve">BD </t>
        </is>
      </c>
      <c r="U26" t="n">
        <v>2</v>
      </c>
      <c r="V26" t="n">
        <v>2</v>
      </c>
      <c r="W26" t="inlineStr">
        <is>
          <t>1993-03-30</t>
        </is>
      </c>
      <c r="X26" t="inlineStr">
        <is>
          <t>1993-03-30</t>
        </is>
      </c>
      <c r="Y26" t="inlineStr">
        <is>
          <t>1990-07-31</t>
        </is>
      </c>
      <c r="Z26" t="inlineStr">
        <is>
          <t>1990-07-31</t>
        </is>
      </c>
      <c r="AA26" t="n">
        <v>394</v>
      </c>
      <c r="AB26" t="n">
        <v>320</v>
      </c>
      <c r="AC26" t="n">
        <v>323</v>
      </c>
      <c r="AD26" t="n">
        <v>3</v>
      </c>
      <c r="AE26" t="n">
        <v>3</v>
      </c>
      <c r="AF26" t="n">
        <v>13</v>
      </c>
      <c r="AG26" t="n">
        <v>13</v>
      </c>
      <c r="AH26" t="n">
        <v>4</v>
      </c>
      <c r="AI26" t="n">
        <v>4</v>
      </c>
      <c r="AJ26" t="n">
        <v>3</v>
      </c>
      <c r="AK26" t="n">
        <v>3</v>
      </c>
      <c r="AL26" t="n">
        <v>9</v>
      </c>
      <c r="AM26" t="n">
        <v>9</v>
      </c>
      <c r="AN26" t="n">
        <v>2</v>
      </c>
      <c r="AO26" t="n">
        <v>2</v>
      </c>
      <c r="AP26" t="n">
        <v>0</v>
      </c>
      <c r="AQ26" t="n">
        <v>0</v>
      </c>
      <c r="AR26" t="inlineStr">
        <is>
          <t>No</t>
        </is>
      </c>
      <c r="AS26" t="inlineStr">
        <is>
          <t>Yes</t>
        </is>
      </c>
      <c r="AT26">
        <f>HYPERLINK("http://catalog.hathitrust.org/Record/001919267","HathiTrust Record")</f>
        <v/>
      </c>
      <c r="AU26">
        <f>HYPERLINK("https://creighton-primo.hosted.exlibrisgroup.com/primo-explore/search?tab=default_tab&amp;search_scope=EVERYTHING&amp;vid=01CRU&amp;lang=en_US&amp;offset=0&amp;query=any,contains,991000128429702656","Catalog Record")</f>
        <v/>
      </c>
      <c r="AV26">
        <f>HYPERLINK("http://www.worldcat.org/oclc/52921","WorldCat Record")</f>
        <v/>
      </c>
      <c r="AW26" t="inlineStr">
        <is>
          <t>796603397:eng</t>
        </is>
      </c>
      <c r="AX26" t="inlineStr">
        <is>
          <t>52921</t>
        </is>
      </c>
      <c r="AY26" t="inlineStr">
        <is>
          <t>991000128429702656</t>
        </is>
      </c>
      <c r="AZ26" t="inlineStr">
        <is>
          <t>991000128429702656</t>
        </is>
      </c>
      <c r="BA26" t="inlineStr">
        <is>
          <t>2259231370002656</t>
        </is>
      </c>
      <c r="BB26" t="inlineStr">
        <is>
          <t>BOOK</t>
        </is>
      </c>
      <c r="BD26" t="inlineStr">
        <is>
          <t>9780252000256</t>
        </is>
      </c>
      <c r="BE26" t="inlineStr">
        <is>
          <t>32285000253095</t>
        </is>
      </c>
      <c r="BF26" t="inlineStr">
        <is>
          <t>893714334</t>
        </is>
      </c>
    </row>
    <row r="27">
      <c r="A27" t="inlineStr">
        <is>
          <t>No</t>
        </is>
      </c>
      <c r="B27" t="inlineStr">
        <is>
          <t>CURAL</t>
        </is>
      </c>
      <c r="C27" t="inlineStr">
        <is>
          <t>SHELVES</t>
        </is>
      </c>
      <c r="D27" t="inlineStr">
        <is>
          <t>BD171 .P87</t>
        </is>
      </c>
      <c r="E27" t="inlineStr">
        <is>
          <t>0                      BD 0171000P  87</t>
        </is>
      </c>
      <c r="F27" t="inlineStr">
        <is>
          <t>Meaning and the moral sciences / Hilary Putnam.</t>
        </is>
      </c>
      <c r="H27" t="inlineStr">
        <is>
          <t>No</t>
        </is>
      </c>
      <c r="I27" t="inlineStr">
        <is>
          <t>1</t>
        </is>
      </c>
      <c r="J27" t="inlineStr">
        <is>
          <t>No</t>
        </is>
      </c>
      <c r="K27" t="inlineStr">
        <is>
          <t>No</t>
        </is>
      </c>
      <c r="L27" t="inlineStr">
        <is>
          <t>0</t>
        </is>
      </c>
      <c r="M27" t="inlineStr">
        <is>
          <t>Putnam, Hilary.</t>
        </is>
      </c>
      <c r="N27" t="inlineStr">
        <is>
          <t>London ; Boston : Routledge &amp; K. Paul, 1978.</t>
        </is>
      </c>
      <c r="O27" t="inlineStr">
        <is>
          <t>1978</t>
        </is>
      </c>
      <c r="Q27" t="inlineStr">
        <is>
          <t>eng</t>
        </is>
      </c>
      <c r="R27" t="inlineStr">
        <is>
          <t>enk</t>
        </is>
      </c>
      <c r="S27" t="inlineStr">
        <is>
          <t>International library of philosophy and scientific method</t>
        </is>
      </c>
      <c r="T27" t="inlineStr">
        <is>
          <t xml:space="preserve">BD </t>
        </is>
      </c>
      <c r="U27" t="n">
        <v>2</v>
      </c>
      <c r="V27" t="n">
        <v>2</v>
      </c>
      <c r="W27" t="inlineStr">
        <is>
          <t>2002-11-26</t>
        </is>
      </c>
      <c r="X27" t="inlineStr">
        <is>
          <t>2002-11-26</t>
        </is>
      </c>
      <c r="Y27" t="inlineStr">
        <is>
          <t>1990-07-31</t>
        </is>
      </c>
      <c r="Z27" t="inlineStr">
        <is>
          <t>1990-07-31</t>
        </is>
      </c>
      <c r="AA27" t="n">
        <v>762</v>
      </c>
      <c r="AB27" t="n">
        <v>563</v>
      </c>
      <c r="AC27" t="n">
        <v>601</v>
      </c>
      <c r="AD27" t="n">
        <v>3</v>
      </c>
      <c r="AE27" t="n">
        <v>4</v>
      </c>
      <c r="AF27" t="n">
        <v>30</v>
      </c>
      <c r="AG27" t="n">
        <v>32</v>
      </c>
      <c r="AH27" t="n">
        <v>12</v>
      </c>
      <c r="AI27" t="n">
        <v>13</v>
      </c>
      <c r="AJ27" t="n">
        <v>8</v>
      </c>
      <c r="AK27" t="n">
        <v>8</v>
      </c>
      <c r="AL27" t="n">
        <v>19</v>
      </c>
      <c r="AM27" t="n">
        <v>20</v>
      </c>
      <c r="AN27" t="n">
        <v>2</v>
      </c>
      <c r="AO27" t="n">
        <v>3</v>
      </c>
      <c r="AP27" t="n">
        <v>0</v>
      </c>
      <c r="AQ27" t="n">
        <v>0</v>
      </c>
      <c r="AR27" t="inlineStr">
        <is>
          <t>No</t>
        </is>
      </c>
      <c r="AS27" t="inlineStr">
        <is>
          <t>No</t>
        </is>
      </c>
      <c r="AU27">
        <f>HYPERLINK("https://creighton-primo.hosted.exlibrisgroup.com/primo-explore/search?tab=default_tab&amp;search_scope=EVERYTHING&amp;vid=01CRU&amp;lang=en_US&amp;offset=0&amp;query=any,contains,991004509869702656","Catalog Record")</f>
        <v/>
      </c>
      <c r="AV27">
        <f>HYPERLINK("http://www.worldcat.org/oclc/3757028","WorldCat Record")</f>
        <v/>
      </c>
      <c r="AW27" t="inlineStr">
        <is>
          <t>445237:eng</t>
        </is>
      </c>
      <c r="AX27" t="inlineStr">
        <is>
          <t>3757028</t>
        </is>
      </c>
      <c r="AY27" t="inlineStr">
        <is>
          <t>991004509869702656</t>
        </is>
      </c>
      <c r="AZ27" t="inlineStr">
        <is>
          <t>991004509869702656</t>
        </is>
      </c>
      <c r="BA27" t="inlineStr">
        <is>
          <t>2267563570002656</t>
        </is>
      </c>
      <c r="BB27" t="inlineStr">
        <is>
          <t>BOOK</t>
        </is>
      </c>
      <c r="BD27" t="inlineStr">
        <is>
          <t>9780710087546</t>
        </is>
      </c>
      <c r="BE27" t="inlineStr">
        <is>
          <t>32285000253160</t>
        </is>
      </c>
      <c r="BF27" t="inlineStr">
        <is>
          <t>893694019</t>
        </is>
      </c>
    </row>
    <row r="28">
      <c r="A28" t="inlineStr">
        <is>
          <t>No</t>
        </is>
      </c>
      <c r="B28" t="inlineStr">
        <is>
          <t>CURAL</t>
        </is>
      </c>
      <c r="C28" t="inlineStr">
        <is>
          <t>SHELVES</t>
        </is>
      </c>
      <c r="D28" t="inlineStr">
        <is>
          <t>BD171 .R47</t>
        </is>
      </c>
      <c r="E28" t="inlineStr">
        <is>
          <t>0                      BD 0171000R  47</t>
        </is>
      </c>
      <c r="F28" t="inlineStr">
        <is>
          <t>The coherence theory of truth.</t>
        </is>
      </c>
      <c r="H28" t="inlineStr">
        <is>
          <t>No</t>
        </is>
      </c>
      <c r="I28" t="inlineStr">
        <is>
          <t>1</t>
        </is>
      </c>
      <c r="J28" t="inlineStr">
        <is>
          <t>No</t>
        </is>
      </c>
      <c r="K28" t="inlineStr">
        <is>
          <t>No</t>
        </is>
      </c>
      <c r="L28" t="inlineStr">
        <is>
          <t>0</t>
        </is>
      </c>
      <c r="M28" t="inlineStr">
        <is>
          <t>Rescher, Nicholas.</t>
        </is>
      </c>
      <c r="N28" t="inlineStr">
        <is>
          <t>Oxford : Clarendon Press, 1973.</t>
        </is>
      </c>
      <c r="O28" t="inlineStr">
        <is>
          <t>1973</t>
        </is>
      </c>
      <c r="Q28" t="inlineStr">
        <is>
          <t>eng</t>
        </is>
      </c>
      <c r="R28" t="inlineStr">
        <is>
          <t>enk</t>
        </is>
      </c>
      <c r="S28" t="inlineStr">
        <is>
          <t>Clarendon library of logic and philosophy</t>
        </is>
      </c>
      <c r="T28" t="inlineStr">
        <is>
          <t xml:space="preserve">BD </t>
        </is>
      </c>
      <c r="U28" t="n">
        <v>3</v>
      </c>
      <c r="V28" t="n">
        <v>3</v>
      </c>
      <c r="W28" t="inlineStr">
        <is>
          <t>1997-10-01</t>
        </is>
      </c>
      <c r="X28" t="inlineStr">
        <is>
          <t>1997-10-01</t>
        </is>
      </c>
      <c r="Y28" t="inlineStr">
        <is>
          <t>1990-07-31</t>
        </is>
      </c>
      <c r="Z28" t="inlineStr">
        <is>
          <t>1990-07-31</t>
        </is>
      </c>
      <c r="AA28" t="n">
        <v>644</v>
      </c>
      <c r="AB28" t="n">
        <v>477</v>
      </c>
      <c r="AC28" t="n">
        <v>531</v>
      </c>
      <c r="AD28" t="n">
        <v>4</v>
      </c>
      <c r="AE28" t="n">
        <v>4</v>
      </c>
      <c r="AF28" t="n">
        <v>27</v>
      </c>
      <c r="AG28" t="n">
        <v>29</v>
      </c>
      <c r="AH28" t="n">
        <v>10</v>
      </c>
      <c r="AI28" t="n">
        <v>10</v>
      </c>
      <c r="AJ28" t="n">
        <v>6</v>
      </c>
      <c r="AK28" t="n">
        <v>7</v>
      </c>
      <c r="AL28" t="n">
        <v>17</v>
      </c>
      <c r="AM28" t="n">
        <v>19</v>
      </c>
      <c r="AN28" t="n">
        <v>3</v>
      </c>
      <c r="AO28" t="n">
        <v>3</v>
      </c>
      <c r="AP28" t="n">
        <v>0</v>
      </c>
      <c r="AQ28" t="n">
        <v>0</v>
      </c>
      <c r="AR28" t="inlineStr">
        <is>
          <t>No</t>
        </is>
      </c>
      <c r="AS28" t="inlineStr">
        <is>
          <t>Yes</t>
        </is>
      </c>
      <c r="AT28">
        <f>HYPERLINK("http://catalog.hathitrust.org/Record/000010860","HathiTrust Record")</f>
        <v/>
      </c>
      <c r="AU28">
        <f>HYPERLINK("https://creighton-primo.hosted.exlibrisgroup.com/primo-explore/search?tab=default_tab&amp;search_scope=EVERYTHING&amp;vid=01CRU&amp;lang=en_US&amp;offset=0&amp;query=any,contains,991003219499702656","Catalog Record")</f>
        <v/>
      </c>
      <c r="AV28">
        <f>HYPERLINK("http://www.worldcat.org/oclc/745629","WorldCat Record")</f>
        <v/>
      </c>
      <c r="AW28" t="inlineStr">
        <is>
          <t>483489:eng</t>
        </is>
      </c>
      <c r="AX28" t="inlineStr">
        <is>
          <t>745629</t>
        </is>
      </c>
      <c r="AY28" t="inlineStr">
        <is>
          <t>991003219499702656</t>
        </is>
      </c>
      <c r="AZ28" t="inlineStr">
        <is>
          <t>991003219499702656</t>
        </is>
      </c>
      <c r="BA28" t="inlineStr">
        <is>
          <t>2268883020002656</t>
        </is>
      </c>
      <c r="BB28" t="inlineStr">
        <is>
          <t>BOOK</t>
        </is>
      </c>
      <c r="BD28" t="inlineStr">
        <is>
          <t>9780198244011</t>
        </is>
      </c>
      <c r="BE28" t="inlineStr">
        <is>
          <t>32285000253186</t>
        </is>
      </c>
      <c r="BF28" t="inlineStr">
        <is>
          <t>893793420</t>
        </is>
      </c>
    </row>
    <row r="29">
      <c r="A29" t="inlineStr">
        <is>
          <t>No</t>
        </is>
      </c>
      <c r="B29" t="inlineStr">
        <is>
          <t>CURAL</t>
        </is>
      </c>
      <c r="C29" t="inlineStr">
        <is>
          <t>SHELVES</t>
        </is>
      </c>
      <c r="D29" t="inlineStr">
        <is>
          <t>BD175 .D68</t>
        </is>
      </c>
      <c r="E29" t="inlineStr">
        <is>
          <t>0                      BD 0175000D  68</t>
        </is>
      </c>
      <c r="F29" t="inlineStr">
        <is>
          <t>Understanding everyday life : toward the reconstruction of sociological knowledge / edited by Jack D. Douglas.</t>
        </is>
      </c>
      <c r="H29" t="inlineStr">
        <is>
          <t>No</t>
        </is>
      </c>
      <c r="I29" t="inlineStr">
        <is>
          <t>1</t>
        </is>
      </c>
      <c r="J29" t="inlineStr">
        <is>
          <t>No</t>
        </is>
      </c>
      <c r="K29" t="inlineStr">
        <is>
          <t>No</t>
        </is>
      </c>
      <c r="L29" t="inlineStr">
        <is>
          <t>0</t>
        </is>
      </c>
      <c r="M29" t="inlineStr">
        <is>
          <t>Douglas, Jack D.</t>
        </is>
      </c>
      <c r="N29" t="inlineStr">
        <is>
          <t>Chicago : Aldine Pub. Co., [1970]</t>
        </is>
      </c>
      <c r="O29" t="inlineStr">
        <is>
          <t>1970</t>
        </is>
      </c>
      <c r="Q29" t="inlineStr">
        <is>
          <t>eng</t>
        </is>
      </c>
      <c r="R29" t="inlineStr">
        <is>
          <t>ilu</t>
        </is>
      </c>
      <c r="T29" t="inlineStr">
        <is>
          <t xml:space="preserve">BD </t>
        </is>
      </c>
      <c r="U29" t="n">
        <v>1</v>
      </c>
      <c r="V29" t="n">
        <v>1</v>
      </c>
      <c r="W29" t="inlineStr">
        <is>
          <t>2001-01-04</t>
        </is>
      </c>
      <c r="X29" t="inlineStr">
        <is>
          <t>2001-01-04</t>
        </is>
      </c>
      <c r="Y29" t="inlineStr">
        <is>
          <t>1990-07-31</t>
        </is>
      </c>
      <c r="Z29" t="inlineStr">
        <is>
          <t>1990-07-31</t>
        </is>
      </c>
      <c r="AA29" t="n">
        <v>572</v>
      </c>
      <c r="AB29" t="n">
        <v>488</v>
      </c>
      <c r="AC29" t="n">
        <v>504</v>
      </c>
      <c r="AD29" t="n">
        <v>3</v>
      </c>
      <c r="AE29" t="n">
        <v>3</v>
      </c>
      <c r="AF29" t="n">
        <v>22</v>
      </c>
      <c r="AG29" t="n">
        <v>22</v>
      </c>
      <c r="AH29" t="n">
        <v>7</v>
      </c>
      <c r="AI29" t="n">
        <v>7</v>
      </c>
      <c r="AJ29" t="n">
        <v>4</v>
      </c>
      <c r="AK29" t="n">
        <v>4</v>
      </c>
      <c r="AL29" t="n">
        <v>15</v>
      </c>
      <c r="AM29" t="n">
        <v>15</v>
      </c>
      <c r="AN29" t="n">
        <v>2</v>
      </c>
      <c r="AO29" t="n">
        <v>2</v>
      </c>
      <c r="AP29" t="n">
        <v>0</v>
      </c>
      <c r="AQ29" t="n">
        <v>0</v>
      </c>
      <c r="AR29" t="inlineStr">
        <is>
          <t>No</t>
        </is>
      </c>
      <c r="AS29" t="inlineStr">
        <is>
          <t>Yes</t>
        </is>
      </c>
      <c r="AT29">
        <f>HYPERLINK("http://catalog.hathitrust.org/Record/001388174","HathiTrust Record")</f>
        <v/>
      </c>
      <c r="AU29">
        <f>HYPERLINK("https://creighton-primo.hosted.exlibrisgroup.com/primo-explore/search?tab=default_tab&amp;search_scope=EVERYTHING&amp;vid=01CRU&amp;lang=en_US&amp;offset=0&amp;query=any,contains,991000640629702656","Catalog Record")</f>
        <v/>
      </c>
      <c r="AV29">
        <f>HYPERLINK("http://www.worldcat.org/oclc/109506","WorldCat Record")</f>
        <v/>
      </c>
      <c r="AW29" t="inlineStr">
        <is>
          <t>118180235:eng</t>
        </is>
      </c>
      <c r="AX29" t="inlineStr">
        <is>
          <t>109506</t>
        </is>
      </c>
      <c r="AY29" t="inlineStr">
        <is>
          <t>991000640629702656</t>
        </is>
      </c>
      <c r="AZ29" t="inlineStr">
        <is>
          <t>991000640629702656</t>
        </is>
      </c>
      <c r="BA29" t="inlineStr">
        <is>
          <t>2254992940002656</t>
        </is>
      </c>
      <c r="BB29" t="inlineStr">
        <is>
          <t>BOOK</t>
        </is>
      </c>
      <c r="BD29" t="inlineStr">
        <is>
          <t>9780202301204</t>
        </is>
      </c>
      <c r="BE29" t="inlineStr">
        <is>
          <t>32285000253301</t>
        </is>
      </c>
      <c r="BF29" t="inlineStr">
        <is>
          <t>893528239</t>
        </is>
      </c>
    </row>
    <row r="30">
      <c r="A30" t="inlineStr">
        <is>
          <t>No</t>
        </is>
      </c>
      <c r="B30" t="inlineStr">
        <is>
          <t>CURAL</t>
        </is>
      </c>
      <c r="C30" t="inlineStr">
        <is>
          <t>SHELVES</t>
        </is>
      </c>
      <c r="D30" t="inlineStr">
        <is>
          <t>BD175 .F75 1992</t>
        </is>
      </c>
      <c r="E30" t="inlineStr">
        <is>
          <t>0                      BD 0175000F  75          1992</t>
        </is>
      </c>
      <c r="F30" t="inlineStr">
        <is>
          <t>The alienated mind : the sociology of knowledge in Germany, 1918-1933 / David Frisby.</t>
        </is>
      </c>
      <c r="H30" t="inlineStr">
        <is>
          <t>No</t>
        </is>
      </c>
      <c r="I30" t="inlineStr">
        <is>
          <t>1</t>
        </is>
      </c>
      <c r="J30" t="inlineStr">
        <is>
          <t>No</t>
        </is>
      </c>
      <c r="K30" t="inlineStr">
        <is>
          <t>No</t>
        </is>
      </c>
      <c r="L30" t="inlineStr">
        <is>
          <t>0</t>
        </is>
      </c>
      <c r="M30" t="inlineStr">
        <is>
          <t>Frisby, David.</t>
        </is>
      </c>
      <c r="N30" t="inlineStr">
        <is>
          <t>New York, NY : Routledge, 1992.</t>
        </is>
      </c>
      <c r="O30" t="inlineStr">
        <is>
          <t>1992</t>
        </is>
      </c>
      <c r="P30" t="inlineStr">
        <is>
          <t>2nd ed.</t>
        </is>
      </c>
      <c r="Q30" t="inlineStr">
        <is>
          <t>eng</t>
        </is>
      </c>
      <c r="R30" t="inlineStr">
        <is>
          <t>nyu</t>
        </is>
      </c>
      <c r="S30" t="inlineStr">
        <is>
          <t>International library of sociology</t>
        </is>
      </c>
      <c r="T30" t="inlineStr">
        <is>
          <t xml:space="preserve">BD </t>
        </is>
      </c>
      <c r="U30" t="n">
        <v>0</v>
      </c>
      <c r="V30" t="n">
        <v>0</v>
      </c>
      <c r="W30" t="inlineStr">
        <is>
          <t>2001-03-19</t>
        </is>
      </c>
      <c r="X30" t="inlineStr">
        <is>
          <t>2001-03-19</t>
        </is>
      </c>
      <c r="Y30" t="inlineStr">
        <is>
          <t>1994-01-24</t>
        </is>
      </c>
      <c r="Z30" t="inlineStr">
        <is>
          <t>1994-01-24</t>
        </is>
      </c>
      <c r="AA30" t="n">
        <v>119</v>
      </c>
      <c r="AB30" t="n">
        <v>78</v>
      </c>
      <c r="AC30" t="n">
        <v>223</v>
      </c>
      <c r="AD30" t="n">
        <v>2</v>
      </c>
      <c r="AE30" t="n">
        <v>3</v>
      </c>
      <c r="AF30" t="n">
        <v>6</v>
      </c>
      <c r="AG30" t="n">
        <v>14</v>
      </c>
      <c r="AH30" t="n">
        <v>3</v>
      </c>
      <c r="AI30" t="n">
        <v>5</v>
      </c>
      <c r="AJ30" t="n">
        <v>0</v>
      </c>
      <c r="AK30" t="n">
        <v>3</v>
      </c>
      <c r="AL30" t="n">
        <v>2</v>
      </c>
      <c r="AM30" t="n">
        <v>8</v>
      </c>
      <c r="AN30" t="n">
        <v>1</v>
      </c>
      <c r="AO30" t="n">
        <v>2</v>
      </c>
      <c r="AP30" t="n">
        <v>0</v>
      </c>
      <c r="AQ30" t="n">
        <v>0</v>
      </c>
      <c r="AR30" t="inlineStr">
        <is>
          <t>No</t>
        </is>
      </c>
      <c r="AS30" t="inlineStr">
        <is>
          <t>No</t>
        </is>
      </c>
      <c r="AU30">
        <f>HYPERLINK("https://creighton-primo.hosted.exlibrisgroup.com/primo-explore/search?tab=default_tab&amp;search_scope=EVERYTHING&amp;vid=01CRU&amp;lang=en_US&amp;offset=0&amp;query=any,contains,991001986859702656","Catalog Record")</f>
        <v/>
      </c>
      <c r="AV30">
        <f>HYPERLINK("http://www.worldcat.org/oclc/25245763","WorldCat Record")</f>
        <v/>
      </c>
      <c r="AW30" t="inlineStr">
        <is>
          <t>20962123:eng</t>
        </is>
      </c>
      <c r="AX30" t="inlineStr">
        <is>
          <t>25245763</t>
        </is>
      </c>
      <c r="AY30" t="inlineStr">
        <is>
          <t>991001986859702656</t>
        </is>
      </c>
      <c r="AZ30" t="inlineStr">
        <is>
          <t>991001986859702656</t>
        </is>
      </c>
      <c r="BA30" t="inlineStr">
        <is>
          <t>2259155240002656</t>
        </is>
      </c>
      <c r="BB30" t="inlineStr">
        <is>
          <t>BOOK</t>
        </is>
      </c>
      <c r="BD30" t="inlineStr">
        <is>
          <t>9780415057967</t>
        </is>
      </c>
      <c r="BE30" t="inlineStr">
        <is>
          <t>32285001833242</t>
        </is>
      </c>
      <c r="BF30" t="inlineStr">
        <is>
          <t>893879383</t>
        </is>
      </c>
    </row>
    <row r="31">
      <c r="A31" t="inlineStr">
        <is>
          <t>No</t>
        </is>
      </c>
      <c r="B31" t="inlineStr">
        <is>
          <t>CURAL</t>
        </is>
      </c>
      <c r="C31" t="inlineStr">
        <is>
          <t>SHELVES</t>
        </is>
      </c>
      <c r="D31" t="inlineStr">
        <is>
          <t>BD175 .W37 1996</t>
        </is>
      </c>
      <c r="E31" t="inlineStr">
        <is>
          <t>0                      BD 0175000W  37          1996</t>
        </is>
      </c>
      <c r="F31" t="inlineStr">
        <is>
          <t>Reconfiguring truth : postmodernism, science studies, and the search for a new model of knowledge / Steven C. Ward.</t>
        </is>
      </c>
      <c r="H31" t="inlineStr">
        <is>
          <t>No</t>
        </is>
      </c>
      <c r="I31" t="inlineStr">
        <is>
          <t>1</t>
        </is>
      </c>
      <c r="J31" t="inlineStr">
        <is>
          <t>No</t>
        </is>
      </c>
      <c r="K31" t="inlineStr">
        <is>
          <t>No</t>
        </is>
      </c>
      <c r="L31" t="inlineStr">
        <is>
          <t>0</t>
        </is>
      </c>
      <c r="M31" t="inlineStr">
        <is>
          <t>Ward, Steven C.</t>
        </is>
      </c>
      <c r="N31" t="inlineStr">
        <is>
          <t>Lanham : Rowman &amp; Littlefield Publishers, c1996.</t>
        </is>
      </c>
      <c r="O31" t="inlineStr">
        <is>
          <t>1996</t>
        </is>
      </c>
      <c r="Q31" t="inlineStr">
        <is>
          <t>eng</t>
        </is>
      </c>
      <c r="R31" t="inlineStr">
        <is>
          <t>mdu</t>
        </is>
      </c>
      <c r="T31" t="inlineStr">
        <is>
          <t xml:space="preserve">BD </t>
        </is>
      </c>
      <c r="U31" t="n">
        <v>1</v>
      </c>
      <c r="V31" t="n">
        <v>1</v>
      </c>
      <c r="W31" t="inlineStr">
        <is>
          <t>2001-10-25</t>
        </is>
      </c>
      <c r="X31" t="inlineStr">
        <is>
          <t>2001-10-25</t>
        </is>
      </c>
      <c r="Y31" t="inlineStr">
        <is>
          <t>1997-04-10</t>
        </is>
      </c>
      <c r="Z31" t="inlineStr">
        <is>
          <t>1997-04-10</t>
        </is>
      </c>
      <c r="AA31" t="n">
        <v>296</v>
      </c>
      <c r="AB31" t="n">
        <v>225</v>
      </c>
      <c r="AC31" t="n">
        <v>243</v>
      </c>
      <c r="AD31" t="n">
        <v>2</v>
      </c>
      <c r="AE31" t="n">
        <v>2</v>
      </c>
      <c r="AF31" t="n">
        <v>14</v>
      </c>
      <c r="AG31" t="n">
        <v>15</v>
      </c>
      <c r="AH31" t="n">
        <v>4</v>
      </c>
      <c r="AI31" t="n">
        <v>5</v>
      </c>
      <c r="AJ31" t="n">
        <v>3</v>
      </c>
      <c r="AK31" t="n">
        <v>4</v>
      </c>
      <c r="AL31" t="n">
        <v>9</v>
      </c>
      <c r="AM31" t="n">
        <v>9</v>
      </c>
      <c r="AN31" t="n">
        <v>1</v>
      </c>
      <c r="AO31" t="n">
        <v>1</v>
      </c>
      <c r="AP31" t="n">
        <v>1</v>
      </c>
      <c r="AQ31" t="n">
        <v>1</v>
      </c>
      <c r="AR31" t="inlineStr">
        <is>
          <t>No</t>
        </is>
      </c>
      <c r="AS31" t="inlineStr">
        <is>
          <t>Yes</t>
        </is>
      </c>
      <c r="AT31">
        <f>HYPERLINK("http://catalog.hathitrust.org/Record/003102344","HathiTrust Record")</f>
        <v/>
      </c>
      <c r="AU31">
        <f>HYPERLINK("https://creighton-primo.hosted.exlibrisgroup.com/primo-explore/search?tab=default_tab&amp;search_scope=EVERYTHING&amp;vid=01CRU&amp;lang=en_US&amp;offset=0&amp;query=any,contains,991002646069702656","Catalog Record")</f>
        <v/>
      </c>
      <c r="AV31">
        <f>HYPERLINK("http://www.worldcat.org/oclc/34618270","WorldCat Record")</f>
        <v/>
      </c>
      <c r="AW31" t="inlineStr">
        <is>
          <t>836952003:eng</t>
        </is>
      </c>
      <c r="AX31" t="inlineStr">
        <is>
          <t>34618270</t>
        </is>
      </c>
      <c r="AY31" t="inlineStr">
        <is>
          <t>991002646069702656</t>
        </is>
      </c>
      <c r="AZ31" t="inlineStr">
        <is>
          <t>991002646069702656</t>
        </is>
      </c>
      <c r="BA31" t="inlineStr">
        <is>
          <t>2271960260002656</t>
        </is>
      </c>
      <c r="BB31" t="inlineStr">
        <is>
          <t>BOOK</t>
        </is>
      </c>
      <c r="BD31" t="inlineStr">
        <is>
          <t>9780847682591</t>
        </is>
      </c>
      <c r="BE31" t="inlineStr">
        <is>
          <t>32285002496163</t>
        </is>
      </c>
      <c r="BF31" t="inlineStr">
        <is>
          <t>893873782</t>
        </is>
      </c>
    </row>
    <row r="32">
      <c r="A32" t="inlineStr">
        <is>
          <t>No</t>
        </is>
      </c>
      <c r="B32" t="inlineStr">
        <is>
          <t>CURAL</t>
        </is>
      </c>
      <c r="C32" t="inlineStr">
        <is>
          <t>SHELVES</t>
        </is>
      </c>
      <c r="D32" t="inlineStr">
        <is>
          <t>BD190 .A57 1988</t>
        </is>
      </c>
      <c r="E32" t="inlineStr">
        <is>
          <t>0                      BD 0190000A  57          1988</t>
        </is>
      </c>
      <c r="F32" t="inlineStr">
        <is>
          <t>Analogical reasoning : perspectives of artificial intelligence, cognitive science, and philosophy / edited by David H. Helman.</t>
        </is>
      </c>
      <c r="H32" t="inlineStr">
        <is>
          <t>No</t>
        </is>
      </c>
      <c r="I32" t="inlineStr">
        <is>
          <t>1</t>
        </is>
      </c>
      <c r="J32" t="inlineStr">
        <is>
          <t>No</t>
        </is>
      </c>
      <c r="K32" t="inlineStr">
        <is>
          <t>No</t>
        </is>
      </c>
      <c r="L32" t="inlineStr">
        <is>
          <t>0</t>
        </is>
      </c>
      <c r="N32" t="inlineStr">
        <is>
          <t>Dordrecht ; Boston : Kluwer Academic Publishers, c1988.</t>
        </is>
      </c>
      <c r="O32" t="inlineStr">
        <is>
          <t>1988</t>
        </is>
      </c>
      <c r="Q32" t="inlineStr">
        <is>
          <t>eng</t>
        </is>
      </c>
      <c r="R32" t="inlineStr">
        <is>
          <t xml:space="preserve">ne </t>
        </is>
      </c>
      <c r="S32" t="inlineStr">
        <is>
          <t>Studies in epistemology, logic, methodology, and philosophy of science</t>
        </is>
      </c>
      <c r="T32" t="inlineStr">
        <is>
          <t xml:space="preserve">BD </t>
        </is>
      </c>
      <c r="U32" t="n">
        <v>3</v>
      </c>
      <c r="V32" t="n">
        <v>3</v>
      </c>
      <c r="W32" t="inlineStr">
        <is>
          <t>2009-04-08</t>
        </is>
      </c>
      <c r="X32" t="inlineStr">
        <is>
          <t>2009-04-08</t>
        </is>
      </c>
      <c r="Y32" t="inlineStr">
        <is>
          <t>1990-04-02</t>
        </is>
      </c>
      <c r="Z32" t="inlineStr">
        <is>
          <t>1990-04-02</t>
        </is>
      </c>
      <c r="AA32" t="n">
        <v>249</v>
      </c>
      <c r="AB32" t="n">
        <v>168</v>
      </c>
      <c r="AC32" t="n">
        <v>179</v>
      </c>
      <c r="AD32" t="n">
        <v>3</v>
      </c>
      <c r="AE32" t="n">
        <v>3</v>
      </c>
      <c r="AF32" t="n">
        <v>9</v>
      </c>
      <c r="AG32" t="n">
        <v>10</v>
      </c>
      <c r="AH32" t="n">
        <v>1</v>
      </c>
      <c r="AI32" t="n">
        <v>2</v>
      </c>
      <c r="AJ32" t="n">
        <v>2</v>
      </c>
      <c r="AK32" t="n">
        <v>2</v>
      </c>
      <c r="AL32" t="n">
        <v>6</v>
      </c>
      <c r="AM32" t="n">
        <v>7</v>
      </c>
      <c r="AN32" t="n">
        <v>2</v>
      </c>
      <c r="AO32" t="n">
        <v>2</v>
      </c>
      <c r="AP32" t="n">
        <v>0</v>
      </c>
      <c r="AQ32" t="n">
        <v>0</v>
      </c>
      <c r="AR32" t="inlineStr">
        <is>
          <t>No</t>
        </is>
      </c>
      <c r="AS32" t="inlineStr">
        <is>
          <t>Yes</t>
        </is>
      </c>
      <c r="AT32">
        <f>HYPERLINK("http://catalog.hathitrust.org/Record/000946066","HathiTrust Record")</f>
        <v/>
      </c>
      <c r="AU32">
        <f>HYPERLINK("https://creighton-primo.hosted.exlibrisgroup.com/primo-explore/search?tab=default_tab&amp;search_scope=EVERYTHING&amp;vid=01CRU&amp;lang=en_US&amp;offset=0&amp;query=any,contains,991001235439702656","Catalog Record")</f>
        <v/>
      </c>
      <c r="AV32">
        <f>HYPERLINK("http://www.worldcat.org/oclc/17550163","WorldCat Record")</f>
        <v/>
      </c>
      <c r="AW32" t="inlineStr">
        <is>
          <t>808231795:eng</t>
        </is>
      </c>
      <c r="AX32" t="inlineStr">
        <is>
          <t>17550163</t>
        </is>
      </c>
      <c r="AY32" t="inlineStr">
        <is>
          <t>991001235439702656</t>
        </is>
      </c>
      <c r="AZ32" t="inlineStr">
        <is>
          <t>991001235439702656</t>
        </is>
      </c>
      <c r="BA32" t="inlineStr">
        <is>
          <t>2261980260002656</t>
        </is>
      </c>
      <c r="BB32" t="inlineStr">
        <is>
          <t>BOOK</t>
        </is>
      </c>
      <c r="BD32" t="inlineStr">
        <is>
          <t>9789027727114</t>
        </is>
      </c>
      <c r="BE32" t="inlineStr">
        <is>
          <t>32285000092451</t>
        </is>
      </c>
      <c r="BF32" t="inlineStr">
        <is>
          <t>893420192</t>
        </is>
      </c>
    </row>
    <row r="33">
      <c r="A33" t="inlineStr">
        <is>
          <t>No</t>
        </is>
      </c>
      <c r="B33" t="inlineStr">
        <is>
          <t>CURAL</t>
        </is>
      </c>
      <c r="C33" t="inlineStr">
        <is>
          <t>SHELVES</t>
        </is>
      </c>
      <c r="D33" t="inlineStr">
        <is>
          <t>BD190 .V513 1959</t>
        </is>
      </c>
      <c r="E33" t="inlineStr">
        <is>
          <t>0                      BD 0190000V  513         1959</t>
        </is>
      </c>
      <c r="F33" t="inlineStr">
        <is>
          <t>The analogy of names : and The concept of being / literally translated and annotated by Edward A. Bushinski, in collaboration with Henry J. Koren.</t>
        </is>
      </c>
      <c r="H33" t="inlineStr">
        <is>
          <t>No</t>
        </is>
      </c>
      <c r="I33" t="inlineStr">
        <is>
          <t>1</t>
        </is>
      </c>
      <c r="J33" t="inlineStr">
        <is>
          <t>No</t>
        </is>
      </c>
      <c r="K33" t="inlineStr">
        <is>
          <t>No</t>
        </is>
      </c>
      <c r="L33" t="inlineStr">
        <is>
          <t>0</t>
        </is>
      </c>
      <c r="M33" t="inlineStr">
        <is>
          <t>Cajetan, Tommaso de Vio, 1469-1534.</t>
        </is>
      </c>
      <c r="N33" t="inlineStr">
        <is>
          <t>Pittsburgh : Duquesne University, 1959.</t>
        </is>
      </c>
      <c r="O33" t="inlineStr">
        <is>
          <t>1959</t>
        </is>
      </c>
      <c r="P33" t="inlineStr">
        <is>
          <t>2d ed.</t>
        </is>
      </c>
      <c r="Q33" t="inlineStr">
        <is>
          <t>eng</t>
        </is>
      </c>
      <c r="R33" t="inlineStr">
        <is>
          <t xml:space="preserve">xx </t>
        </is>
      </c>
      <c r="S33" t="inlineStr">
        <is>
          <t>Duquesne studies. Philosophical series ; 4</t>
        </is>
      </c>
      <c r="T33" t="inlineStr">
        <is>
          <t xml:space="preserve">BD </t>
        </is>
      </c>
      <c r="U33" t="n">
        <v>1</v>
      </c>
      <c r="V33" t="n">
        <v>1</v>
      </c>
      <c r="W33" t="inlineStr">
        <is>
          <t>2009-02-25</t>
        </is>
      </c>
      <c r="X33" t="inlineStr">
        <is>
          <t>2009-02-25</t>
        </is>
      </c>
      <c r="Y33" t="inlineStr">
        <is>
          <t>1990-08-07</t>
        </is>
      </c>
      <c r="Z33" t="inlineStr">
        <is>
          <t>1990-08-07</t>
        </is>
      </c>
      <c r="AA33" t="n">
        <v>225</v>
      </c>
      <c r="AB33" t="n">
        <v>193</v>
      </c>
      <c r="AC33" t="n">
        <v>200</v>
      </c>
      <c r="AD33" t="n">
        <v>3</v>
      </c>
      <c r="AE33" t="n">
        <v>3</v>
      </c>
      <c r="AF33" t="n">
        <v>14</v>
      </c>
      <c r="AG33" t="n">
        <v>14</v>
      </c>
      <c r="AH33" t="n">
        <v>4</v>
      </c>
      <c r="AI33" t="n">
        <v>4</v>
      </c>
      <c r="AJ33" t="n">
        <v>5</v>
      </c>
      <c r="AK33" t="n">
        <v>5</v>
      </c>
      <c r="AL33" t="n">
        <v>7</v>
      </c>
      <c r="AM33" t="n">
        <v>7</v>
      </c>
      <c r="AN33" t="n">
        <v>1</v>
      </c>
      <c r="AO33" t="n">
        <v>1</v>
      </c>
      <c r="AP33" t="n">
        <v>0</v>
      </c>
      <c r="AQ33" t="n">
        <v>0</v>
      </c>
      <c r="AR33" t="inlineStr">
        <is>
          <t>No</t>
        </is>
      </c>
      <c r="AS33" t="inlineStr">
        <is>
          <t>Yes</t>
        </is>
      </c>
      <c r="AT33">
        <f>HYPERLINK("http://catalog.hathitrust.org/Record/102186665","HathiTrust Record")</f>
        <v/>
      </c>
      <c r="AU33">
        <f>HYPERLINK("https://creighton-primo.hosted.exlibrisgroup.com/primo-explore/search?tab=default_tab&amp;search_scope=EVERYTHING&amp;vid=01CRU&amp;lang=en_US&amp;offset=0&amp;query=any,contains,991003519489702656","Catalog Record")</f>
        <v/>
      </c>
      <c r="AV33">
        <f>HYPERLINK("http://www.worldcat.org/oclc/1079079","WorldCat Record")</f>
        <v/>
      </c>
      <c r="AW33" t="inlineStr">
        <is>
          <t>10792169905:eng</t>
        </is>
      </c>
      <c r="AX33" t="inlineStr">
        <is>
          <t>1079079</t>
        </is>
      </c>
      <c r="AY33" t="inlineStr">
        <is>
          <t>991003519489702656</t>
        </is>
      </c>
      <c r="AZ33" t="inlineStr">
        <is>
          <t>991003519489702656</t>
        </is>
      </c>
      <c r="BA33" t="inlineStr">
        <is>
          <t>2255754850002656</t>
        </is>
      </c>
      <c r="BB33" t="inlineStr">
        <is>
          <t>BOOK</t>
        </is>
      </c>
      <c r="BE33" t="inlineStr">
        <is>
          <t>32285000254234</t>
        </is>
      </c>
      <c r="BF33" t="inlineStr">
        <is>
          <t>893611132</t>
        </is>
      </c>
    </row>
    <row r="34">
      <c r="A34" t="inlineStr">
        <is>
          <t>No</t>
        </is>
      </c>
      <c r="B34" t="inlineStr">
        <is>
          <t>CURAL</t>
        </is>
      </c>
      <c r="C34" t="inlineStr">
        <is>
          <t>SHELVES</t>
        </is>
      </c>
      <c r="D34" t="inlineStr">
        <is>
          <t>BD21 .C59</t>
        </is>
      </c>
      <c r="E34" t="inlineStr">
        <is>
          <t>0                      BD 0021000C  59</t>
        </is>
      </c>
      <c r="F34" t="inlineStr">
        <is>
          <t>The need to question : an introduction to philosophy.</t>
        </is>
      </c>
      <c r="H34" t="inlineStr">
        <is>
          <t>No</t>
        </is>
      </c>
      <c r="I34" t="inlineStr">
        <is>
          <t>1</t>
        </is>
      </c>
      <c r="J34" t="inlineStr">
        <is>
          <t>No</t>
        </is>
      </c>
      <c r="K34" t="inlineStr">
        <is>
          <t>No</t>
        </is>
      </c>
      <c r="L34" t="inlineStr">
        <is>
          <t>0</t>
        </is>
      </c>
      <c r="M34" t="inlineStr">
        <is>
          <t>Clark, Malcolm, 1926-</t>
        </is>
      </c>
      <c r="N34" t="inlineStr">
        <is>
          <t>Englewood Cliffs, N.J. : Prentice-Hall, [1973]</t>
        </is>
      </c>
      <c r="O34" t="inlineStr">
        <is>
          <t>1973</t>
        </is>
      </c>
      <c r="Q34" t="inlineStr">
        <is>
          <t>eng</t>
        </is>
      </c>
      <c r="R34" t="inlineStr">
        <is>
          <t>nju</t>
        </is>
      </c>
      <c r="T34" t="inlineStr">
        <is>
          <t xml:space="preserve">BD </t>
        </is>
      </c>
      <c r="U34" t="n">
        <v>3</v>
      </c>
      <c r="V34" t="n">
        <v>3</v>
      </c>
      <c r="W34" t="inlineStr">
        <is>
          <t>2004-11-21</t>
        </is>
      </c>
      <c r="X34" t="inlineStr">
        <is>
          <t>2004-11-21</t>
        </is>
      </c>
      <c r="Y34" t="inlineStr">
        <is>
          <t>1991-03-11</t>
        </is>
      </c>
      <c r="Z34" t="inlineStr">
        <is>
          <t>1991-03-11</t>
        </is>
      </c>
      <c r="AA34" t="n">
        <v>285</v>
      </c>
      <c r="AB34" t="n">
        <v>215</v>
      </c>
      <c r="AC34" t="n">
        <v>215</v>
      </c>
      <c r="AD34" t="n">
        <v>3</v>
      </c>
      <c r="AE34" t="n">
        <v>3</v>
      </c>
      <c r="AF34" t="n">
        <v>14</v>
      </c>
      <c r="AG34" t="n">
        <v>14</v>
      </c>
      <c r="AH34" t="n">
        <v>3</v>
      </c>
      <c r="AI34" t="n">
        <v>3</v>
      </c>
      <c r="AJ34" t="n">
        <v>4</v>
      </c>
      <c r="AK34" t="n">
        <v>4</v>
      </c>
      <c r="AL34" t="n">
        <v>10</v>
      </c>
      <c r="AM34" t="n">
        <v>10</v>
      </c>
      <c r="AN34" t="n">
        <v>2</v>
      </c>
      <c r="AO34" t="n">
        <v>2</v>
      </c>
      <c r="AP34" t="n">
        <v>0</v>
      </c>
      <c r="AQ34" t="n">
        <v>0</v>
      </c>
      <c r="AR34" t="inlineStr">
        <is>
          <t>No</t>
        </is>
      </c>
      <c r="AS34" t="inlineStr">
        <is>
          <t>No</t>
        </is>
      </c>
      <c r="AU34">
        <f>HYPERLINK("https://creighton-primo.hosted.exlibrisgroup.com/primo-explore/search?tab=default_tab&amp;search_scope=EVERYTHING&amp;vid=01CRU&amp;lang=en_US&amp;offset=0&amp;query=any,contains,991002464529702656","Catalog Record")</f>
        <v/>
      </c>
      <c r="AV34">
        <f>HYPERLINK("http://www.worldcat.org/oclc/357067","WorldCat Record")</f>
        <v/>
      </c>
      <c r="AW34" t="inlineStr">
        <is>
          <t>1402248:eng</t>
        </is>
      </c>
      <c r="AX34" t="inlineStr">
        <is>
          <t>357067</t>
        </is>
      </c>
      <c r="AY34" t="inlineStr">
        <is>
          <t>991002464529702656</t>
        </is>
      </c>
      <c r="AZ34" t="inlineStr">
        <is>
          <t>991002464529702656</t>
        </is>
      </c>
      <c r="BA34" t="inlineStr">
        <is>
          <t>2263054130002656</t>
        </is>
      </c>
      <c r="BB34" t="inlineStr">
        <is>
          <t>BOOK</t>
        </is>
      </c>
      <c r="BD34" t="inlineStr">
        <is>
          <t>9780136108573</t>
        </is>
      </c>
      <c r="BE34" t="inlineStr">
        <is>
          <t>32285000546977</t>
        </is>
      </c>
      <c r="BF34" t="inlineStr">
        <is>
          <t>893226869</t>
        </is>
      </c>
    </row>
    <row r="35">
      <c r="A35" t="inlineStr">
        <is>
          <t>No</t>
        </is>
      </c>
      <c r="B35" t="inlineStr">
        <is>
          <t>CURAL</t>
        </is>
      </c>
      <c r="C35" t="inlineStr">
        <is>
          <t>SHELVES</t>
        </is>
      </c>
      <c r="D35" t="inlineStr">
        <is>
          <t>BD21 .E4 1973</t>
        </is>
      </c>
      <c r="E35" t="inlineStr">
        <is>
          <t>0                      BD 0021000E  4           1973</t>
        </is>
      </c>
      <c r="F35" t="inlineStr">
        <is>
          <t>A modern introduction to philosophy : readings from classical and contemporary sources / edited by Paul Edwards and Arthur Pap.</t>
        </is>
      </c>
      <c r="H35" t="inlineStr">
        <is>
          <t>No</t>
        </is>
      </c>
      <c r="I35" t="inlineStr">
        <is>
          <t>1</t>
        </is>
      </c>
      <c r="J35" t="inlineStr">
        <is>
          <t>No</t>
        </is>
      </c>
      <c r="K35" t="inlineStr">
        <is>
          <t>No</t>
        </is>
      </c>
      <c r="L35" t="inlineStr">
        <is>
          <t>0</t>
        </is>
      </c>
      <c r="M35" t="inlineStr">
        <is>
          <t>Edwards, Paul, 1923-2004, editor.</t>
        </is>
      </c>
      <c r="N35" t="inlineStr">
        <is>
          <t>New York : Free Press, [1972, c1973]</t>
        </is>
      </c>
      <c r="O35" t="inlineStr">
        <is>
          <t>1972</t>
        </is>
      </c>
      <c r="P35" t="inlineStr">
        <is>
          <t>3d ed.</t>
        </is>
      </c>
      <c r="Q35" t="inlineStr">
        <is>
          <t>eng</t>
        </is>
      </c>
      <c r="R35" t="inlineStr">
        <is>
          <t>nyu</t>
        </is>
      </c>
      <c r="S35" t="inlineStr">
        <is>
          <t>The Free Press textbooks in philosophy</t>
        </is>
      </c>
      <c r="T35" t="inlineStr">
        <is>
          <t xml:space="preserve">BD </t>
        </is>
      </c>
      <c r="U35" t="n">
        <v>4</v>
      </c>
      <c r="V35" t="n">
        <v>4</v>
      </c>
      <c r="W35" t="inlineStr">
        <is>
          <t>2008-04-11</t>
        </is>
      </c>
      <c r="X35" t="inlineStr">
        <is>
          <t>2008-04-11</t>
        </is>
      </c>
      <c r="Y35" t="inlineStr">
        <is>
          <t>1991-03-11</t>
        </is>
      </c>
      <c r="Z35" t="inlineStr">
        <is>
          <t>1991-03-11</t>
        </is>
      </c>
      <c r="AA35" t="n">
        <v>658</v>
      </c>
      <c r="AB35" t="n">
        <v>525</v>
      </c>
      <c r="AC35" t="n">
        <v>1132</v>
      </c>
      <c r="AD35" t="n">
        <v>3</v>
      </c>
      <c r="AE35" t="n">
        <v>6</v>
      </c>
      <c r="AF35" t="n">
        <v>20</v>
      </c>
      <c r="AG35" t="n">
        <v>46</v>
      </c>
      <c r="AH35" t="n">
        <v>7</v>
      </c>
      <c r="AI35" t="n">
        <v>20</v>
      </c>
      <c r="AJ35" t="n">
        <v>3</v>
      </c>
      <c r="AK35" t="n">
        <v>8</v>
      </c>
      <c r="AL35" t="n">
        <v>17</v>
      </c>
      <c r="AM35" t="n">
        <v>25</v>
      </c>
      <c r="AN35" t="n">
        <v>0</v>
      </c>
      <c r="AO35" t="n">
        <v>3</v>
      </c>
      <c r="AP35" t="n">
        <v>1</v>
      </c>
      <c r="AQ35" t="n">
        <v>1</v>
      </c>
      <c r="AR35" t="inlineStr">
        <is>
          <t>No</t>
        </is>
      </c>
      <c r="AS35" t="inlineStr">
        <is>
          <t>Yes</t>
        </is>
      </c>
      <c r="AT35">
        <f>HYPERLINK("http://catalog.hathitrust.org/Record/000007245","HathiTrust Record")</f>
        <v/>
      </c>
      <c r="AU35">
        <f>HYPERLINK("https://creighton-primo.hosted.exlibrisgroup.com/primo-explore/search?tab=default_tab&amp;search_scope=EVERYTHING&amp;vid=01CRU&amp;lang=en_US&amp;offset=0&amp;query=any,contains,991002937499702656","Catalog Record")</f>
        <v/>
      </c>
      <c r="AV35">
        <f>HYPERLINK("http://www.worldcat.org/oclc/533845","WorldCat Record")</f>
        <v/>
      </c>
      <c r="AW35" t="inlineStr">
        <is>
          <t>796691045:eng</t>
        </is>
      </c>
      <c r="AX35" t="inlineStr">
        <is>
          <t>533845</t>
        </is>
      </c>
      <c r="AY35" t="inlineStr">
        <is>
          <t>991002937499702656</t>
        </is>
      </c>
      <c r="AZ35" t="inlineStr">
        <is>
          <t>991002937499702656</t>
        </is>
      </c>
      <c r="BA35" t="inlineStr">
        <is>
          <t>2264339840002656</t>
        </is>
      </c>
      <c r="BB35" t="inlineStr">
        <is>
          <t>BOOK</t>
        </is>
      </c>
      <c r="BE35" t="inlineStr">
        <is>
          <t>32285000547066</t>
        </is>
      </c>
      <c r="BF35" t="inlineStr">
        <is>
          <t>893786772</t>
        </is>
      </c>
    </row>
    <row r="36">
      <c r="A36" t="inlineStr">
        <is>
          <t>No</t>
        </is>
      </c>
      <c r="B36" t="inlineStr">
        <is>
          <t>CURAL</t>
        </is>
      </c>
      <c r="C36" t="inlineStr">
        <is>
          <t>SHELVES</t>
        </is>
      </c>
      <c r="D36" t="inlineStr">
        <is>
          <t>BD21 .M85 1979</t>
        </is>
      </c>
      <c r="E36" t="inlineStr">
        <is>
          <t>0                      BD 0021000M  85          1979</t>
        </is>
      </c>
      <c r="F36" t="inlineStr">
        <is>
          <t>The ways of philosophy / Milton K. Munitz.</t>
        </is>
      </c>
      <c r="H36" t="inlineStr">
        <is>
          <t>No</t>
        </is>
      </c>
      <c r="I36" t="inlineStr">
        <is>
          <t>1</t>
        </is>
      </c>
      <c r="J36" t="inlineStr">
        <is>
          <t>No</t>
        </is>
      </c>
      <c r="K36" t="inlineStr">
        <is>
          <t>No</t>
        </is>
      </c>
      <c r="L36" t="inlineStr">
        <is>
          <t>0</t>
        </is>
      </c>
      <c r="M36" t="inlineStr">
        <is>
          <t>Munitz, Milton K. (Milton Karl), 1913-1995.</t>
        </is>
      </c>
      <c r="N36" t="inlineStr">
        <is>
          <t>New York : Macmillan, c1979.</t>
        </is>
      </c>
      <c r="O36" t="inlineStr">
        <is>
          <t>1979</t>
        </is>
      </c>
      <c r="Q36" t="inlineStr">
        <is>
          <t>eng</t>
        </is>
      </c>
      <c r="R36" t="inlineStr">
        <is>
          <t>nyu</t>
        </is>
      </c>
      <c r="T36" t="inlineStr">
        <is>
          <t xml:space="preserve">BD </t>
        </is>
      </c>
      <c r="U36" t="n">
        <v>1</v>
      </c>
      <c r="V36" t="n">
        <v>1</v>
      </c>
      <c r="W36" t="inlineStr">
        <is>
          <t>2002-12-04</t>
        </is>
      </c>
      <c r="X36" t="inlineStr">
        <is>
          <t>2002-12-04</t>
        </is>
      </c>
      <c r="Y36" t="inlineStr">
        <is>
          <t>1991-07-10</t>
        </is>
      </c>
      <c r="Z36" t="inlineStr">
        <is>
          <t>1991-07-10</t>
        </is>
      </c>
      <c r="AA36" t="n">
        <v>215</v>
      </c>
      <c r="AB36" t="n">
        <v>144</v>
      </c>
      <c r="AC36" t="n">
        <v>149</v>
      </c>
      <c r="AD36" t="n">
        <v>3</v>
      </c>
      <c r="AE36" t="n">
        <v>3</v>
      </c>
      <c r="AF36" t="n">
        <v>4</v>
      </c>
      <c r="AG36" t="n">
        <v>4</v>
      </c>
      <c r="AH36" t="n">
        <v>2</v>
      </c>
      <c r="AI36" t="n">
        <v>2</v>
      </c>
      <c r="AJ36" t="n">
        <v>0</v>
      </c>
      <c r="AK36" t="n">
        <v>0</v>
      </c>
      <c r="AL36" t="n">
        <v>2</v>
      </c>
      <c r="AM36" t="n">
        <v>2</v>
      </c>
      <c r="AN36" t="n">
        <v>1</v>
      </c>
      <c r="AO36" t="n">
        <v>1</v>
      </c>
      <c r="AP36" t="n">
        <v>0</v>
      </c>
      <c r="AQ36" t="n">
        <v>0</v>
      </c>
      <c r="AR36" t="inlineStr">
        <is>
          <t>No</t>
        </is>
      </c>
      <c r="AS36" t="inlineStr">
        <is>
          <t>Yes</t>
        </is>
      </c>
      <c r="AT36">
        <f>HYPERLINK("http://catalog.hathitrust.org/Record/010318589","HathiTrust Record")</f>
        <v/>
      </c>
      <c r="AU36">
        <f>HYPERLINK("https://creighton-primo.hosted.exlibrisgroup.com/primo-explore/search?tab=default_tab&amp;search_scope=EVERYTHING&amp;vid=01CRU&amp;lang=en_US&amp;offset=0&amp;query=any,contains,991004453029702656","Catalog Record")</f>
        <v/>
      </c>
      <c r="AV36">
        <f>HYPERLINK("http://www.worldcat.org/oclc/3516588","WorldCat Record")</f>
        <v/>
      </c>
      <c r="AW36" t="inlineStr">
        <is>
          <t>398688:eng</t>
        </is>
      </c>
      <c r="AX36" t="inlineStr">
        <is>
          <t>3516588</t>
        </is>
      </c>
      <c r="AY36" t="inlineStr">
        <is>
          <t>991004453029702656</t>
        </is>
      </c>
      <c r="AZ36" t="inlineStr">
        <is>
          <t>991004453029702656</t>
        </is>
      </c>
      <c r="BA36" t="inlineStr">
        <is>
          <t>2272478070002656</t>
        </is>
      </c>
      <c r="BB36" t="inlineStr">
        <is>
          <t>BOOK</t>
        </is>
      </c>
      <c r="BD36" t="inlineStr">
        <is>
          <t>9780023848506</t>
        </is>
      </c>
      <c r="BE36" t="inlineStr">
        <is>
          <t>32285000648369</t>
        </is>
      </c>
      <c r="BF36" t="inlineStr">
        <is>
          <t>893718922</t>
        </is>
      </c>
    </row>
    <row r="37">
      <c r="A37" t="inlineStr">
        <is>
          <t>No</t>
        </is>
      </c>
      <c r="B37" t="inlineStr">
        <is>
          <t>CURAL</t>
        </is>
      </c>
      <c r="C37" t="inlineStr">
        <is>
          <t>SHELVES</t>
        </is>
      </c>
      <c r="D37" t="inlineStr">
        <is>
          <t>BD21 .R3 1971</t>
        </is>
      </c>
      <c r="E37" t="inlineStr">
        <is>
          <t>0                      BD 0021000R  3           1971</t>
        </is>
      </c>
      <c r="F37" t="inlineStr">
        <is>
          <t>Philosophy : an introduction / [by] John Herman Randall, Jr. [and] Justus Buchler.</t>
        </is>
      </c>
      <c r="H37" t="inlineStr">
        <is>
          <t>No</t>
        </is>
      </c>
      <c r="I37" t="inlineStr">
        <is>
          <t>1</t>
        </is>
      </c>
      <c r="J37" t="inlineStr">
        <is>
          <t>No</t>
        </is>
      </c>
      <c r="K37" t="inlineStr">
        <is>
          <t>No</t>
        </is>
      </c>
      <c r="L37" t="inlineStr">
        <is>
          <t>0</t>
        </is>
      </c>
      <c r="M37" t="inlineStr">
        <is>
          <t>Randall, John Herman, Jr., 1899-1980.</t>
        </is>
      </c>
      <c r="N37" t="inlineStr">
        <is>
          <t>New York : Barnes &amp; Noble, [1971]</t>
        </is>
      </c>
      <c r="O37" t="inlineStr">
        <is>
          <t>1971</t>
        </is>
      </c>
      <c r="P37" t="inlineStr">
        <is>
          <t>Rev. ed.</t>
        </is>
      </c>
      <c r="Q37" t="inlineStr">
        <is>
          <t>eng</t>
        </is>
      </c>
      <c r="R37" t="inlineStr">
        <is>
          <t>nyu</t>
        </is>
      </c>
      <c r="S37" t="inlineStr">
        <is>
          <t>College outline series ; no. 41</t>
        </is>
      </c>
      <c r="T37" t="inlineStr">
        <is>
          <t xml:space="preserve">BD </t>
        </is>
      </c>
      <c r="U37" t="n">
        <v>2</v>
      </c>
      <c r="V37" t="n">
        <v>2</v>
      </c>
      <c r="W37" t="inlineStr">
        <is>
          <t>2005-04-30</t>
        </is>
      </c>
      <c r="X37" t="inlineStr">
        <is>
          <t>2005-04-30</t>
        </is>
      </c>
      <c r="Y37" t="inlineStr">
        <is>
          <t>1991-03-11</t>
        </is>
      </c>
      <c r="Z37" t="inlineStr">
        <is>
          <t>1991-03-11</t>
        </is>
      </c>
      <c r="AA37" t="n">
        <v>298</v>
      </c>
      <c r="AB37" t="n">
        <v>278</v>
      </c>
      <c r="AC37" t="n">
        <v>684</v>
      </c>
      <c r="AD37" t="n">
        <v>5</v>
      </c>
      <c r="AE37" t="n">
        <v>8</v>
      </c>
      <c r="AF37" t="n">
        <v>7</v>
      </c>
      <c r="AG37" t="n">
        <v>23</v>
      </c>
      <c r="AH37" t="n">
        <v>4</v>
      </c>
      <c r="AI37" t="n">
        <v>9</v>
      </c>
      <c r="AJ37" t="n">
        <v>0</v>
      </c>
      <c r="AK37" t="n">
        <v>4</v>
      </c>
      <c r="AL37" t="n">
        <v>1</v>
      </c>
      <c r="AM37" t="n">
        <v>7</v>
      </c>
      <c r="AN37" t="n">
        <v>3</v>
      </c>
      <c r="AO37" t="n">
        <v>5</v>
      </c>
      <c r="AP37" t="n">
        <v>0</v>
      </c>
      <c r="AQ37" t="n">
        <v>1</v>
      </c>
      <c r="AR37" t="inlineStr">
        <is>
          <t>No</t>
        </is>
      </c>
      <c r="AS37" t="inlineStr">
        <is>
          <t>No</t>
        </is>
      </c>
      <c r="AU37">
        <f>HYPERLINK("https://creighton-primo.hosted.exlibrisgroup.com/primo-explore/search?tab=default_tab&amp;search_scope=EVERYTHING&amp;vid=01CRU&amp;lang=en_US&amp;offset=0&amp;query=any,contains,991001225039702656","Catalog Record")</f>
        <v/>
      </c>
      <c r="AV37">
        <f>HYPERLINK("http://www.worldcat.org/oclc/199517","WorldCat Record")</f>
        <v/>
      </c>
      <c r="AW37" t="inlineStr">
        <is>
          <t>117452028:eng</t>
        </is>
      </c>
      <c r="AX37" t="inlineStr">
        <is>
          <t>199517</t>
        </is>
      </c>
      <c r="AY37" t="inlineStr">
        <is>
          <t>991001225039702656</t>
        </is>
      </c>
      <c r="AZ37" t="inlineStr">
        <is>
          <t>991001225039702656</t>
        </is>
      </c>
      <c r="BA37" t="inlineStr">
        <is>
          <t>2269741580002656</t>
        </is>
      </c>
      <c r="BB37" t="inlineStr">
        <is>
          <t>BOOK</t>
        </is>
      </c>
      <c r="BD37" t="inlineStr">
        <is>
          <t>9780389000891</t>
        </is>
      </c>
      <c r="BE37" t="inlineStr">
        <is>
          <t>32285000547298</t>
        </is>
      </c>
      <c r="BF37" t="inlineStr">
        <is>
          <t>893432702</t>
        </is>
      </c>
    </row>
    <row r="38">
      <c r="A38" t="inlineStr">
        <is>
          <t>No</t>
        </is>
      </c>
      <c r="B38" t="inlineStr">
        <is>
          <t>CURAL</t>
        </is>
      </c>
      <c r="C38" t="inlineStr">
        <is>
          <t>SHELVES</t>
        </is>
      </c>
      <c r="D38" t="inlineStr">
        <is>
          <t>BD21 .S85 1964</t>
        </is>
      </c>
      <c r="E38" t="inlineStr">
        <is>
          <t>0                      BD 0021000S  85          1964</t>
        </is>
      </c>
      <c r="F38" t="inlineStr">
        <is>
          <t>An introduction to philosophy.</t>
        </is>
      </c>
      <c r="H38" t="inlineStr">
        <is>
          <t>No</t>
        </is>
      </c>
      <c r="I38" t="inlineStr">
        <is>
          <t>1</t>
        </is>
      </c>
      <c r="J38" t="inlineStr">
        <is>
          <t>No</t>
        </is>
      </c>
      <c r="K38" t="inlineStr">
        <is>
          <t>No</t>
        </is>
      </c>
      <c r="L38" t="inlineStr">
        <is>
          <t>0</t>
        </is>
      </c>
      <c r="M38" t="inlineStr">
        <is>
          <t>Sullivan, Daniel J. (Daniel James), 1909-</t>
        </is>
      </c>
      <c r="N38" t="inlineStr">
        <is>
          <t>Milwaukee : Bruce Pub. Co., [1964]</t>
        </is>
      </c>
      <c r="O38" t="inlineStr">
        <is>
          <t>1964</t>
        </is>
      </c>
      <c r="P38" t="inlineStr">
        <is>
          <t>Rev. ed.</t>
        </is>
      </c>
      <c r="Q38" t="inlineStr">
        <is>
          <t>eng</t>
        </is>
      </c>
      <c r="R38" t="inlineStr">
        <is>
          <t>wiu</t>
        </is>
      </c>
      <c r="T38" t="inlineStr">
        <is>
          <t xml:space="preserve">BD </t>
        </is>
      </c>
      <c r="U38" t="n">
        <v>5</v>
      </c>
      <c r="V38" t="n">
        <v>5</v>
      </c>
      <c r="W38" t="inlineStr">
        <is>
          <t>2008-03-04</t>
        </is>
      </c>
      <c r="X38" t="inlineStr">
        <is>
          <t>2008-03-04</t>
        </is>
      </c>
      <c r="Y38" t="inlineStr">
        <is>
          <t>1991-03-11</t>
        </is>
      </c>
      <c r="Z38" t="inlineStr">
        <is>
          <t>1991-03-11</t>
        </is>
      </c>
      <c r="AA38" t="n">
        <v>119</v>
      </c>
      <c r="AB38" t="n">
        <v>99</v>
      </c>
      <c r="AC38" t="n">
        <v>371</v>
      </c>
      <c r="AD38" t="n">
        <v>3</v>
      </c>
      <c r="AE38" t="n">
        <v>4</v>
      </c>
      <c r="AF38" t="n">
        <v>10</v>
      </c>
      <c r="AG38" t="n">
        <v>30</v>
      </c>
      <c r="AH38" t="n">
        <v>4</v>
      </c>
      <c r="AI38" t="n">
        <v>11</v>
      </c>
      <c r="AJ38" t="n">
        <v>1</v>
      </c>
      <c r="AK38" t="n">
        <v>8</v>
      </c>
      <c r="AL38" t="n">
        <v>8</v>
      </c>
      <c r="AM38" t="n">
        <v>23</v>
      </c>
      <c r="AN38" t="n">
        <v>0</v>
      </c>
      <c r="AO38" t="n">
        <v>0</v>
      </c>
      <c r="AP38" t="n">
        <v>0</v>
      </c>
      <c r="AQ38" t="n">
        <v>0</v>
      </c>
      <c r="AR38" t="inlineStr">
        <is>
          <t>No</t>
        </is>
      </c>
      <c r="AS38" t="inlineStr">
        <is>
          <t>No</t>
        </is>
      </c>
      <c r="AU38">
        <f>HYPERLINK("https://creighton-primo.hosted.exlibrisgroup.com/primo-explore/search?tab=default_tab&amp;search_scope=EVERYTHING&amp;vid=01CRU&amp;lang=en_US&amp;offset=0&amp;query=any,contains,991003874339702656","Catalog Record")</f>
        <v/>
      </c>
      <c r="AV38">
        <f>HYPERLINK("http://www.worldcat.org/oclc/1702340","WorldCat Record")</f>
        <v/>
      </c>
      <c r="AW38" t="inlineStr">
        <is>
          <t>1783349:eng</t>
        </is>
      </c>
      <c r="AX38" t="inlineStr">
        <is>
          <t>1702340</t>
        </is>
      </c>
      <c r="AY38" t="inlineStr">
        <is>
          <t>991003874339702656</t>
        </is>
      </c>
      <c r="AZ38" t="inlineStr">
        <is>
          <t>991003874339702656</t>
        </is>
      </c>
      <c r="BA38" t="inlineStr">
        <is>
          <t>2264551080002656</t>
        </is>
      </c>
      <c r="BB38" t="inlineStr">
        <is>
          <t>BOOK</t>
        </is>
      </c>
      <c r="BE38" t="inlineStr">
        <is>
          <t>32285000547348</t>
        </is>
      </c>
      <c r="BF38" t="inlineStr">
        <is>
          <t>893599088</t>
        </is>
      </c>
    </row>
    <row r="39">
      <c r="A39" t="inlineStr">
        <is>
          <t>No</t>
        </is>
      </c>
      <c r="B39" t="inlineStr">
        <is>
          <t>CURAL</t>
        </is>
      </c>
      <c r="C39" t="inlineStr">
        <is>
          <t>SHELVES</t>
        </is>
      </c>
      <c r="D39" t="inlineStr">
        <is>
          <t>BD214.5 .S66 1990</t>
        </is>
      </c>
      <c r="E39" t="inlineStr">
        <is>
          <t>0                      BD 0214500S  66          1990</t>
        </is>
      </c>
      <c r="F39" t="inlineStr">
        <is>
          <t>A post-modern epistemology : language, truth, and body / Mari Sorri &amp; Jerry H. Gill.</t>
        </is>
      </c>
      <c r="H39" t="inlineStr">
        <is>
          <t>No</t>
        </is>
      </c>
      <c r="I39" t="inlineStr">
        <is>
          <t>1</t>
        </is>
      </c>
      <c r="J39" t="inlineStr">
        <is>
          <t>No</t>
        </is>
      </c>
      <c r="K39" t="inlineStr">
        <is>
          <t>No</t>
        </is>
      </c>
      <c r="L39" t="inlineStr">
        <is>
          <t>0</t>
        </is>
      </c>
      <c r="M39" t="inlineStr">
        <is>
          <t>Sorri, Mari.</t>
        </is>
      </c>
      <c r="N39" t="inlineStr">
        <is>
          <t>Lewiston, N.Y., USA : E. Mellen Press, c1990.</t>
        </is>
      </c>
      <c r="O39" t="inlineStr">
        <is>
          <t>1990</t>
        </is>
      </c>
      <c r="Q39" t="inlineStr">
        <is>
          <t>eng</t>
        </is>
      </c>
      <c r="R39" t="inlineStr">
        <is>
          <t>nyu</t>
        </is>
      </c>
      <c r="S39" t="inlineStr">
        <is>
          <t>Problems in contemporary philosophy ; v. 19</t>
        </is>
      </c>
      <c r="T39" t="inlineStr">
        <is>
          <t xml:space="preserve">BD </t>
        </is>
      </c>
      <c r="U39" t="n">
        <v>2</v>
      </c>
      <c r="V39" t="n">
        <v>2</v>
      </c>
      <c r="W39" t="inlineStr">
        <is>
          <t>2005-11-21</t>
        </is>
      </c>
      <c r="X39" t="inlineStr">
        <is>
          <t>2005-11-21</t>
        </is>
      </c>
      <c r="Y39" t="inlineStr">
        <is>
          <t>1991-11-04</t>
        </is>
      </c>
      <c r="Z39" t="inlineStr">
        <is>
          <t>1991-11-04</t>
        </is>
      </c>
      <c r="AA39" t="n">
        <v>128</v>
      </c>
      <c r="AB39" t="n">
        <v>90</v>
      </c>
      <c r="AC39" t="n">
        <v>91</v>
      </c>
      <c r="AD39" t="n">
        <v>1</v>
      </c>
      <c r="AE39" t="n">
        <v>1</v>
      </c>
      <c r="AF39" t="n">
        <v>12</v>
      </c>
      <c r="AG39" t="n">
        <v>12</v>
      </c>
      <c r="AH39" t="n">
        <v>3</v>
      </c>
      <c r="AI39" t="n">
        <v>3</v>
      </c>
      <c r="AJ39" t="n">
        <v>2</v>
      </c>
      <c r="AK39" t="n">
        <v>2</v>
      </c>
      <c r="AL39" t="n">
        <v>12</v>
      </c>
      <c r="AM39" t="n">
        <v>12</v>
      </c>
      <c r="AN39" t="n">
        <v>0</v>
      </c>
      <c r="AO39" t="n">
        <v>0</v>
      </c>
      <c r="AP39" t="n">
        <v>0</v>
      </c>
      <c r="AQ39" t="n">
        <v>0</v>
      </c>
      <c r="AR39" t="inlineStr">
        <is>
          <t>No</t>
        </is>
      </c>
      <c r="AS39" t="inlineStr">
        <is>
          <t>No</t>
        </is>
      </c>
      <c r="AU39">
        <f>HYPERLINK("https://creighton-primo.hosted.exlibrisgroup.com/primo-explore/search?tab=default_tab&amp;search_scope=EVERYTHING&amp;vid=01CRU&amp;lang=en_US&amp;offset=0&amp;query=any,contains,991001521799702656","Catalog Record")</f>
        <v/>
      </c>
      <c r="AV39">
        <f>HYPERLINK("http://www.worldcat.org/oclc/19981266","WorldCat Record")</f>
        <v/>
      </c>
      <c r="AW39" t="inlineStr">
        <is>
          <t>836711422:eng</t>
        </is>
      </c>
      <c r="AX39" t="inlineStr">
        <is>
          <t>19981266</t>
        </is>
      </c>
      <c r="AY39" t="inlineStr">
        <is>
          <t>991001521799702656</t>
        </is>
      </c>
      <c r="AZ39" t="inlineStr">
        <is>
          <t>991001521799702656</t>
        </is>
      </c>
      <c r="BA39" t="inlineStr">
        <is>
          <t>2259822140002656</t>
        </is>
      </c>
      <c r="BB39" t="inlineStr">
        <is>
          <t>BOOK</t>
        </is>
      </c>
      <c r="BD39" t="inlineStr">
        <is>
          <t>9780889463240</t>
        </is>
      </c>
      <c r="BE39" t="inlineStr">
        <is>
          <t>32285000729458</t>
        </is>
      </c>
      <c r="BF39" t="inlineStr">
        <is>
          <t>893684379</t>
        </is>
      </c>
    </row>
    <row r="40">
      <c r="A40" t="inlineStr">
        <is>
          <t>No</t>
        </is>
      </c>
      <c r="B40" t="inlineStr">
        <is>
          <t>CURAL</t>
        </is>
      </c>
      <c r="C40" t="inlineStr">
        <is>
          <t>SHELVES</t>
        </is>
      </c>
      <c r="D40" t="inlineStr">
        <is>
          <t>BD215 .B2 1955</t>
        </is>
      </c>
      <c r="E40" t="inlineStr">
        <is>
          <t>0                      BD 0215000B  2           1955</t>
        </is>
      </c>
      <c r="F40" t="inlineStr">
        <is>
          <t>The will to believe / by Marcus Bach.</t>
        </is>
      </c>
      <c r="H40" t="inlineStr">
        <is>
          <t>No</t>
        </is>
      </c>
      <c r="I40" t="inlineStr">
        <is>
          <t>1</t>
        </is>
      </c>
      <c r="J40" t="inlineStr">
        <is>
          <t>No</t>
        </is>
      </c>
      <c r="K40" t="inlineStr">
        <is>
          <t>No</t>
        </is>
      </c>
      <c r="L40" t="inlineStr">
        <is>
          <t>0</t>
        </is>
      </c>
      <c r="M40" t="inlineStr">
        <is>
          <t>Bach, Marcus, 1901-1995.</t>
        </is>
      </c>
      <c r="N40" t="inlineStr">
        <is>
          <t>Englewood Cliffs, N.J. : Prentice-Hall, [1955]</t>
        </is>
      </c>
      <c r="O40" t="inlineStr">
        <is>
          <t>1955</t>
        </is>
      </c>
      <c r="Q40" t="inlineStr">
        <is>
          <t>eng</t>
        </is>
      </c>
      <c r="R40" t="inlineStr">
        <is>
          <t>nju</t>
        </is>
      </c>
      <c r="T40" t="inlineStr">
        <is>
          <t xml:space="preserve">BD </t>
        </is>
      </c>
      <c r="U40" t="n">
        <v>1</v>
      </c>
      <c r="V40" t="n">
        <v>1</v>
      </c>
      <c r="W40" t="inlineStr">
        <is>
          <t>2010-07-01</t>
        </is>
      </c>
      <c r="X40" t="inlineStr">
        <is>
          <t>2010-07-01</t>
        </is>
      </c>
      <c r="Y40" t="inlineStr">
        <is>
          <t>2010-07-01</t>
        </is>
      </c>
      <c r="Z40" t="inlineStr">
        <is>
          <t>2010-07-01</t>
        </is>
      </c>
      <c r="AA40" t="n">
        <v>235</v>
      </c>
      <c r="AB40" t="n">
        <v>230</v>
      </c>
      <c r="AC40" t="n">
        <v>300</v>
      </c>
      <c r="AD40" t="n">
        <v>2</v>
      </c>
      <c r="AE40" t="n">
        <v>2</v>
      </c>
      <c r="AF40" t="n">
        <v>4</v>
      </c>
      <c r="AG40" t="n">
        <v>5</v>
      </c>
      <c r="AH40" t="n">
        <v>1</v>
      </c>
      <c r="AI40" t="n">
        <v>1</v>
      </c>
      <c r="AJ40" t="n">
        <v>1</v>
      </c>
      <c r="AK40" t="n">
        <v>2</v>
      </c>
      <c r="AL40" t="n">
        <v>1</v>
      </c>
      <c r="AM40" t="n">
        <v>1</v>
      </c>
      <c r="AN40" t="n">
        <v>1</v>
      </c>
      <c r="AO40" t="n">
        <v>1</v>
      </c>
      <c r="AP40" t="n">
        <v>0</v>
      </c>
      <c r="AQ40" t="n">
        <v>0</v>
      </c>
      <c r="AR40" t="inlineStr">
        <is>
          <t>Yes</t>
        </is>
      </c>
      <c r="AS40" t="inlineStr">
        <is>
          <t>No</t>
        </is>
      </c>
      <c r="AT40">
        <f>HYPERLINK("http://catalog.hathitrust.org/Record/101869925","HathiTrust Record")</f>
        <v/>
      </c>
      <c r="AU40">
        <f>HYPERLINK("https://creighton-primo.hosted.exlibrisgroup.com/primo-explore/search?tab=default_tab&amp;search_scope=EVERYTHING&amp;vid=01CRU&amp;lang=en_US&amp;offset=0&amp;query=any,contains,991000016939702656","Catalog Record")</f>
        <v/>
      </c>
      <c r="AV40">
        <f>HYPERLINK("http://www.worldcat.org/oclc/1683388","WorldCat Record")</f>
        <v/>
      </c>
      <c r="AW40" t="inlineStr">
        <is>
          <t>1893773:eng</t>
        </is>
      </c>
      <c r="AX40" t="inlineStr">
        <is>
          <t>1683388</t>
        </is>
      </c>
      <c r="AY40" t="inlineStr">
        <is>
          <t>991000016939702656</t>
        </is>
      </c>
      <c r="AZ40" t="inlineStr">
        <is>
          <t>991000016939702656</t>
        </is>
      </c>
      <c r="BA40" t="inlineStr">
        <is>
          <t>2272151010002656</t>
        </is>
      </c>
      <c r="BB40" t="inlineStr">
        <is>
          <t>BOOK</t>
        </is>
      </c>
      <c r="BE40" t="inlineStr">
        <is>
          <t>32285005589352</t>
        </is>
      </c>
      <c r="BF40" t="inlineStr">
        <is>
          <t>893884027</t>
        </is>
      </c>
    </row>
    <row r="41">
      <c r="A41" t="inlineStr">
        <is>
          <t>No</t>
        </is>
      </c>
      <c r="B41" t="inlineStr">
        <is>
          <t>CURAL</t>
        </is>
      </c>
      <c r="C41" t="inlineStr">
        <is>
          <t>SHELVES</t>
        </is>
      </c>
      <c r="D41" t="inlineStr">
        <is>
          <t>BD215 .H65 1986</t>
        </is>
      </c>
      <c r="E41" t="inlineStr">
        <is>
          <t>0                      BD 0215000H  65          1986</t>
        </is>
      </c>
      <c r="F41" t="inlineStr">
        <is>
          <t>Doubt, time, violence / Piotr Hoffman.</t>
        </is>
      </c>
      <c r="H41" t="inlineStr">
        <is>
          <t>No</t>
        </is>
      </c>
      <c r="I41" t="inlineStr">
        <is>
          <t>1</t>
        </is>
      </c>
      <c r="J41" t="inlineStr">
        <is>
          <t>No</t>
        </is>
      </c>
      <c r="K41" t="inlineStr">
        <is>
          <t>No</t>
        </is>
      </c>
      <c r="L41" t="inlineStr">
        <is>
          <t>0</t>
        </is>
      </c>
      <c r="M41" t="inlineStr">
        <is>
          <t>Hoffman, Piotr.</t>
        </is>
      </c>
      <c r="N41" t="inlineStr">
        <is>
          <t>Chicago : University of Chicago Press, c1986.</t>
        </is>
      </c>
      <c r="O41" t="inlineStr">
        <is>
          <t>1986</t>
        </is>
      </c>
      <c r="Q41" t="inlineStr">
        <is>
          <t>eng</t>
        </is>
      </c>
      <c r="R41" t="inlineStr">
        <is>
          <t>ilu</t>
        </is>
      </c>
      <c r="T41" t="inlineStr">
        <is>
          <t xml:space="preserve">BD </t>
        </is>
      </c>
      <c r="U41" t="n">
        <v>4</v>
      </c>
      <c r="V41" t="n">
        <v>4</v>
      </c>
      <c r="W41" t="inlineStr">
        <is>
          <t>2004-06-02</t>
        </is>
      </c>
      <c r="X41" t="inlineStr">
        <is>
          <t>2004-06-02</t>
        </is>
      </c>
      <c r="Y41" t="inlineStr">
        <is>
          <t>1992-05-15</t>
        </is>
      </c>
      <c r="Z41" t="inlineStr">
        <is>
          <t>1992-05-15</t>
        </is>
      </c>
      <c r="AA41" t="n">
        <v>354</v>
      </c>
      <c r="AB41" t="n">
        <v>299</v>
      </c>
      <c r="AC41" t="n">
        <v>304</v>
      </c>
      <c r="AD41" t="n">
        <v>3</v>
      </c>
      <c r="AE41" t="n">
        <v>3</v>
      </c>
      <c r="AF41" t="n">
        <v>22</v>
      </c>
      <c r="AG41" t="n">
        <v>23</v>
      </c>
      <c r="AH41" t="n">
        <v>4</v>
      </c>
      <c r="AI41" t="n">
        <v>5</v>
      </c>
      <c r="AJ41" t="n">
        <v>8</v>
      </c>
      <c r="AK41" t="n">
        <v>8</v>
      </c>
      <c r="AL41" t="n">
        <v>14</v>
      </c>
      <c r="AM41" t="n">
        <v>15</v>
      </c>
      <c r="AN41" t="n">
        <v>2</v>
      </c>
      <c r="AO41" t="n">
        <v>2</v>
      </c>
      <c r="AP41" t="n">
        <v>0</v>
      </c>
      <c r="AQ41" t="n">
        <v>0</v>
      </c>
      <c r="AR41" t="inlineStr">
        <is>
          <t>No</t>
        </is>
      </c>
      <c r="AS41" t="inlineStr">
        <is>
          <t>No</t>
        </is>
      </c>
      <c r="AU41">
        <f>HYPERLINK("https://creighton-primo.hosted.exlibrisgroup.com/primo-explore/search?tab=default_tab&amp;search_scope=EVERYTHING&amp;vid=01CRU&amp;lang=en_US&amp;offset=0&amp;query=any,contains,991000885659702656","Catalog Record")</f>
        <v/>
      </c>
      <c r="AV41">
        <f>HYPERLINK("http://www.worldcat.org/oclc/13860922","WorldCat Record")</f>
        <v/>
      </c>
      <c r="AW41" t="inlineStr">
        <is>
          <t>7031520:eng</t>
        </is>
      </c>
      <c r="AX41" t="inlineStr">
        <is>
          <t>13860922</t>
        </is>
      </c>
      <c r="AY41" t="inlineStr">
        <is>
          <t>991000885659702656</t>
        </is>
      </c>
      <c r="AZ41" t="inlineStr">
        <is>
          <t>991000885659702656</t>
        </is>
      </c>
      <c r="BA41" t="inlineStr">
        <is>
          <t>2262354320002656</t>
        </is>
      </c>
      <c r="BB41" t="inlineStr">
        <is>
          <t>BOOK</t>
        </is>
      </c>
      <c r="BD41" t="inlineStr">
        <is>
          <t>9780226347912</t>
        </is>
      </c>
      <c r="BE41" t="inlineStr">
        <is>
          <t>32285001116291</t>
        </is>
      </c>
      <c r="BF41" t="inlineStr">
        <is>
          <t>893502904</t>
        </is>
      </c>
    </row>
    <row r="42">
      <c r="A42" t="inlineStr">
        <is>
          <t>No</t>
        </is>
      </c>
      <c r="B42" t="inlineStr">
        <is>
          <t>CURAL</t>
        </is>
      </c>
      <c r="C42" t="inlineStr">
        <is>
          <t>SHELVES</t>
        </is>
      </c>
      <c r="D42" t="inlineStr">
        <is>
          <t>BD215 .M33 1984</t>
        </is>
      </c>
      <c r="E42" t="inlineStr">
        <is>
          <t>0                      BD 0215000M  33          1984</t>
        </is>
      </c>
      <c r="F42" t="inlineStr">
        <is>
          <t>The life of religion : a Marquette University Symposium on the Nature of Religious Belief / edited by Stanley M. Harrison, Richard C. Taylor.</t>
        </is>
      </c>
      <c r="H42" t="inlineStr">
        <is>
          <t>No</t>
        </is>
      </c>
      <c r="I42" t="inlineStr">
        <is>
          <t>1</t>
        </is>
      </c>
      <c r="J42" t="inlineStr">
        <is>
          <t>No</t>
        </is>
      </c>
      <c r="K42" t="inlineStr">
        <is>
          <t>No</t>
        </is>
      </c>
      <c r="L42" t="inlineStr">
        <is>
          <t>0</t>
        </is>
      </c>
      <c r="M42" t="inlineStr">
        <is>
          <t>Marquette University Symposium on the Nature of Religious Belief (1984)</t>
        </is>
      </c>
      <c r="N42" t="inlineStr">
        <is>
          <t>Lanham, MD : University Press of America, c1986.</t>
        </is>
      </c>
      <c r="O42" t="inlineStr">
        <is>
          <t>1986</t>
        </is>
      </c>
      <c r="Q42" t="inlineStr">
        <is>
          <t>eng</t>
        </is>
      </c>
      <c r="R42" t="inlineStr">
        <is>
          <t>mdu</t>
        </is>
      </c>
      <c r="T42" t="inlineStr">
        <is>
          <t xml:space="preserve">BD </t>
        </is>
      </c>
      <c r="U42" t="n">
        <v>3</v>
      </c>
      <c r="V42" t="n">
        <v>3</v>
      </c>
      <c r="W42" t="inlineStr">
        <is>
          <t>1996-09-28</t>
        </is>
      </c>
      <c r="X42" t="inlineStr">
        <is>
          <t>1996-09-28</t>
        </is>
      </c>
      <c r="Y42" t="inlineStr">
        <is>
          <t>1991-07-16</t>
        </is>
      </c>
      <c r="Z42" t="inlineStr">
        <is>
          <t>1991-07-16</t>
        </is>
      </c>
      <c r="AA42" t="n">
        <v>301</v>
      </c>
      <c r="AB42" t="n">
        <v>264</v>
      </c>
      <c r="AC42" t="n">
        <v>267</v>
      </c>
      <c r="AD42" t="n">
        <v>4</v>
      </c>
      <c r="AE42" t="n">
        <v>4</v>
      </c>
      <c r="AF42" t="n">
        <v>23</v>
      </c>
      <c r="AG42" t="n">
        <v>23</v>
      </c>
      <c r="AH42" t="n">
        <v>8</v>
      </c>
      <c r="AI42" t="n">
        <v>8</v>
      </c>
      <c r="AJ42" t="n">
        <v>4</v>
      </c>
      <c r="AK42" t="n">
        <v>4</v>
      </c>
      <c r="AL42" t="n">
        <v>15</v>
      </c>
      <c r="AM42" t="n">
        <v>15</v>
      </c>
      <c r="AN42" t="n">
        <v>3</v>
      </c>
      <c r="AO42" t="n">
        <v>3</v>
      </c>
      <c r="AP42" t="n">
        <v>0</v>
      </c>
      <c r="AQ42" t="n">
        <v>0</v>
      </c>
      <c r="AR42" t="inlineStr">
        <is>
          <t>No</t>
        </is>
      </c>
      <c r="AS42" t="inlineStr">
        <is>
          <t>Yes</t>
        </is>
      </c>
      <c r="AT42">
        <f>HYPERLINK("http://catalog.hathitrust.org/Record/000628662","HathiTrust Record")</f>
        <v/>
      </c>
      <c r="AU42">
        <f>HYPERLINK("https://creighton-primo.hosted.exlibrisgroup.com/primo-explore/search?tab=default_tab&amp;search_scope=EVERYTHING&amp;vid=01CRU&amp;lang=en_US&amp;offset=0&amp;query=any,contains,991000879139702656","Catalog Record")</f>
        <v/>
      </c>
      <c r="AV42">
        <f>HYPERLINK("http://www.worldcat.org/oclc/13822539","WorldCat Record")</f>
        <v/>
      </c>
      <c r="AW42" t="inlineStr">
        <is>
          <t>817728987:eng</t>
        </is>
      </c>
      <c r="AX42" t="inlineStr">
        <is>
          <t>13822539</t>
        </is>
      </c>
      <c r="AY42" t="inlineStr">
        <is>
          <t>991000879139702656</t>
        </is>
      </c>
      <c r="AZ42" t="inlineStr">
        <is>
          <t>991000879139702656</t>
        </is>
      </c>
      <c r="BA42" t="inlineStr">
        <is>
          <t>2265450440002656</t>
        </is>
      </c>
      <c r="BB42" t="inlineStr">
        <is>
          <t>BOOK</t>
        </is>
      </c>
      <c r="BD42" t="inlineStr">
        <is>
          <t>9780819155597</t>
        </is>
      </c>
      <c r="BE42" t="inlineStr">
        <is>
          <t>32285000675529</t>
        </is>
      </c>
      <c r="BF42" t="inlineStr">
        <is>
          <t>893608356</t>
        </is>
      </c>
    </row>
    <row r="43">
      <c r="A43" t="inlineStr">
        <is>
          <t>No</t>
        </is>
      </c>
      <c r="B43" t="inlineStr">
        <is>
          <t>CURAL</t>
        </is>
      </c>
      <c r="C43" t="inlineStr">
        <is>
          <t>SHELVES</t>
        </is>
      </c>
      <c r="D43" t="inlineStr">
        <is>
          <t>BD222 .M4 1983</t>
        </is>
      </c>
      <c r="E43" t="inlineStr">
        <is>
          <t>0                      BD 0222000M  4           1983</t>
        </is>
      </c>
      <c r="F43" t="inlineStr">
        <is>
          <t>The subjective view : secondary qualities and indexical thoughts / Colin McGinn.</t>
        </is>
      </c>
      <c r="H43" t="inlineStr">
        <is>
          <t>No</t>
        </is>
      </c>
      <c r="I43" t="inlineStr">
        <is>
          <t>1</t>
        </is>
      </c>
      <c r="J43" t="inlineStr">
        <is>
          <t>No</t>
        </is>
      </c>
      <c r="K43" t="inlineStr">
        <is>
          <t>No</t>
        </is>
      </c>
      <c r="L43" t="inlineStr">
        <is>
          <t>0</t>
        </is>
      </c>
      <c r="M43" t="inlineStr">
        <is>
          <t>McGinn, Colin, 1950-</t>
        </is>
      </c>
      <c r="N43" t="inlineStr">
        <is>
          <t>Oxford : Clarendon Press ; New York : Oxford University Press, 1983.</t>
        </is>
      </c>
      <c r="O43" t="inlineStr">
        <is>
          <t>1983</t>
        </is>
      </c>
      <c r="Q43" t="inlineStr">
        <is>
          <t>eng</t>
        </is>
      </c>
      <c r="R43" t="inlineStr">
        <is>
          <t>enk</t>
        </is>
      </c>
      <c r="T43" t="inlineStr">
        <is>
          <t xml:space="preserve">BD </t>
        </is>
      </c>
      <c r="U43" t="n">
        <v>1</v>
      </c>
      <c r="V43" t="n">
        <v>1</v>
      </c>
      <c r="W43" t="inlineStr">
        <is>
          <t>2009-09-24</t>
        </is>
      </c>
      <c r="X43" t="inlineStr">
        <is>
          <t>2009-09-24</t>
        </is>
      </c>
      <c r="Y43" t="inlineStr">
        <is>
          <t>2009-09-24</t>
        </is>
      </c>
      <c r="Z43" t="inlineStr">
        <is>
          <t>2009-09-24</t>
        </is>
      </c>
      <c r="AA43" t="n">
        <v>489</v>
      </c>
      <c r="AB43" t="n">
        <v>343</v>
      </c>
      <c r="AC43" t="n">
        <v>348</v>
      </c>
      <c r="AD43" t="n">
        <v>2</v>
      </c>
      <c r="AE43" t="n">
        <v>2</v>
      </c>
      <c r="AF43" t="n">
        <v>21</v>
      </c>
      <c r="AG43" t="n">
        <v>21</v>
      </c>
      <c r="AH43" t="n">
        <v>6</v>
      </c>
      <c r="AI43" t="n">
        <v>6</v>
      </c>
      <c r="AJ43" t="n">
        <v>6</v>
      </c>
      <c r="AK43" t="n">
        <v>6</v>
      </c>
      <c r="AL43" t="n">
        <v>15</v>
      </c>
      <c r="AM43" t="n">
        <v>15</v>
      </c>
      <c r="AN43" t="n">
        <v>1</v>
      </c>
      <c r="AO43" t="n">
        <v>1</v>
      </c>
      <c r="AP43" t="n">
        <v>0</v>
      </c>
      <c r="AQ43" t="n">
        <v>0</v>
      </c>
      <c r="AR43" t="inlineStr">
        <is>
          <t>No</t>
        </is>
      </c>
      <c r="AS43" t="inlineStr">
        <is>
          <t>Yes</t>
        </is>
      </c>
      <c r="AT43">
        <f>HYPERLINK("http://catalog.hathitrust.org/Record/000276623","HathiTrust Record")</f>
        <v/>
      </c>
      <c r="AU43">
        <f>HYPERLINK("https://creighton-primo.hosted.exlibrisgroup.com/primo-explore/search?tab=default_tab&amp;search_scope=EVERYTHING&amp;vid=01CRU&amp;lang=en_US&amp;offset=0&amp;query=any,contains,991005297309702656","Catalog Record")</f>
        <v/>
      </c>
      <c r="AV43">
        <f>HYPERLINK("http://www.worldcat.org/oclc/9325088","WorldCat Record")</f>
        <v/>
      </c>
      <c r="AW43" t="inlineStr">
        <is>
          <t>793893476:eng</t>
        </is>
      </c>
      <c r="AX43" t="inlineStr">
        <is>
          <t>9325088</t>
        </is>
      </c>
      <c r="AY43" t="inlineStr">
        <is>
          <t>991005297309702656</t>
        </is>
      </c>
      <c r="AZ43" t="inlineStr">
        <is>
          <t>991005297309702656</t>
        </is>
      </c>
      <c r="BA43" t="inlineStr">
        <is>
          <t>2269975980002656</t>
        </is>
      </c>
      <c r="BB43" t="inlineStr">
        <is>
          <t>BOOK</t>
        </is>
      </c>
      <c r="BD43" t="inlineStr">
        <is>
          <t>9780198246954</t>
        </is>
      </c>
      <c r="BE43" t="inlineStr">
        <is>
          <t>32285005545214</t>
        </is>
      </c>
      <c r="BF43" t="inlineStr">
        <is>
          <t>893431201</t>
        </is>
      </c>
    </row>
    <row r="44">
      <c r="A44" t="inlineStr">
        <is>
          <t>No</t>
        </is>
      </c>
      <c r="B44" t="inlineStr">
        <is>
          <t>CURAL</t>
        </is>
      </c>
      <c r="C44" t="inlineStr">
        <is>
          <t>SHELVES</t>
        </is>
      </c>
      <c r="D44" t="inlineStr">
        <is>
          <t>BD23 .H412</t>
        </is>
      </c>
      <c r="E44" t="inlineStr">
        <is>
          <t>0                      BD 0023000H  412</t>
        </is>
      </c>
      <c r="F44" t="inlineStr">
        <is>
          <t>What is philosophy? / translated with an introd. by William Kluback and Jean T. Wilde.</t>
        </is>
      </c>
      <c r="H44" t="inlineStr">
        <is>
          <t>No</t>
        </is>
      </c>
      <c r="I44" t="inlineStr">
        <is>
          <t>1</t>
        </is>
      </c>
      <c r="J44" t="inlineStr">
        <is>
          <t>No</t>
        </is>
      </c>
      <c r="K44" t="inlineStr">
        <is>
          <t>No</t>
        </is>
      </c>
      <c r="L44" t="inlineStr">
        <is>
          <t>0</t>
        </is>
      </c>
      <c r="M44" t="inlineStr">
        <is>
          <t>Heidegger, Martin, 1889-1976.</t>
        </is>
      </c>
      <c r="N44" t="inlineStr">
        <is>
          <t>[New York] : Twayne Publishers, [1958]</t>
        </is>
      </c>
      <c r="O44" t="inlineStr">
        <is>
          <t>1958</t>
        </is>
      </c>
      <c r="Q44" t="inlineStr">
        <is>
          <t>eng</t>
        </is>
      </c>
      <c r="R44" t="inlineStr">
        <is>
          <t xml:space="preserve">xx </t>
        </is>
      </c>
      <c r="T44" t="inlineStr">
        <is>
          <t xml:space="preserve">BD </t>
        </is>
      </c>
      <c r="U44" t="n">
        <v>4</v>
      </c>
      <c r="V44" t="n">
        <v>4</v>
      </c>
      <c r="W44" t="inlineStr">
        <is>
          <t>2005-04-30</t>
        </is>
      </c>
      <c r="X44" t="inlineStr">
        <is>
          <t>2005-04-30</t>
        </is>
      </c>
      <c r="Y44" t="inlineStr">
        <is>
          <t>1991-03-11</t>
        </is>
      </c>
      <c r="Z44" t="inlineStr">
        <is>
          <t>1991-03-11</t>
        </is>
      </c>
      <c r="AA44" t="n">
        <v>799</v>
      </c>
      <c r="AB44" t="n">
        <v>709</v>
      </c>
      <c r="AC44" t="n">
        <v>969</v>
      </c>
      <c r="AD44" t="n">
        <v>7</v>
      </c>
      <c r="AE44" t="n">
        <v>7</v>
      </c>
      <c r="AF44" t="n">
        <v>37</v>
      </c>
      <c r="AG44" t="n">
        <v>52</v>
      </c>
      <c r="AH44" t="n">
        <v>15</v>
      </c>
      <c r="AI44" t="n">
        <v>24</v>
      </c>
      <c r="AJ44" t="n">
        <v>7</v>
      </c>
      <c r="AK44" t="n">
        <v>9</v>
      </c>
      <c r="AL44" t="n">
        <v>20</v>
      </c>
      <c r="AM44" t="n">
        <v>26</v>
      </c>
      <c r="AN44" t="n">
        <v>5</v>
      </c>
      <c r="AO44" t="n">
        <v>5</v>
      </c>
      <c r="AP44" t="n">
        <v>0</v>
      </c>
      <c r="AQ44" t="n">
        <v>0</v>
      </c>
      <c r="AR44" t="inlineStr">
        <is>
          <t>No</t>
        </is>
      </c>
      <c r="AS44" t="inlineStr">
        <is>
          <t>Yes</t>
        </is>
      </c>
      <c r="AT44">
        <f>HYPERLINK("http://catalog.hathitrust.org/Record/001387851","HathiTrust Record")</f>
        <v/>
      </c>
      <c r="AU44">
        <f>HYPERLINK("https://creighton-primo.hosted.exlibrisgroup.com/primo-explore/search?tab=default_tab&amp;search_scope=EVERYTHING&amp;vid=01CRU&amp;lang=en_US&amp;offset=0&amp;query=any,contains,991002354579702656","Catalog Record")</f>
        <v/>
      </c>
      <c r="AV44">
        <f>HYPERLINK("http://www.worldcat.org/oclc/325504","WorldCat Record")</f>
        <v/>
      </c>
      <c r="AW44" t="inlineStr">
        <is>
          <t>465568:eng</t>
        </is>
      </c>
      <c r="AX44" t="inlineStr">
        <is>
          <t>325504</t>
        </is>
      </c>
      <c r="AY44" t="inlineStr">
        <is>
          <t>991002354579702656</t>
        </is>
      </c>
      <c r="AZ44" t="inlineStr">
        <is>
          <t>991002354579702656</t>
        </is>
      </c>
      <c r="BA44" t="inlineStr">
        <is>
          <t>2269831700002656</t>
        </is>
      </c>
      <c r="BB44" t="inlineStr">
        <is>
          <t>BOOK</t>
        </is>
      </c>
      <c r="BE44" t="inlineStr">
        <is>
          <t>32285000547470</t>
        </is>
      </c>
      <c r="BF44" t="inlineStr">
        <is>
          <t>893498019</t>
        </is>
      </c>
    </row>
    <row r="45">
      <c r="A45" t="inlineStr">
        <is>
          <t>No</t>
        </is>
      </c>
      <c r="B45" t="inlineStr">
        <is>
          <t>CURAL</t>
        </is>
      </c>
      <c r="C45" t="inlineStr">
        <is>
          <t>SHELVES</t>
        </is>
      </c>
      <c r="D45" t="inlineStr">
        <is>
          <t>BD232 .F535</t>
        </is>
      </c>
      <c r="E45" t="inlineStr">
        <is>
          <t>0                      BD 0232000F  535</t>
        </is>
      </c>
      <c r="F45" t="inlineStr">
        <is>
          <t>Axiological ethics / [by] J. N. Findlay.</t>
        </is>
      </c>
      <c r="H45" t="inlineStr">
        <is>
          <t>No</t>
        </is>
      </c>
      <c r="I45" t="inlineStr">
        <is>
          <t>1</t>
        </is>
      </c>
      <c r="J45" t="inlineStr">
        <is>
          <t>No</t>
        </is>
      </c>
      <c r="K45" t="inlineStr">
        <is>
          <t>No</t>
        </is>
      </c>
      <c r="L45" t="inlineStr">
        <is>
          <t>0</t>
        </is>
      </c>
      <c r="M45" t="inlineStr">
        <is>
          <t>Findlay, J. N. (John Niemeyer), 1903-1987.</t>
        </is>
      </c>
      <c r="N45" t="inlineStr">
        <is>
          <t>London : Macmillan ; New York : St. Martin's Press, 1970.</t>
        </is>
      </c>
      <c r="O45" t="inlineStr">
        <is>
          <t>1970</t>
        </is>
      </c>
      <c r="Q45" t="inlineStr">
        <is>
          <t>eng</t>
        </is>
      </c>
      <c r="R45" t="inlineStr">
        <is>
          <t>enk</t>
        </is>
      </c>
      <c r="S45" t="inlineStr">
        <is>
          <t>New studies in ethics</t>
        </is>
      </c>
      <c r="T45" t="inlineStr">
        <is>
          <t xml:space="preserve">BD </t>
        </is>
      </c>
      <c r="U45" t="n">
        <v>3</v>
      </c>
      <c r="V45" t="n">
        <v>3</v>
      </c>
      <c r="W45" t="inlineStr">
        <is>
          <t>2007-05-04</t>
        </is>
      </c>
      <c r="X45" t="inlineStr">
        <is>
          <t>2007-05-04</t>
        </is>
      </c>
      <c r="Y45" t="inlineStr">
        <is>
          <t>1990-08-07</t>
        </is>
      </c>
      <c r="Z45" t="inlineStr">
        <is>
          <t>1990-08-07</t>
        </is>
      </c>
      <c r="AA45" t="n">
        <v>504</v>
      </c>
      <c r="AB45" t="n">
        <v>346</v>
      </c>
      <c r="AC45" t="n">
        <v>361</v>
      </c>
      <c r="AD45" t="n">
        <v>3</v>
      </c>
      <c r="AE45" t="n">
        <v>3</v>
      </c>
      <c r="AF45" t="n">
        <v>23</v>
      </c>
      <c r="AG45" t="n">
        <v>24</v>
      </c>
      <c r="AH45" t="n">
        <v>6</v>
      </c>
      <c r="AI45" t="n">
        <v>7</v>
      </c>
      <c r="AJ45" t="n">
        <v>6</v>
      </c>
      <c r="AK45" t="n">
        <v>6</v>
      </c>
      <c r="AL45" t="n">
        <v>14</v>
      </c>
      <c r="AM45" t="n">
        <v>15</v>
      </c>
      <c r="AN45" t="n">
        <v>2</v>
      </c>
      <c r="AO45" t="n">
        <v>2</v>
      </c>
      <c r="AP45" t="n">
        <v>0</v>
      </c>
      <c r="AQ45" t="n">
        <v>0</v>
      </c>
      <c r="AR45" t="inlineStr">
        <is>
          <t>No</t>
        </is>
      </c>
      <c r="AS45" t="inlineStr">
        <is>
          <t>Yes</t>
        </is>
      </c>
      <c r="AT45">
        <f>HYPERLINK("http://catalog.hathitrust.org/Record/001388302","HathiTrust Record")</f>
        <v/>
      </c>
      <c r="AU45">
        <f>HYPERLINK("https://creighton-primo.hosted.exlibrisgroup.com/primo-explore/search?tab=default_tab&amp;search_scope=EVERYTHING&amp;vid=01CRU&amp;lang=en_US&amp;offset=0&amp;query=any,contains,991000628649702656","Catalog Record")</f>
        <v/>
      </c>
      <c r="AV45">
        <f>HYPERLINK("http://www.worldcat.org/oclc/105218","WorldCat Record")</f>
        <v/>
      </c>
      <c r="AW45" t="inlineStr">
        <is>
          <t>190170027:eng</t>
        </is>
      </c>
      <c r="AX45" t="inlineStr">
        <is>
          <t>105218</t>
        </is>
      </c>
      <c r="AY45" t="inlineStr">
        <is>
          <t>991000628649702656</t>
        </is>
      </c>
      <c r="AZ45" t="inlineStr">
        <is>
          <t>991000628649702656</t>
        </is>
      </c>
      <c r="BA45" t="inlineStr">
        <is>
          <t>2263326320002656</t>
        </is>
      </c>
      <c r="BB45" t="inlineStr">
        <is>
          <t>BOOK</t>
        </is>
      </c>
      <c r="BD45" t="inlineStr">
        <is>
          <t>9780333002698</t>
        </is>
      </c>
      <c r="BE45" t="inlineStr">
        <is>
          <t>32285000254515</t>
        </is>
      </c>
      <c r="BF45" t="inlineStr">
        <is>
          <t>893345825</t>
        </is>
      </c>
    </row>
    <row r="46">
      <c r="A46" t="inlineStr">
        <is>
          <t>No</t>
        </is>
      </c>
      <c r="B46" t="inlineStr">
        <is>
          <t>CURAL</t>
        </is>
      </c>
      <c r="C46" t="inlineStr">
        <is>
          <t>SHELVES</t>
        </is>
      </c>
      <c r="D46" t="inlineStr">
        <is>
          <t>BD232 .F713</t>
        </is>
      </c>
      <c r="E46" t="inlineStr">
        <is>
          <t>0                      BD 0232000F  713</t>
        </is>
      </c>
      <c r="F46" t="inlineStr">
        <is>
          <t>What is value? : Que son los valores? : an introduction to axiology / translated by Solomon Lipp.</t>
        </is>
      </c>
      <c r="H46" t="inlineStr">
        <is>
          <t>No</t>
        </is>
      </c>
      <c r="I46" t="inlineStr">
        <is>
          <t>1</t>
        </is>
      </c>
      <c r="J46" t="inlineStr">
        <is>
          <t>No</t>
        </is>
      </c>
      <c r="K46" t="inlineStr">
        <is>
          <t>No</t>
        </is>
      </c>
      <c r="L46" t="inlineStr">
        <is>
          <t>0</t>
        </is>
      </c>
      <c r="M46" t="inlineStr">
        <is>
          <t>Frondizi, Risieri.</t>
        </is>
      </c>
      <c r="N46" t="inlineStr">
        <is>
          <t>La Salle, Ill. : Open Court, 1963.</t>
        </is>
      </c>
      <c r="O46" t="inlineStr">
        <is>
          <t>1963</t>
        </is>
      </c>
      <c r="Q46" t="inlineStr">
        <is>
          <t>eng</t>
        </is>
      </c>
      <c r="R46" t="inlineStr">
        <is>
          <t xml:space="preserve">xx </t>
        </is>
      </c>
      <c r="T46" t="inlineStr">
        <is>
          <t xml:space="preserve">BD </t>
        </is>
      </c>
      <c r="U46" t="n">
        <v>2</v>
      </c>
      <c r="V46" t="n">
        <v>2</v>
      </c>
      <c r="W46" t="inlineStr">
        <is>
          <t>2000-04-19</t>
        </is>
      </c>
      <c r="X46" t="inlineStr">
        <is>
          <t>2000-04-19</t>
        </is>
      </c>
      <c r="Y46" t="inlineStr">
        <is>
          <t>1990-08-07</t>
        </is>
      </c>
      <c r="Z46" t="inlineStr">
        <is>
          <t>1990-08-07</t>
        </is>
      </c>
      <c r="AA46" t="n">
        <v>234</v>
      </c>
      <c r="AB46" t="n">
        <v>214</v>
      </c>
      <c r="AC46" t="n">
        <v>215</v>
      </c>
      <c r="AD46" t="n">
        <v>2</v>
      </c>
      <c r="AE46" t="n">
        <v>2</v>
      </c>
      <c r="AF46" t="n">
        <v>16</v>
      </c>
      <c r="AG46" t="n">
        <v>16</v>
      </c>
      <c r="AH46" t="n">
        <v>7</v>
      </c>
      <c r="AI46" t="n">
        <v>7</v>
      </c>
      <c r="AJ46" t="n">
        <v>4</v>
      </c>
      <c r="AK46" t="n">
        <v>4</v>
      </c>
      <c r="AL46" t="n">
        <v>11</v>
      </c>
      <c r="AM46" t="n">
        <v>11</v>
      </c>
      <c r="AN46" t="n">
        <v>1</v>
      </c>
      <c r="AO46" t="n">
        <v>1</v>
      </c>
      <c r="AP46" t="n">
        <v>0</v>
      </c>
      <c r="AQ46" t="n">
        <v>0</v>
      </c>
      <c r="AR46" t="inlineStr">
        <is>
          <t>No</t>
        </is>
      </c>
      <c r="AS46" t="inlineStr">
        <is>
          <t>No</t>
        </is>
      </c>
      <c r="AT46">
        <f>HYPERLINK("http://catalog.hathitrust.org/Record/001388305","HathiTrust Record")</f>
        <v/>
      </c>
      <c r="AU46">
        <f>HYPERLINK("https://creighton-primo.hosted.exlibrisgroup.com/primo-explore/search?tab=default_tab&amp;search_scope=EVERYTHING&amp;vid=01CRU&amp;lang=en_US&amp;offset=0&amp;query=any,contains,991002570919702656","Catalog Record")</f>
        <v/>
      </c>
      <c r="AV46">
        <f>HYPERLINK("http://www.worldcat.org/oclc/373640","WorldCat Record")</f>
        <v/>
      </c>
      <c r="AW46" t="inlineStr">
        <is>
          <t>4417373818:eng</t>
        </is>
      </c>
      <c r="AX46" t="inlineStr">
        <is>
          <t>373640</t>
        </is>
      </c>
      <c r="AY46" t="inlineStr">
        <is>
          <t>991002570919702656</t>
        </is>
      </c>
      <c r="AZ46" t="inlineStr">
        <is>
          <t>991002570919702656</t>
        </is>
      </c>
      <c r="BA46" t="inlineStr">
        <is>
          <t>2261139120002656</t>
        </is>
      </c>
      <c r="BB46" t="inlineStr">
        <is>
          <t>BOOK</t>
        </is>
      </c>
      <c r="BE46" t="inlineStr">
        <is>
          <t>32285000254523</t>
        </is>
      </c>
      <c r="BF46" t="inlineStr">
        <is>
          <t>893603749</t>
        </is>
      </c>
    </row>
    <row r="47">
      <c r="A47" t="inlineStr">
        <is>
          <t>No</t>
        </is>
      </c>
      <c r="B47" t="inlineStr">
        <is>
          <t>CURAL</t>
        </is>
      </c>
      <c r="C47" t="inlineStr">
        <is>
          <t>SHELVES</t>
        </is>
      </c>
      <c r="D47" t="inlineStr">
        <is>
          <t>BD232 .H33</t>
        </is>
      </c>
      <c r="E47" t="inlineStr">
        <is>
          <t>0                      BD 0232000H  33</t>
        </is>
      </c>
      <c r="F47" t="inlineStr">
        <is>
          <t>The structure of value : foundations of scientific axiology / [by] Robert S. Hartman. Foreword by George Kimball Plochmann. Pref. by Paul Weiss.</t>
        </is>
      </c>
      <c r="H47" t="inlineStr">
        <is>
          <t>No</t>
        </is>
      </c>
      <c r="I47" t="inlineStr">
        <is>
          <t>1</t>
        </is>
      </c>
      <c r="J47" t="inlineStr">
        <is>
          <t>No</t>
        </is>
      </c>
      <c r="K47" t="inlineStr">
        <is>
          <t>No</t>
        </is>
      </c>
      <c r="L47" t="inlineStr">
        <is>
          <t>0</t>
        </is>
      </c>
      <c r="M47" t="inlineStr">
        <is>
          <t>Hartman, Robert S., 1910-1973.</t>
        </is>
      </c>
      <c r="N47" t="inlineStr">
        <is>
          <t>Carbondale : Southern Illinois University Press, [1967]</t>
        </is>
      </c>
      <c r="O47" t="inlineStr">
        <is>
          <t>1967</t>
        </is>
      </c>
      <c r="Q47" t="inlineStr">
        <is>
          <t>eng</t>
        </is>
      </c>
      <c r="R47" t="inlineStr">
        <is>
          <t>ilu</t>
        </is>
      </c>
      <c r="S47" t="inlineStr">
        <is>
          <t>Philosophical explorations</t>
        </is>
      </c>
      <c r="T47" t="inlineStr">
        <is>
          <t xml:space="preserve">BD </t>
        </is>
      </c>
      <c r="U47" t="n">
        <v>2</v>
      </c>
      <c r="V47" t="n">
        <v>2</v>
      </c>
      <c r="W47" t="inlineStr">
        <is>
          <t>2000-04-19</t>
        </is>
      </c>
      <c r="X47" t="inlineStr">
        <is>
          <t>2000-04-19</t>
        </is>
      </c>
      <c r="Y47" t="inlineStr">
        <is>
          <t>1990-08-08</t>
        </is>
      </c>
      <c r="Z47" t="inlineStr">
        <is>
          <t>1990-08-08</t>
        </is>
      </c>
      <c r="AA47" t="n">
        <v>475</v>
      </c>
      <c r="AB47" t="n">
        <v>387</v>
      </c>
      <c r="AC47" t="n">
        <v>407</v>
      </c>
      <c r="AD47" t="n">
        <v>3</v>
      </c>
      <c r="AE47" t="n">
        <v>3</v>
      </c>
      <c r="AF47" t="n">
        <v>23</v>
      </c>
      <c r="AG47" t="n">
        <v>24</v>
      </c>
      <c r="AH47" t="n">
        <v>7</v>
      </c>
      <c r="AI47" t="n">
        <v>8</v>
      </c>
      <c r="AJ47" t="n">
        <v>4</v>
      </c>
      <c r="AK47" t="n">
        <v>4</v>
      </c>
      <c r="AL47" t="n">
        <v>15</v>
      </c>
      <c r="AM47" t="n">
        <v>16</v>
      </c>
      <c r="AN47" t="n">
        <v>2</v>
      </c>
      <c r="AO47" t="n">
        <v>2</v>
      </c>
      <c r="AP47" t="n">
        <v>0</v>
      </c>
      <c r="AQ47" t="n">
        <v>0</v>
      </c>
      <c r="AR47" t="inlineStr">
        <is>
          <t>No</t>
        </is>
      </c>
      <c r="AS47" t="inlineStr">
        <is>
          <t>Yes</t>
        </is>
      </c>
      <c r="AT47">
        <f>HYPERLINK("http://catalog.hathitrust.org/Record/001388315","HathiTrust Record")</f>
        <v/>
      </c>
      <c r="AU47">
        <f>HYPERLINK("https://creighton-primo.hosted.exlibrisgroup.com/primo-explore/search?tab=default_tab&amp;search_scope=EVERYTHING&amp;vid=01CRU&amp;lang=en_US&amp;offset=0&amp;query=any,contains,991001290179702656","Catalog Record")</f>
        <v/>
      </c>
      <c r="AV47">
        <f>HYPERLINK("http://www.worldcat.org/oclc/217841","WorldCat Record")</f>
        <v/>
      </c>
      <c r="AW47" t="inlineStr">
        <is>
          <t>1312262:eng</t>
        </is>
      </c>
      <c r="AX47" t="inlineStr">
        <is>
          <t>217841</t>
        </is>
      </c>
      <c r="AY47" t="inlineStr">
        <is>
          <t>991001290179702656</t>
        </is>
      </c>
      <c r="AZ47" t="inlineStr">
        <is>
          <t>991001290179702656</t>
        </is>
      </c>
      <c r="BA47" t="inlineStr">
        <is>
          <t>2258774740002656</t>
        </is>
      </c>
      <c r="BB47" t="inlineStr">
        <is>
          <t>BOOK</t>
        </is>
      </c>
      <c r="BE47" t="inlineStr">
        <is>
          <t>32285000280106</t>
        </is>
      </c>
      <c r="BF47" t="inlineStr">
        <is>
          <t>893346399</t>
        </is>
      </c>
    </row>
    <row r="48">
      <c r="A48" t="inlineStr">
        <is>
          <t>No</t>
        </is>
      </c>
      <c r="B48" t="inlineStr">
        <is>
          <t>CURAL</t>
        </is>
      </c>
      <c r="C48" t="inlineStr">
        <is>
          <t>SHELVES</t>
        </is>
      </c>
      <c r="D48" t="inlineStr">
        <is>
          <t>BD232 .L4 1957</t>
        </is>
      </c>
      <c r="E48" t="inlineStr">
        <is>
          <t>0                      BD 0232000L  4           1957</t>
        </is>
      </c>
      <c r="F48" t="inlineStr">
        <is>
          <t>The language of value.</t>
        </is>
      </c>
      <c r="H48" t="inlineStr">
        <is>
          <t>No</t>
        </is>
      </c>
      <c r="I48" t="inlineStr">
        <is>
          <t>1</t>
        </is>
      </c>
      <c r="J48" t="inlineStr">
        <is>
          <t>No</t>
        </is>
      </c>
      <c r="K48" t="inlineStr">
        <is>
          <t>No</t>
        </is>
      </c>
      <c r="L48" t="inlineStr">
        <is>
          <t>0</t>
        </is>
      </c>
      <c r="M48" t="inlineStr">
        <is>
          <t>Lepley, Ray, 1903-, editor.</t>
        </is>
      </c>
      <c r="N48" t="inlineStr">
        <is>
          <t>New York : Columbia University Press, 1957.</t>
        </is>
      </c>
      <c r="O48" t="inlineStr">
        <is>
          <t>1957</t>
        </is>
      </c>
      <c r="Q48" t="inlineStr">
        <is>
          <t>eng</t>
        </is>
      </c>
      <c r="R48" t="inlineStr">
        <is>
          <t>nyu</t>
        </is>
      </c>
      <c r="T48" t="inlineStr">
        <is>
          <t xml:space="preserve">BD </t>
        </is>
      </c>
      <c r="U48" t="n">
        <v>2</v>
      </c>
      <c r="V48" t="n">
        <v>2</v>
      </c>
      <c r="W48" t="inlineStr">
        <is>
          <t>2003-02-17</t>
        </is>
      </c>
      <c r="X48" t="inlineStr">
        <is>
          <t>2003-02-17</t>
        </is>
      </c>
      <c r="Y48" t="inlineStr">
        <is>
          <t>1990-08-08</t>
        </is>
      </c>
      <c r="Z48" t="inlineStr">
        <is>
          <t>1990-08-08</t>
        </is>
      </c>
      <c r="AA48" t="n">
        <v>572</v>
      </c>
      <c r="AB48" t="n">
        <v>481</v>
      </c>
      <c r="AC48" t="n">
        <v>535</v>
      </c>
      <c r="AD48" t="n">
        <v>3</v>
      </c>
      <c r="AE48" t="n">
        <v>3</v>
      </c>
      <c r="AF48" t="n">
        <v>21</v>
      </c>
      <c r="AG48" t="n">
        <v>24</v>
      </c>
      <c r="AH48" t="n">
        <v>6</v>
      </c>
      <c r="AI48" t="n">
        <v>7</v>
      </c>
      <c r="AJ48" t="n">
        <v>6</v>
      </c>
      <c r="AK48" t="n">
        <v>7</v>
      </c>
      <c r="AL48" t="n">
        <v>14</v>
      </c>
      <c r="AM48" t="n">
        <v>15</v>
      </c>
      <c r="AN48" t="n">
        <v>1</v>
      </c>
      <c r="AO48" t="n">
        <v>1</v>
      </c>
      <c r="AP48" t="n">
        <v>0</v>
      </c>
      <c r="AQ48" t="n">
        <v>0</v>
      </c>
      <c r="AR48" t="inlineStr">
        <is>
          <t>Yes</t>
        </is>
      </c>
      <c r="AS48" t="inlineStr">
        <is>
          <t>No</t>
        </is>
      </c>
      <c r="AT48">
        <f>HYPERLINK("http://catalog.hathitrust.org/Record/001388325","HathiTrust Record")</f>
        <v/>
      </c>
      <c r="AU48">
        <f>HYPERLINK("https://creighton-primo.hosted.exlibrisgroup.com/primo-explore/search?tab=default_tab&amp;search_scope=EVERYTHING&amp;vid=01CRU&amp;lang=en_US&amp;offset=0&amp;query=any,contains,991002580949702656","Catalog Record")</f>
        <v/>
      </c>
      <c r="AV48">
        <f>HYPERLINK("http://www.worldcat.org/oclc/375045","WorldCat Record")</f>
        <v/>
      </c>
      <c r="AW48" t="inlineStr">
        <is>
          <t>181318655:eng</t>
        </is>
      </c>
      <c r="AX48" t="inlineStr">
        <is>
          <t>375045</t>
        </is>
      </c>
      <c r="AY48" t="inlineStr">
        <is>
          <t>991002580949702656</t>
        </is>
      </c>
      <c r="AZ48" t="inlineStr">
        <is>
          <t>991002580949702656</t>
        </is>
      </c>
      <c r="BA48" t="inlineStr">
        <is>
          <t>2264076940002656</t>
        </is>
      </c>
      <c r="BB48" t="inlineStr">
        <is>
          <t>BOOK</t>
        </is>
      </c>
      <c r="BE48" t="inlineStr">
        <is>
          <t>32285000280148</t>
        </is>
      </c>
      <c r="BF48" t="inlineStr">
        <is>
          <t>893773774</t>
        </is>
      </c>
    </row>
    <row r="49">
      <c r="A49" t="inlineStr">
        <is>
          <t>No</t>
        </is>
      </c>
      <c r="B49" t="inlineStr">
        <is>
          <t>CURAL</t>
        </is>
      </c>
      <c r="C49" t="inlineStr">
        <is>
          <t>SHELVES</t>
        </is>
      </c>
      <c r="D49" t="inlineStr">
        <is>
          <t>BD232 .P27 1968</t>
        </is>
      </c>
      <c r="E49" t="inlineStr">
        <is>
          <t>0                      BD 0232000P  27          1968</t>
        </is>
      </c>
      <c r="F49" t="inlineStr">
        <is>
          <t>The philosophy of value / with a pref. by William K. Frankena.</t>
        </is>
      </c>
      <c r="H49" t="inlineStr">
        <is>
          <t>No</t>
        </is>
      </c>
      <c r="I49" t="inlineStr">
        <is>
          <t>1</t>
        </is>
      </c>
      <c r="J49" t="inlineStr">
        <is>
          <t>No</t>
        </is>
      </c>
      <c r="K49" t="inlineStr">
        <is>
          <t>No</t>
        </is>
      </c>
      <c r="L49" t="inlineStr">
        <is>
          <t>0</t>
        </is>
      </c>
      <c r="M49" t="inlineStr">
        <is>
          <t>Parker, De Witt H. (De Witt Henry), 1885-1949.</t>
        </is>
      </c>
      <c r="N49" t="inlineStr">
        <is>
          <t>New York : Greenwood Press, 1968 [c1957]</t>
        </is>
      </c>
      <c r="O49" t="inlineStr">
        <is>
          <t>1968</t>
        </is>
      </c>
      <c r="Q49" t="inlineStr">
        <is>
          <t>eng</t>
        </is>
      </c>
      <c r="R49" t="inlineStr">
        <is>
          <t>nyu</t>
        </is>
      </c>
      <c r="T49" t="inlineStr">
        <is>
          <t xml:space="preserve">BD </t>
        </is>
      </c>
      <c r="U49" t="n">
        <v>3</v>
      </c>
      <c r="V49" t="n">
        <v>3</v>
      </c>
      <c r="W49" t="inlineStr">
        <is>
          <t>1996-09-28</t>
        </is>
      </c>
      <c r="X49" t="inlineStr">
        <is>
          <t>1996-09-28</t>
        </is>
      </c>
      <c r="Y49" t="inlineStr">
        <is>
          <t>1990-08-08</t>
        </is>
      </c>
      <c r="Z49" t="inlineStr">
        <is>
          <t>1990-08-08</t>
        </is>
      </c>
      <c r="AA49" t="n">
        <v>230</v>
      </c>
      <c r="AB49" t="n">
        <v>203</v>
      </c>
      <c r="AC49" t="n">
        <v>498</v>
      </c>
      <c r="AD49" t="n">
        <v>1</v>
      </c>
      <c r="AE49" t="n">
        <v>3</v>
      </c>
      <c r="AF49" t="n">
        <v>12</v>
      </c>
      <c r="AG49" t="n">
        <v>24</v>
      </c>
      <c r="AH49" t="n">
        <v>4</v>
      </c>
      <c r="AI49" t="n">
        <v>10</v>
      </c>
      <c r="AJ49" t="n">
        <v>6</v>
      </c>
      <c r="AK49" t="n">
        <v>8</v>
      </c>
      <c r="AL49" t="n">
        <v>7</v>
      </c>
      <c r="AM49" t="n">
        <v>11</v>
      </c>
      <c r="AN49" t="n">
        <v>0</v>
      </c>
      <c r="AO49" t="n">
        <v>2</v>
      </c>
      <c r="AP49" t="n">
        <v>0</v>
      </c>
      <c r="AQ49" t="n">
        <v>0</v>
      </c>
      <c r="AR49" t="inlineStr">
        <is>
          <t>No</t>
        </is>
      </c>
      <c r="AS49" t="inlineStr">
        <is>
          <t>No</t>
        </is>
      </c>
      <c r="AU49">
        <f>HYPERLINK("https://creighton-primo.hosted.exlibrisgroup.com/primo-explore/search?tab=default_tab&amp;search_scope=EVERYTHING&amp;vid=01CRU&amp;lang=en_US&amp;offset=0&amp;query=any,contains,991002808369702656","Catalog Record")</f>
        <v/>
      </c>
      <c r="AV49">
        <f>HYPERLINK("http://www.worldcat.org/oclc/451430","WorldCat Record")</f>
        <v/>
      </c>
      <c r="AW49" t="inlineStr">
        <is>
          <t>1435647:eng</t>
        </is>
      </c>
      <c r="AX49" t="inlineStr">
        <is>
          <t>451430</t>
        </is>
      </c>
      <c r="AY49" t="inlineStr">
        <is>
          <t>991002808369702656</t>
        </is>
      </c>
      <c r="AZ49" t="inlineStr">
        <is>
          <t>991002808369702656</t>
        </is>
      </c>
      <c r="BA49" t="inlineStr">
        <is>
          <t>2261167880002656</t>
        </is>
      </c>
      <c r="BB49" t="inlineStr">
        <is>
          <t>BOOK</t>
        </is>
      </c>
      <c r="BE49" t="inlineStr">
        <is>
          <t>32285000280213</t>
        </is>
      </c>
      <c r="BF49" t="inlineStr">
        <is>
          <t>893880450</t>
        </is>
      </c>
    </row>
    <row r="50">
      <c r="A50" t="inlineStr">
        <is>
          <t>No</t>
        </is>
      </c>
      <c r="B50" t="inlineStr">
        <is>
          <t>CURAL</t>
        </is>
      </c>
      <c r="C50" t="inlineStr">
        <is>
          <t>SHELVES</t>
        </is>
      </c>
      <c r="D50" t="inlineStr">
        <is>
          <t>BD232 .P43</t>
        </is>
      </c>
      <c r="E50" t="inlineStr">
        <is>
          <t>0                      BD 0232000P  43</t>
        </is>
      </c>
      <c r="F50" t="inlineStr">
        <is>
          <t>The sources of value.</t>
        </is>
      </c>
      <c r="H50" t="inlineStr">
        <is>
          <t>No</t>
        </is>
      </c>
      <c r="I50" t="inlineStr">
        <is>
          <t>1</t>
        </is>
      </c>
      <c r="J50" t="inlineStr">
        <is>
          <t>No</t>
        </is>
      </c>
      <c r="K50" t="inlineStr">
        <is>
          <t>No</t>
        </is>
      </c>
      <c r="L50" t="inlineStr">
        <is>
          <t>0</t>
        </is>
      </c>
      <c r="M50" t="inlineStr">
        <is>
          <t>Pepper, Stephen C. (Stephen Coburn), 1891-1972.</t>
        </is>
      </c>
      <c r="N50" t="inlineStr">
        <is>
          <t>Berkeley : University of California Press, 1958.</t>
        </is>
      </c>
      <c r="O50" t="inlineStr">
        <is>
          <t>1958</t>
        </is>
      </c>
      <c r="Q50" t="inlineStr">
        <is>
          <t>eng</t>
        </is>
      </c>
      <c r="R50" t="inlineStr">
        <is>
          <t>cau</t>
        </is>
      </c>
      <c r="T50" t="inlineStr">
        <is>
          <t xml:space="preserve">BD </t>
        </is>
      </c>
      <c r="U50" t="n">
        <v>1</v>
      </c>
      <c r="V50" t="n">
        <v>1</v>
      </c>
      <c r="W50" t="inlineStr">
        <is>
          <t>1992-07-13</t>
        </is>
      </c>
      <c r="X50" t="inlineStr">
        <is>
          <t>1992-07-13</t>
        </is>
      </c>
      <c r="Y50" t="inlineStr">
        <is>
          <t>1990-08-08</t>
        </is>
      </c>
      <c r="Z50" t="inlineStr">
        <is>
          <t>1990-08-08</t>
        </is>
      </c>
      <c r="AA50" t="n">
        <v>572</v>
      </c>
      <c r="AB50" t="n">
        <v>496</v>
      </c>
      <c r="AC50" t="n">
        <v>575</v>
      </c>
      <c r="AD50" t="n">
        <v>4</v>
      </c>
      <c r="AE50" t="n">
        <v>4</v>
      </c>
      <c r="AF50" t="n">
        <v>28</v>
      </c>
      <c r="AG50" t="n">
        <v>34</v>
      </c>
      <c r="AH50" t="n">
        <v>10</v>
      </c>
      <c r="AI50" t="n">
        <v>12</v>
      </c>
      <c r="AJ50" t="n">
        <v>6</v>
      </c>
      <c r="AK50" t="n">
        <v>8</v>
      </c>
      <c r="AL50" t="n">
        <v>14</v>
      </c>
      <c r="AM50" t="n">
        <v>19</v>
      </c>
      <c r="AN50" t="n">
        <v>3</v>
      </c>
      <c r="AO50" t="n">
        <v>3</v>
      </c>
      <c r="AP50" t="n">
        <v>0</v>
      </c>
      <c r="AQ50" t="n">
        <v>0</v>
      </c>
      <c r="AR50" t="inlineStr">
        <is>
          <t>No</t>
        </is>
      </c>
      <c r="AS50" t="inlineStr">
        <is>
          <t>Yes</t>
        </is>
      </c>
      <c r="AT50">
        <f>HYPERLINK("http://catalog.hathitrust.org/Record/001396667","HathiTrust Record")</f>
        <v/>
      </c>
      <c r="AU50">
        <f>HYPERLINK("https://creighton-primo.hosted.exlibrisgroup.com/primo-explore/search?tab=default_tab&amp;search_scope=EVERYTHING&amp;vid=01CRU&amp;lang=en_US&amp;offset=0&amp;query=any,contains,991002000389702656","Catalog Record")</f>
        <v/>
      </c>
      <c r="AV50">
        <f>HYPERLINK("http://www.worldcat.org/oclc/256114","WorldCat Record")</f>
        <v/>
      </c>
      <c r="AW50" t="inlineStr">
        <is>
          <t>111439300:eng</t>
        </is>
      </c>
      <c r="AX50" t="inlineStr">
        <is>
          <t>256114</t>
        </is>
      </c>
      <c r="AY50" t="inlineStr">
        <is>
          <t>991002000389702656</t>
        </is>
      </c>
      <c r="AZ50" t="inlineStr">
        <is>
          <t>991002000389702656</t>
        </is>
      </c>
      <c r="BA50" t="inlineStr">
        <is>
          <t>2272075330002656</t>
        </is>
      </c>
      <c r="BB50" t="inlineStr">
        <is>
          <t>BOOK</t>
        </is>
      </c>
      <c r="BE50" t="inlineStr">
        <is>
          <t>32285000280221</t>
        </is>
      </c>
      <c r="BF50" t="inlineStr">
        <is>
          <t>893346990</t>
        </is>
      </c>
    </row>
    <row r="51">
      <c r="A51" t="inlineStr">
        <is>
          <t>No</t>
        </is>
      </c>
      <c r="B51" t="inlineStr">
        <is>
          <t>CURAL</t>
        </is>
      </c>
      <c r="C51" t="inlineStr">
        <is>
          <t>SHELVES</t>
        </is>
      </c>
      <c r="D51" t="inlineStr">
        <is>
          <t>BD232 .P45 1950</t>
        </is>
      </c>
      <c r="E51" t="inlineStr">
        <is>
          <t>0                      BD 0232000P  45          1950</t>
        </is>
      </c>
      <c r="F51" t="inlineStr">
        <is>
          <t>General theory of value : its meaning and basic principles construed in terms of interest.</t>
        </is>
      </c>
      <c r="H51" t="inlineStr">
        <is>
          <t>No</t>
        </is>
      </c>
      <c r="I51" t="inlineStr">
        <is>
          <t>1</t>
        </is>
      </c>
      <c r="J51" t="inlineStr">
        <is>
          <t>No</t>
        </is>
      </c>
      <c r="K51" t="inlineStr">
        <is>
          <t>No</t>
        </is>
      </c>
      <c r="L51" t="inlineStr">
        <is>
          <t>0</t>
        </is>
      </c>
      <c r="M51" t="inlineStr">
        <is>
          <t>Perry, Ralph Barton, 1876-1957.</t>
        </is>
      </c>
      <c r="N51" t="inlineStr">
        <is>
          <t>Cambridge : Harvard University Press, 1950 [c1926]</t>
        </is>
      </c>
      <c r="O51" t="inlineStr">
        <is>
          <t>1950</t>
        </is>
      </c>
      <c r="Q51" t="inlineStr">
        <is>
          <t>eng</t>
        </is>
      </c>
      <c r="R51" t="inlineStr">
        <is>
          <t>mau</t>
        </is>
      </c>
      <c r="T51" t="inlineStr">
        <is>
          <t xml:space="preserve">BD </t>
        </is>
      </c>
      <c r="U51" t="n">
        <v>2</v>
      </c>
      <c r="V51" t="n">
        <v>2</v>
      </c>
      <c r="W51" t="inlineStr">
        <is>
          <t>1993-08-28</t>
        </is>
      </c>
      <c r="X51" t="inlineStr">
        <is>
          <t>1993-08-28</t>
        </is>
      </c>
      <c r="Y51" t="inlineStr">
        <is>
          <t>1990-08-08</t>
        </is>
      </c>
      <c r="Z51" t="inlineStr">
        <is>
          <t>1990-08-08</t>
        </is>
      </c>
      <c r="AA51" t="n">
        <v>251</v>
      </c>
      <c r="AB51" t="n">
        <v>219</v>
      </c>
      <c r="AC51" t="n">
        <v>763</v>
      </c>
      <c r="AD51" t="n">
        <v>1</v>
      </c>
      <c r="AE51" t="n">
        <v>4</v>
      </c>
      <c r="AF51" t="n">
        <v>7</v>
      </c>
      <c r="AG51" t="n">
        <v>37</v>
      </c>
      <c r="AH51" t="n">
        <v>2</v>
      </c>
      <c r="AI51" t="n">
        <v>13</v>
      </c>
      <c r="AJ51" t="n">
        <v>1</v>
      </c>
      <c r="AK51" t="n">
        <v>9</v>
      </c>
      <c r="AL51" t="n">
        <v>7</v>
      </c>
      <c r="AM51" t="n">
        <v>24</v>
      </c>
      <c r="AN51" t="n">
        <v>0</v>
      </c>
      <c r="AO51" t="n">
        <v>3</v>
      </c>
      <c r="AP51" t="n">
        <v>0</v>
      </c>
      <c r="AQ51" t="n">
        <v>0</v>
      </c>
      <c r="AR51" t="inlineStr">
        <is>
          <t>No</t>
        </is>
      </c>
      <c r="AS51" t="inlineStr">
        <is>
          <t>Yes</t>
        </is>
      </c>
      <c r="AT51">
        <f>HYPERLINK("http://catalog.hathitrust.org/Record/006184321","HathiTrust Record")</f>
        <v/>
      </c>
      <c r="AU51">
        <f>HYPERLINK("https://creighton-primo.hosted.exlibrisgroup.com/primo-explore/search?tab=default_tab&amp;search_scope=EVERYTHING&amp;vid=01CRU&amp;lang=en_US&amp;offset=0&amp;query=any,contains,991002580919702656","Catalog Record")</f>
        <v/>
      </c>
      <c r="AV51">
        <f>HYPERLINK("http://www.worldcat.org/oclc/375043","WorldCat Record")</f>
        <v/>
      </c>
      <c r="AW51" t="inlineStr">
        <is>
          <t>1462382:eng</t>
        </is>
      </c>
      <c r="AX51" t="inlineStr">
        <is>
          <t>375043</t>
        </is>
      </c>
      <c r="AY51" t="inlineStr">
        <is>
          <t>991002580919702656</t>
        </is>
      </c>
      <c r="AZ51" t="inlineStr">
        <is>
          <t>991002580919702656</t>
        </is>
      </c>
      <c r="BA51" t="inlineStr">
        <is>
          <t>2264076880002656</t>
        </is>
      </c>
      <c r="BB51" t="inlineStr">
        <is>
          <t>BOOK</t>
        </is>
      </c>
      <c r="BE51" t="inlineStr">
        <is>
          <t>32285000280239</t>
        </is>
      </c>
      <c r="BF51" t="inlineStr">
        <is>
          <t>893227023</t>
        </is>
      </c>
    </row>
    <row r="52">
      <c r="A52" t="inlineStr">
        <is>
          <t>No</t>
        </is>
      </c>
      <c r="B52" t="inlineStr">
        <is>
          <t>CURAL</t>
        </is>
      </c>
      <c r="C52" t="inlineStr">
        <is>
          <t>SHELVES</t>
        </is>
      </c>
      <c r="D52" t="inlineStr">
        <is>
          <t>BD236 .H413</t>
        </is>
      </c>
      <c r="E52" t="inlineStr">
        <is>
          <t>0                      BD 0236000H  413</t>
        </is>
      </c>
      <c r="F52" t="inlineStr">
        <is>
          <t>Essays in metaphysics : identity and difference.</t>
        </is>
      </c>
      <c r="H52" t="inlineStr">
        <is>
          <t>No</t>
        </is>
      </c>
      <c r="I52" t="inlineStr">
        <is>
          <t>1</t>
        </is>
      </c>
      <c r="J52" t="inlineStr">
        <is>
          <t>No</t>
        </is>
      </c>
      <c r="K52" t="inlineStr">
        <is>
          <t>No</t>
        </is>
      </c>
      <c r="L52" t="inlineStr">
        <is>
          <t>0</t>
        </is>
      </c>
      <c r="M52" t="inlineStr">
        <is>
          <t>Heidegger, Martin, 1889-1976.</t>
        </is>
      </c>
      <c r="N52" t="inlineStr">
        <is>
          <t>New York : Philosophical Library, [c1960]</t>
        </is>
      </c>
      <c r="O52" t="inlineStr">
        <is>
          <t>1960</t>
        </is>
      </c>
      <c r="Q52" t="inlineStr">
        <is>
          <t>eng</t>
        </is>
      </c>
      <c r="R52" t="inlineStr">
        <is>
          <t xml:space="preserve">xx </t>
        </is>
      </c>
      <c r="T52" t="inlineStr">
        <is>
          <t xml:space="preserve">BD </t>
        </is>
      </c>
      <c r="U52" t="n">
        <v>4</v>
      </c>
      <c r="V52" t="n">
        <v>4</v>
      </c>
      <c r="W52" t="inlineStr">
        <is>
          <t>2005-04-01</t>
        </is>
      </c>
      <c r="X52" t="inlineStr">
        <is>
          <t>2005-04-01</t>
        </is>
      </c>
      <c r="Y52" t="inlineStr">
        <is>
          <t>1990-08-08</t>
        </is>
      </c>
      <c r="Z52" t="inlineStr">
        <is>
          <t>1990-08-08</t>
        </is>
      </c>
      <c r="AA52" t="n">
        <v>416</v>
      </c>
      <c r="AB52" t="n">
        <v>354</v>
      </c>
      <c r="AC52" t="n">
        <v>690</v>
      </c>
      <c r="AD52" t="n">
        <v>2</v>
      </c>
      <c r="AE52" t="n">
        <v>6</v>
      </c>
      <c r="AF52" t="n">
        <v>24</v>
      </c>
      <c r="AG52" t="n">
        <v>39</v>
      </c>
      <c r="AH52" t="n">
        <v>9</v>
      </c>
      <c r="AI52" t="n">
        <v>15</v>
      </c>
      <c r="AJ52" t="n">
        <v>4</v>
      </c>
      <c r="AK52" t="n">
        <v>7</v>
      </c>
      <c r="AL52" t="n">
        <v>17</v>
      </c>
      <c r="AM52" t="n">
        <v>20</v>
      </c>
      <c r="AN52" t="n">
        <v>1</v>
      </c>
      <c r="AO52" t="n">
        <v>5</v>
      </c>
      <c r="AP52" t="n">
        <v>0</v>
      </c>
      <c r="AQ52" t="n">
        <v>1</v>
      </c>
      <c r="AR52" t="inlineStr">
        <is>
          <t>No</t>
        </is>
      </c>
      <c r="AS52" t="inlineStr">
        <is>
          <t>No</t>
        </is>
      </c>
      <c r="AU52">
        <f>HYPERLINK("https://creighton-primo.hosted.exlibrisgroup.com/primo-explore/search?tab=default_tab&amp;search_scope=EVERYTHING&amp;vid=01CRU&amp;lang=en_US&amp;offset=0&amp;query=any,contains,991003227659702656","Catalog Record")</f>
        <v/>
      </c>
      <c r="AV52">
        <f>HYPERLINK("http://www.worldcat.org/oclc/7663212","WorldCat Record")</f>
        <v/>
      </c>
      <c r="AW52" t="inlineStr">
        <is>
          <t>4928562699:eng</t>
        </is>
      </c>
      <c r="AX52" t="inlineStr">
        <is>
          <t>7663212</t>
        </is>
      </c>
      <c r="AY52" t="inlineStr">
        <is>
          <t>991003227659702656</t>
        </is>
      </c>
      <c r="AZ52" t="inlineStr">
        <is>
          <t>991003227659702656</t>
        </is>
      </c>
      <c r="BA52" t="inlineStr">
        <is>
          <t>2268997000002656</t>
        </is>
      </c>
      <c r="BB52" t="inlineStr">
        <is>
          <t>BOOK</t>
        </is>
      </c>
      <c r="BE52" t="inlineStr">
        <is>
          <t>32285000280353</t>
        </is>
      </c>
      <c r="BF52" t="inlineStr">
        <is>
          <t>893445576</t>
        </is>
      </c>
    </row>
    <row r="53">
      <c r="A53" t="inlineStr">
        <is>
          <t>No</t>
        </is>
      </c>
      <c r="B53" t="inlineStr">
        <is>
          <t>CURAL</t>
        </is>
      </c>
      <c r="C53" t="inlineStr">
        <is>
          <t>SHELVES</t>
        </is>
      </c>
      <c r="D53" t="inlineStr">
        <is>
          <t>BD236 .I4</t>
        </is>
      </c>
      <c r="E53" t="inlineStr">
        <is>
          <t>0                      BD 0236000I  4</t>
        </is>
      </c>
      <c r="F53" t="inlineStr">
        <is>
          <t>Identity and individuation / edited by Milton K. Munitz.</t>
        </is>
      </c>
      <c r="H53" t="inlineStr">
        <is>
          <t>No</t>
        </is>
      </c>
      <c r="I53" t="inlineStr">
        <is>
          <t>1</t>
        </is>
      </c>
      <c r="J53" t="inlineStr">
        <is>
          <t>No</t>
        </is>
      </c>
      <c r="K53" t="inlineStr">
        <is>
          <t>No</t>
        </is>
      </c>
      <c r="L53" t="inlineStr">
        <is>
          <t>0</t>
        </is>
      </c>
      <c r="N53" t="inlineStr">
        <is>
          <t>New York : New York University Press, 1971.</t>
        </is>
      </c>
      <c r="O53" t="inlineStr">
        <is>
          <t>1971</t>
        </is>
      </c>
      <c r="Q53" t="inlineStr">
        <is>
          <t>eng</t>
        </is>
      </c>
      <c r="R53" t="inlineStr">
        <is>
          <t>nyu</t>
        </is>
      </c>
      <c r="T53" t="inlineStr">
        <is>
          <t xml:space="preserve">BD </t>
        </is>
      </c>
      <c r="U53" t="n">
        <v>4</v>
      </c>
      <c r="V53" t="n">
        <v>4</v>
      </c>
      <c r="W53" t="inlineStr">
        <is>
          <t>2000-10-12</t>
        </is>
      </c>
      <c r="X53" t="inlineStr">
        <is>
          <t>2000-10-12</t>
        </is>
      </c>
      <c r="Y53" t="inlineStr">
        <is>
          <t>1991-07-16</t>
        </is>
      </c>
      <c r="Z53" t="inlineStr">
        <is>
          <t>1991-07-16</t>
        </is>
      </c>
      <c r="AA53" t="n">
        <v>544</v>
      </c>
      <c r="AB53" t="n">
        <v>423</v>
      </c>
      <c r="AC53" t="n">
        <v>424</v>
      </c>
      <c r="AD53" t="n">
        <v>3</v>
      </c>
      <c r="AE53" t="n">
        <v>3</v>
      </c>
      <c r="AF53" t="n">
        <v>24</v>
      </c>
      <c r="AG53" t="n">
        <v>24</v>
      </c>
      <c r="AH53" t="n">
        <v>6</v>
      </c>
      <c r="AI53" t="n">
        <v>6</v>
      </c>
      <c r="AJ53" t="n">
        <v>6</v>
      </c>
      <c r="AK53" t="n">
        <v>6</v>
      </c>
      <c r="AL53" t="n">
        <v>15</v>
      </c>
      <c r="AM53" t="n">
        <v>15</v>
      </c>
      <c r="AN53" t="n">
        <v>2</v>
      </c>
      <c r="AO53" t="n">
        <v>2</v>
      </c>
      <c r="AP53" t="n">
        <v>0</v>
      </c>
      <c r="AQ53" t="n">
        <v>0</v>
      </c>
      <c r="AR53" t="inlineStr">
        <is>
          <t>No</t>
        </is>
      </c>
      <c r="AS53" t="inlineStr">
        <is>
          <t>No</t>
        </is>
      </c>
      <c r="AU53">
        <f>HYPERLINK("https://creighton-primo.hosted.exlibrisgroup.com/primo-explore/search?tab=default_tab&amp;search_scope=EVERYTHING&amp;vid=01CRU&amp;lang=en_US&amp;offset=0&amp;query=any,contains,991001284749702656","Catalog Record")</f>
        <v/>
      </c>
      <c r="AV53">
        <f>HYPERLINK("http://www.worldcat.org/oclc/215460","WorldCat Record")</f>
        <v/>
      </c>
      <c r="AW53" t="inlineStr">
        <is>
          <t>53951207:eng</t>
        </is>
      </c>
      <c r="AX53" t="inlineStr">
        <is>
          <t>215460</t>
        </is>
      </c>
      <c r="AY53" t="inlineStr">
        <is>
          <t>991001284749702656</t>
        </is>
      </c>
      <c r="AZ53" t="inlineStr">
        <is>
          <t>991001284749702656</t>
        </is>
      </c>
      <c r="BA53" t="inlineStr">
        <is>
          <t>2255867560002656</t>
        </is>
      </c>
      <c r="BB53" t="inlineStr">
        <is>
          <t>BOOK</t>
        </is>
      </c>
      <c r="BD53" t="inlineStr">
        <is>
          <t>9780814753521</t>
        </is>
      </c>
      <c r="BE53" t="inlineStr">
        <is>
          <t>32285000675586</t>
        </is>
      </c>
      <c r="BF53" t="inlineStr">
        <is>
          <t>893534505</t>
        </is>
      </c>
    </row>
    <row r="54">
      <c r="A54" t="inlineStr">
        <is>
          <t>No</t>
        </is>
      </c>
      <c r="B54" t="inlineStr">
        <is>
          <t>CURAL</t>
        </is>
      </c>
      <c r="C54" t="inlineStr">
        <is>
          <t>SHELVES</t>
        </is>
      </c>
      <c r="D54" t="inlineStr">
        <is>
          <t>BD241 .G36</t>
        </is>
      </c>
      <c r="E54" t="inlineStr">
        <is>
          <t>0                      BD 0241000G  36</t>
        </is>
      </c>
      <c r="F54" t="inlineStr">
        <is>
          <t>Forms of explanation : rethinking the questions in social theory / Alan Garfinkel.</t>
        </is>
      </c>
      <c r="H54" t="inlineStr">
        <is>
          <t>No</t>
        </is>
      </c>
      <c r="I54" t="inlineStr">
        <is>
          <t>1</t>
        </is>
      </c>
      <c r="J54" t="inlineStr">
        <is>
          <t>No</t>
        </is>
      </c>
      <c r="K54" t="inlineStr">
        <is>
          <t>No</t>
        </is>
      </c>
      <c r="L54" t="inlineStr">
        <is>
          <t>0</t>
        </is>
      </c>
      <c r="M54" t="inlineStr">
        <is>
          <t>Garfinkel, Alan, 1945-</t>
        </is>
      </c>
      <c r="N54" t="inlineStr">
        <is>
          <t>New Haven, Conn. : Yale University Press, c1981.</t>
        </is>
      </c>
      <c r="O54" t="inlineStr">
        <is>
          <t>1981</t>
        </is>
      </c>
      <c r="Q54" t="inlineStr">
        <is>
          <t>eng</t>
        </is>
      </c>
      <c r="R54" t="inlineStr">
        <is>
          <t>ctu</t>
        </is>
      </c>
      <c r="T54" t="inlineStr">
        <is>
          <t xml:space="preserve">BD </t>
        </is>
      </c>
      <c r="U54" t="n">
        <v>2</v>
      </c>
      <c r="V54" t="n">
        <v>2</v>
      </c>
      <c r="W54" t="inlineStr">
        <is>
          <t>2007-04-02</t>
        </is>
      </c>
      <c r="X54" t="inlineStr">
        <is>
          <t>2007-04-02</t>
        </is>
      </c>
      <c r="Y54" t="inlineStr">
        <is>
          <t>1990-08-03</t>
        </is>
      </c>
      <c r="Z54" t="inlineStr">
        <is>
          <t>1990-08-03</t>
        </is>
      </c>
      <c r="AA54" t="n">
        <v>509</v>
      </c>
      <c r="AB54" t="n">
        <v>366</v>
      </c>
      <c r="AC54" t="n">
        <v>369</v>
      </c>
      <c r="AD54" t="n">
        <v>3</v>
      </c>
      <c r="AE54" t="n">
        <v>3</v>
      </c>
      <c r="AF54" t="n">
        <v>18</v>
      </c>
      <c r="AG54" t="n">
        <v>18</v>
      </c>
      <c r="AH54" t="n">
        <v>5</v>
      </c>
      <c r="AI54" t="n">
        <v>5</v>
      </c>
      <c r="AJ54" t="n">
        <v>5</v>
      </c>
      <c r="AK54" t="n">
        <v>5</v>
      </c>
      <c r="AL54" t="n">
        <v>12</v>
      </c>
      <c r="AM54" t="n">
        <v>12</v>
      </c>
      <c r="AN54" t="n">
        <v>2</v>
      </c>
      <c r="AO54" t="n">
        <v>2</v>
      </c>
      <c r="AP54" t="n">
        <v>0</v>
      </c>
      <c r="AQ54" t="n">
        <v>0</v>
      </c>
      <c r="AR54" t="inlineStr">
        <is>
          <t>No</t>
        </is>
      </c>
      <c r="AS54" t="inlineStr">
        <is>
          <t>No</t>
        </is>
      </c>
      <c r="AU54">
        <f>HYPERLINK("https://creighton-primo.hosted.exlibrisgroup.com/primo-explore/search?tab=default_tab&amp;search_scope=EVERYTHING&amp;vid=01CRU&amp;lang=en_US&amp;offset=0&amp;query=any,contains,991005029449702656","Catalog Record")</f>
        <v/>
      </c>
      <c r="AV54">
        <f>HYPERLINK("http://www.worldcat.org/oclc/6708856","WorldCat Record")</f>
        <v/>
      </c>
      <c r="AW54" t="inlineStr">
        <is>
          <t>347683112:eng</t>
        </is>
      </c>
      <c r="AX54" t="inlineStr">
        <is>
          <t>6708856</t>
        </is>
      </c>
      <c r="AY54" t="inlineStr">
        <is>
          <t>991005029449702656</t>
        </is>
      </c>
      <c r="AZ54" t="inlineStr">
        <is>
          <t>991005029449702656</t>
        </is>
      </c>
      <c r="BA54" t="inlineStr">
        <is>
          <t>2254752790002656</t>
        </is>
      </c>
      <c r="BB54" t="inlineStr">
        <is>
          <t>BOOK</t>
        </is>
      </c>
      <c r="BD54" t="inlineStr">
        <is>
          <t>9780300021363</t>
        </is>
      </c>
      <c r="BE54" t="inlineStr">
        <is>
          <t>32285000266642</t>
        </is>
      </c>
      <c r="BF54" t="inlineStr">
        <is>
          <t>893319914</t>
        </is>
      </c>
    </row>
    <row r="55">
      <c r="A55" t="inlineStr">
        <is>
          <t>No</t>
        </is>
      </c>
      <c r="B55" t="inlineStr">
        <is>
          <t>CURAL</t>
        </is>
      </c>
      <c r="C55" t="inlineStr">
        <is>
          <t>SHELVES</t>
        </is>
      </c>
      <c r="D55" t="inlineStr">
        <is>
          <t>BD241 .L85 1986</t>
        </is>
      </c>
      <c r="E55" t="inlineStr">
        <is>
          <t>0                      BD 0241000L  85          1986</t>
        </is>
      </c>
      <c r="F55" t="inlineStr">
        <is>
          <t>Primal scenes : literature, philosophy, psychoanalysis / by Ned Lukacher.</t>
        </is>
      </c>
      <c r="H55" t="inlineStr">
        <is>
          <t>No</t>
        </is>
      </c>
      <c r="I55" t="inlineStr">
        <is>
          <t>1</t>
        </is>
      </c>
      <c r="J55" t="inlineStr">
        <is>
          <t>No</t>
        </is>
      </c>
      <c r="K55" t="inlineStr">
        <is>
          <t>No</t>
        </is>
      </c>
      <c r="L55" t="inlineStr">
        <is>
          <t>0</t>
        </is>
      </c>
      <c r="M55" t="inlineStr">
        <is>
          <t>Lukacher, Ned, 1950-</t>
        </is>
      </c>
      <c r="N55" t="inlineStr">
        <is>
          <t>Ithaca : Cornell University Press, 1986.</t>
        </is>
      </c>
      <c r="O55" t="inlineStr">
        <is>
          <t>1986</t>
        </is>
      </c>
      <c r="Q55" t="inlineStr">
        <is>
          <t>eng</t>
        </is>
      </c>
      <c r="R55" t="inlineStr">
        <is>
          <t>nyu</t>
        </is>
      </c>
      <c r="T55" t="inlineStr">
        <is>
          <t xml:space="preserve">BD </t>
        </is>
      </c>
      <c r="U55" t="n">
        <v>3</v>
      </c>
      <c r="V55" t="n">
        <v>3</v>
      </c>
      <c r="W55" t="inlineStr">
        <is>
          <t>2006-10-29</t>
        </is>
      </c>
      <c r="X55" t="inlineStr">
        <is>
          <t>2006-10-29</t>
        </is>
      </c>
      <c r="Y55" t="inlineStr">
        <is>
          <t>1990-08-03</t>
        </is>
      </c>
      <c r="Z55" t="inlineStr">
        <is>
          <t>1990-08-03</t>
        </is>
      </c>
      <c r="AA55" t="n">
        <v>524</v>
      </c>
      <c r="AB55" t="n">
        <v>417</v>
      </c>
      <c r="AC55" t="n">
        <v>432</v>
      </c>
      <c r="AD55" t="n">
        <v>3</v>
      </c>
      <c r="AE55" t="n">
        <v>3</v>
      </c>
      <c r="AF55" t="n">
        <v>23</v>
      </c>
      <c r="AG55" t="n">
        <v>23</v>
      </c>
      <c r="AH55" t="n">
        <v>7</v>
      </c>
      <c r="AI55" t="n">
        <v>7</v>
      </c>
      <c r="AJ55" t="n">
        <v>7</v>
      </c>
      <c r="AK55" t="n">
        <v>7</v>
      </c>
      <c r="AL55" t="n">
        <v>14</v>
      </c>
      <c r="AM55" t="n">
        <v>14</v>
      </c>
      <c r="AN55" t="n">
        <v>2</v>
      </c>
      <c r="AO55" t="n">
        <v>2</v>
      </c>
      <c r="AP55" t="n">
        <v>0</v>
      </c>
      <c r="AQ55" t="n">
        <v>0</v>
      </c>
      <c r="AR55" t="inlineStr">
        <is>
          <t>No</t>
        </is>
      </c>
      <c r="AS55" t="inlineStr">
        <is>
          <t>Yes</t>
        </is>
      </c>
      <c r="AT55">
        <f>HYPERLINK("http://catalog.hathitrust.org/Record/000669314","HathiTrust Record")</f>
        <v/>
      </c>
      <c r="AU55">
        <f>HYPERLINK("https://creighton-primo.hosted.exlibrisgroup.com/primo-explore/search?tab=default_tab&amp;search_scope=EVERYTHING&amp;vid=01CRU&amp;lang=en_US&amp;offset=0&amp;query=any,contains,991000730969702656","Catalog Record")</f>
        <v/>
      </c>
      <c r="AV55">
        <f>HYPERLINK("http://www.worldcat.org/oclc/12724274","WorldCat Record")</f>
        <v/>
      </c>
      <c r="AW55" t="inlineStr">
        <is>
          <t>5546944:eng</t>
        </is>
      </c>
      <c r="AX55" t="inlineStr">
        <is>
          <t>12724274</t>
        </is>
      </c>
      <c r="AY55" t="inlineStr">
        <is>
          <t>991000730969702656</t>
        </is>
      </c>
      <c r="AZ55" t="inlineStr">
        <is>
          <t>991000730969702656</t>
        </is>
      </c>
      <c r="BA55" t="inlineStr">
        <is>
          <t>2266798690002656</t>
        </is>
      </c>
      <c r="BB55" t="inlineStr">
        <is>
          <t>BOOK</t>
        </is>
      </c>
      <c r="BD55" t="inlineStr">
        <is>
          <t>9780801418860</t>
        </is>
      </c>
      <c r="BE55" t="inlineStr">
        <is>
          <t>32285000266683</t>
        </is>
      </c>
      <c r="BF55" t="inlineStr">
        <is>
          <t>893321293</t>
        </is>
      </c>
    </row>
    <row r="56">
      <c r="A56" t="inlineStr">
        <is>
          <t>No</t>
        </is>
      </c>
      <c r="B56" t="inlineStr">
        <is>
          <t>CURAL</t>
        </is>
      </c>
      <c r="C56" t="inlineStr">
        <is>
          <t>SHELVES</t>
        </is>
      </c>
      <c r="D56" t="inlineStr">
        <is>
          <t>BD241 .W345 1987</t>
        </is>
      </c>
      <c r="E56" t="inlineStr">
        <is>
          <t>0                      BD 0241000W  345         1987</t>
        </is>
      </c>
      <c r="F56" t="inlineStr">
        <is>
          <t>Interpretation and social criticism / Michael Walzer.</t>
        </is>
      </c>
      <c r="H56" t="inlineStr">
        <is>
          <t>No</t>
        </is>
      </c>
      <c r="I56" t="inlineStr">
        <is>
          <t>1</t>
        </is>
      </c>
      <c r="J56" t="inlineStr">
        <is>
          <t>No</t>
        </is>
      </c>
      <c r="K56" t="inlineStr">
        <is>
          <t>No</t>
        </is>
      </c>
      <c r="L56" t="inlineStr">
        <is>
          <t>0</t>
        </is>
      </c>
      <c r="M56" t="inlineStr">
        <is>
          <t>Walzer, Michael.</t>
        </is>
      </c>
      <c r="N56" t="inlineStr">
        <is>
          <t>Cambridge, Mass. : Harvard University Press, 1987.</t>
        </is>
      </c>
      <c r="O56" t="inlineStr">
        <is>
          <t>1987</t>
        </is>
      </c>
      <c r="Q56" t="inlineStr">
        <is>
          <t>eng</t>
        </is>
      </c>
      <c r="R56" t="inlineStr">
        <is>
          <t>mau</t>
        </is>
      </c>
      <c r="S56" t="inlineStr">
        <is>
          <t>The Tanner lectures on human values</t>
        </is>
      </c>
      <c r="T56" t="inlineStr">
        <is>
          <t xml:space="preserve">BD </t>
        </is>
      </c>
      <c r="U56" t="n">
        <v>2</v>
      </c>
      <c r="V56" t="n">
        <v>2</v>
      </c>
      <c r="W56" t="inlineStr">
        <is>
          <t>1998-11-03</t>
        </is>
      </c>
      <c r="X56" t="inlineStr">
        <is>
          <t>1998-11-03</t>
        </is>
      </c>
      <c r="Y56" t="inlineStr">
        <is>
          <t>1990-08-03</t>
        </is>
      </c>
      <c r="Z56" t="inlineStr">
        <is>
          <t>1990-08-03</t>
        </is>
      </c>
      <c r="AA56" t="n">
        <v>687</v>
      </c>
      <c r="AB56" t="n">
        <v>551</v>
      </c>
      <c r="AC56" t="n">
        <v>585</v>
      </c>
      <c r="AD56" t="n">
        <v>3</v>
      </c>
      <c r="AE56" t="n">
        <v>3</v>
      </c>
      <c r="AF56" t="n">
        <v>28</v>
      </c>
      <c r="AG56" t="n">
        <v>30</v>
      </c>
      <c r="AH56" t="n">
        <v>10</v>
      </c>
      <c r="AI56" t="n">
        <v>11</v>
      </c>
      <c r="AJ56" t="n">
        <v>5</v>
      </c>
      <c r="AK56" t="n">
        <v>5</v>
      </c>
      <c r="AL56" t="n">
        <v>11</v>
      </c>
      <c r="AM56" t="n">
        <v>12</v>
      </c>
      <c r="AN56" t="n">
        <v>2</v>
      </c>
      <c r="AO56" t="n">
        <v>2</v>
      </c>
      <c r="AP56" t="n">
        <v>5</v>
      </c>
      <c r="AQ56" t="n">
        <v>5</v>
      </c>
      <c r="AR56" t="inlineStr">
        <is>
          <t>No</t>
        </is>
      </c>
      <c r="AS56" t="inlineStr">
        <is>
          <t>Yes</t>
        </is>
      </c>
      <c r="AT56">
        <f>HYPERLINK("http://catalog.hathitrust.org/Record/000913160","HathiTrust Record")</f>
        <v/>
      </c>
      <c r="AU56">
        <f>HYPERLINK("https://creighton-primo.hosted.exlibrisgroup.com/primo-explore/search?tab=default_tab&amp;search_scope=EVERYTHING&amp;vid=01CRU&amp;lang=en_US&amp;offset=0&amp;query=any,contains,991000885279702656","Catalog Record")</f>
        <v/>
      </c>
      <c r="AV56">
        <f>HYPERLINK("http://www.worldcat.org/oclc/13860755","WorldCat Record")</f>
        <v/>
      </c>
      <c r="AW56" t="inlineStr">
        <is>
          <t>2681022:eng</t>
        </is>
      </c>
      <c r="AX56" t="inlineStr">
        <is>
          <t>13860755</t>
        </is>
      </c>
      <c r="AY56" t="inlineStr">
        <is>
          <t>991000885279702656</t>
        </is>
      </c>
      <c r="AZ56" t="inlineStr">
        <is>
          <t>991000885279702656</t>
        </is>
      </c>
      <c r="BA56" t="inlineStr">
        <is>
          <t>2262235370002656</t>
        </is>
      </c>
      <c r="BB56" t="inlineStr">
        <is>
          <t>BOOK</t>
        </is>
      </c>
      <c r="BD56" t="inlineStr">
        <is>
          <t>9780674459700</t>
        </is>
      </c>
      <c r="BE56" t="inlineStr">
        <is>
          <t>32285000266782</t>
        </is>
      </c>
      <c r="BF56" t="inlineStr">
        <is>
          <t>893608359</t>
        </is>
      </c>
    </row>
    <row r="57">
      <c r="A57" t="inlineStr">
        <is>
          <t>No</t>
        </is>
      </c>
      <c r="B57" t="inlineStr">
        <is>
          <t>CURAL</t>
        </is>
      </c>
      <c r="C57" t="inlineStr">
        <is>
          <t>SHELVES</t>
        </is>
      </c>
      <c r="D57" t="inlineStr">
        <is>
          <t>BD30 .G7 1946</t>
        </is>
      </c>
      <c r="E57" t="inlineStr">
        <is>
          <t>0                      BD 0030000G  7           1946</t>
        </is>
      </c>
      <c r="F57" t="inlineStr">
        <is>
          <t>Elementa philosophiae Aristotelico-Thomisticae / auctore Iosepho Gredt.</t>
        </is>
      </c>
      <c r="G57" t="inlineStr">
        <is>
          <t>V.1</t>
        </is>
      </c>
      <c r="H57" t="inlineStr">
        <is>
          <t>Yes</t>
        </is>
      </c>
      <c r="I57" t="inlineStr">
        <is>
          <t>1</t>
        </is>
      </c>
      <c r="J57" t="inlineStr">
        <is>
          <t>No</t>
        </is>
      </c>
      <c r="K57" t="inlineStr">
        <is>
          <t>No</t>
        </is>
      </c>
      <c r="L57" t="inlineStr">
        <is>
          <t>0</t>
        </is>
      </c>
      <c r="M57" t="inlineStr">
        <is>
          <t>Gredt, Joseph, 1863-1940.</t>
        </is>
      </c>
      <c r="N57" t="inlineStr">
        <is>
          <t>Barcelona : Herder, 1946.</t>
        </is>
      </c>
      <c r="O57" t="inlineStr">
        <is>
          <t>1946</t>
        </is>
      </c>
      <c r="P57" t="inlineStr">
        <is>
          <t>Editio octava recognita.</t>
        </is>
      </c>
      <c r="Q57" t="inlineStr">
        <is>
          <t>lat</t>
        </is>
      </c>
      <c r="R57" t="inlineStr">
        <is>
          <t xml:space="preserve">sp </t>
        </is>
      </c>
      <c r="T57" t="inlineStr">
        <is>
          <t xml:space="preserve">BD </t>
        </is>
      </c>
      <c r="U57" t="n">
        <v>3</v>
      </c>
      <c r="V57" t="n">
        <v>9</v>
      </c>
      <c r="W57" t="inlineStr">
        <is>
          <t>2010-01-21</t>
        </is>
      </c>
      <c r="X57" t="inlineStr">
        <is>
          <t>2010-01-21</t>
        </is>
      </c>
      <c r="Y57" t="inlineStr">
        <is>
          <t>1991-03-14</t>
        </is>
      </c>
      <c r="Z57" t="inlineStr">
        <is>
          <t>1991-03-14</t>
        </is>
      </c>
      <c r="AA57" t="n">
        <v>11</v>
      </c>
      <c r="AB57" t="n">
        <v>10</v>
      </c>
      <c r="AC57" t="n">
        <v>185</v>
      </c>
      <c r="AD57" t="n">
        <v>1</v>
      </c>
      <c r="AE57" t="n">
        <v>3</v>
      </c>
      <c r="AF57" t="n">
        <v>0</v>
      </c>
      <c r="AG57" t="n">
        <v>25</v>
      </c>
      <c r="AH57" t="n">
        <v>0</v>
      </c>
      <c r="AI57" t="n">
        <v>7</v>
      </c>
      <c r="AJ57" t="n">
        <v>0</v>
      </c>
      <c r="AK57" t="n">
        <v>7</v>
      </c>
      <c r="AL57" t="n">
        <v>0</v>
      </c>
      <c r="AM57" t="n">
        <v>22</v>
      </c>
      <c r="AN57" t="n">
        <v>0</v>
      </c>
      <c r="AO57" t="n">
        <v>0</v>
      </c>
      <c r="AP57" t="n">
        <v>0</v>
      </c>
      <c r="AQ57" t="n">
        <v>0</v>
      </c>
      <c r="AR57" t="inlineStr">
        <is>
          <t>No</t>
        </is>
      </c>
      <c r="AS57" t="inlineStr">
        <is>
          <t>No</t>
        </is>
      </c>
      <c r="AU57">
        <f>HYPERLINK("https://creighton-primo.hosted.exlibrisgroup.com/primo-explore/search?tab=default_tab&amp;search_scope=EVERYTHING&amp;vid=01CRU&amp;lang=en_US&amp;offset=0&amp;query=any,contains,991000088079702656","Catalog Record")</f>
        <v/>
      </c>
      <c r="AV57">
        <f>HYPERLINK("http://www.worldcat.org/oclc/8869571","WorldCat Record")</f>
        <v/>
      </c>
      <c r="AW57" t="inlineStr">
        <is>
          <t>2863740710:lat</t>
        </is>
      </c>
      <c r="AX57" t="inlineStr">
        <is>
          <t>8869571</t>
        </is>
      </c>
      <c r="AY57" t="inlineStr">
        <is>
          <t>991000088079702656</t>
        </is>
      </c>
      <c r="AZ57" t="inlineStr">
        <is>
          <t>991000088079702656</t>
        </is>
      </c>
      <c r="BA57" t="inlineStr">
        <is>
          <t>2255083670002656</t>
        </is>
      </c>
      <c r="BB57" t="inlineStr">
        <is>
          <t>BOOK</t>
        </is>
      </c>
      <c r="BE57" t="inlineStr">
        <is>
          <t>32285000547694</t>
        </is>
      </c>
      <c r="BF57" t="inlineStr">
        <is>
          <t>893890395</t>
        </is>
      </c>
    </row>
    <row r="58">
      <c r="A58" t="inlineStr">
        <is>
          <t>No</t>
        </is>
      </c>
      <c r="B58" t="inlineStr">
        <is>
          <t>CURAL</t>
        </is>
      </c>
      <c r="C58" t="inlineStr">
        <is>
          <t>SHELVES</t>
        </is>
      </c>
      <c r="D58" t="inlineStr">
        <is>
          <t>BD30 .G7 1946</t>
        </is>
      </c>
      <c r="E58" t="inlineStr">
        <is>
          <t>0                      BD 0030000G  7           1946</t>
        </is>
      </c>
      <c r="F58" t="inlineStr">
        <is>
          <t>Elementa philosophiae Aristotelico-Thomisticae / auctore Iosepho Gredt.</t>
        </is>
      </c>
      <c r="G58" t="inlineStr">
        <is>
          <t>V.2</t>
        </is>
      </c>
      <c r="H58" t="inlineStr">
        <is>
          <t>Yes</t>
        </is>
      </c>
      <c r="I58" t="inlineStr">
        <is>
          <t>1</t>
        </is>
      </c>
      <c r="J58" t="inlineStr">
        <is>
          <t>No</t>
        </is>
      </c>
      <c r="K58" t="inlineStr">
        <is>
          <t>No</t>
        </is>
      </c>
      <c r="L58" t="inlineStr">
        <is>
          <t>0</t>
        </is>
      </c>
      <c r="M58" t="inlineStr">
        <is>
          <t>Gredt, Joseph, 1863-1940.</t>
        </is>
      </c>
      <c r="N58" t="inlineStr">
        <is>
          <t>Barcelona : Herder, 1946.</t>
        </is>
      </c>
      <c r="O58" t="inlineStr">
        <is>
          <t>1946</t>
        </is>
      </c>
      <c r="P58" t="inlineStr">
        <is>
          <t>Editio octava recognita.</t>
        </is>
      </c>
      <c r="Q58" t="inlineStr">
        <is>
          <t>lat</t>
        </is>
      </c>
      <c r="R58" t="inlineStr">
        <is>
          <t xml:space="preserve">sp </t>
        </is>
      </c>
      <c r="T58" t="inlineStr">
        <is>
          <t xml:space="preserve">BD </t>
        </is>
      </c>
      <c r="U58" t="n">
        <v>6</v>
      </c>
      <c r="V58" t="n">
        <v>9</v>
      </c>
      <c r="W58" t="inlineStr">
        <is>
          <t>2010-01-21</t>
        </is>
      </c>
      <c r="X58" t="inlineStr">
        <is>
          <t>2010-01-21</t>
        </is>
      </c>
      <c r="Y58" t="inlineStr">
        <is>
          <t>1991-03-14</t>
        </is>
      </c>
      <c r="Z58" t="inlineStr">
        <is>
          <t>1991-03-14</t>
        </is>
      </c>
      <c r="AA58" t="n">
        <v>11</v>
      </c>
      <c r="AB58" t="n">
        <v>10</v>
      </c>
      <c r="AC58" t="n">
        <v>185</v>
      </c>
      <c r="AD58" t="n">
        <v>1</v>
      </c>
      <c r="AE58" t="n">
        <v>3</v>
      </c>
      <c r="AF58" t="n">
        <v>0</v>
      </c>
      <c r="AG58" t="n">
        <v>25</v>
      </c>
      <c r="AH58" t="n">
        <v>0</v>
      </c>
      <c r="AI58" t="n">
        <v>7</v>
      </c>
      <c r="AJ58" t="n">
        <v>0</v>
      </c>
      <c r="AK58" t="n">
        <v>7</v>
      </c>
      <c r="AL58" t="n">
        <v>0</v>
      </c>
      <c r="AM58" t="n">
        <v>22</v>
      </c>
      <c r="AN58" t="n">
        <v>0</v>
      </c>
      <c r="AO58" t="n">
        <v>0</v>
      </c>
      <c r="AP58" t="n">
        <v>0</v>
      </c>
      <c r="AQ58" t="n">
        <v>0</v>
      </c>
      <c r="AR58" t="inlineStr">
        <is>
          <t>No</t>
        </is>
      </c>
      <c r="AS58" t="inlineStr">
        <is>
          <t>No</t>
        </is>
      </c>
      <c r="AU58">
        <f>HYPERLINK("https://creighton-primo.hosted.exlibrisgroup.com/primo-explore/search?tab=default_tab&amp;search_scope=EVERYTHING&amp;vid=01CRU&amp;lang=en_US&amp;offset=0&amp;query=any,contains,991000088079702656","Catalog Record")</f>
        <v/>
      </c>
      <c r="AV58">
        <f>HYPERLINK("http://www.worldcat.org/oclc/8869571","WorldCat Record")</f>
        <v/>
      </c>
      <c r="AW58" t="inlineStr">
        <is>
          <t>2863740710:lat</t>
        </is>
      </c>
      <c r="AX58" t="inlineStr">
        <is>
          <t>8869571</t>
        </is>
      </c>
      <c r="AY58" t="inlineStr">
        <is>
          <t>991000088079702656</t>
        </is>
      </c>
      <c r="AZ58" t="inlineStr">
        <is>
          <t>991000088079702656</t>
        </is>
      </c>
      <c r="BA58" t="inlineStr">
        <is>
          <t>2255083670002656</t>
        </is>
      </c>
      <c r="BB58" t="inlineStr">
        <is>
          <t>BOOK</t>
        </is>
      </c>
      <c r="BE58" t="inlineStr">
        <is>
          <t>32285000547702</t>
        </is>
      </c>
      <c r="BF58" t="inlineStr">
        <is>
          <t>893890394</t>
        </is>
      </c>
    </row>
    <row r="59">
      <c r="A59" t="inlineStr">
        <is>
          <t>No</t>
        </is>
      </c>
      <c r="B59" t="inlineStr">
        <is>
          <t>CURAL</t>
        </is>
      </c>
      <c r="C59" t="inlineStr">
        <is>
          <t>SHELVES</t>
        </is>
      </c>
      <c r="D59" t="inlineStr">
        <is>
          <t>BD30 .M3</t>
        </is>
      </c>
      <c r="E59" t="inlineStr">
        <is>
          <t>0                      BD 0030000M  3</t>
        </is>
      </c>
      <c r="F59" t="inlineStr">
        <is>
          <t>Elementa philosophiae : seu, Brevis philosophiae speculativae synthesis ad studium theologiae manuducens ...</t>
        </is>
      </c>
      <c r="H59" t="inlineStr">
        <is>
          <t>Yes</t>
        </is>
      </c>
      <c r="I59" t="inlineStr">
        <is>
          <t>1</t>
        </is>
      </c>
      <c r="J59" t="inlineStr">
        <is>
          <t>Yes</t>
        </is>
      </c>
      <c r="K59" t="inlineStr">
        <is>
          <t>No</t>
        </is>
      </c>
      <c r="L59" t="inlineStr">
        <is>
          <t>0</t>
        </is>
      </c>
      <c r="M59" t="inlineStr">
        <is>
          <t>Maquart, François Xavier.</t>
        </is>
      </c>
      <c r="N59" t="inlineStr">
        <is>
          <t>Parisiis : A. Blot, 1937-38.</t>
        </is>
      </c>
      <c r="O59" t="inlineStr">
        <is>
          <t>1937</t>
        </is>
      </c>
      <c r="Q59" t="inlineStr">
        <is>
          <t>lat</t>
        </is>
      </c>
      <c r="R59" t="inlineStr">
        <is>
          <t xml:space="preserve">fr </t>
        </is>
      </c>
      <c r="T59" t="inlineStr">
        <is>
          <t xml:space="preserve">BD </t>
        </is>
      </c>
      <c r="U59" t="n">
        <v>1</v>
      </c>
      <c r="V59" t="n">
        <v>4</v>
      </c>
      <c r="W59" t="inlineStr">
        <is>
          <t>2001-10-03</t>
        </is>
      </c>
      <c r="X59" t="inlineStr">
        <is>
          <t>2001-10-03</t>
        </is>
      </c>
      <c r="Y59" t="inlineStr">
        <is>
          <t>1991-03-14</t>
        </is>
      </c>
      <c r="Z59" t="inlineStr">
        <is>
          <t>1991-03-14</t>
        </is>
      </c>
      <c r="AA59" t="n">
        <v>37</v>
      </c>
      <c r="AB59" t="n">
        <v>30</v>
      </c>
      <c r="AC59" t="n">
        <v>45</v>
      </c>
      <c r="AD59" t="n">
        <v>2</v>
      </c>
      <c r="AE59" t="n">
        <v>2</v>
      </c>
      <c r="AF59" t="n">
        <v>7</v>
      </c>
      <c r="AG59" t="n">
        <v>10</v>
      </c>
      <c r="AH59" t="n">
        <v>1</v>
      </c>
      <c r="AI59" t="n">
        <v>1</v>
      </c>
      <c r="AJ59" t="n">
        <v>5</v>
      </c>
      <c r="AK59" t="n">
        <v>6</v>
      </c>
      <c r="AL59" t="n">
        <v>5</v>
      </c>
      <c r="AM59" t="n">
        <v>7</v>
      </c>
      <c r="AN59" t="n">
        <v>0</v>
      </c>
      <c r="AO59" t="n">
        <v>0</v>
      </c>
      <c r="AP59" t="n">
        <v>0</v>
      </c>
      <c r="AQ59" t="n">
        <v>0</v>
      </c>
      <c r="AR59" t="inlineStr">
        <is>
          <t>No</t>
        </is>
      </c>
      <c r="AS59" t="inlineStr">
        <is>
          <t>No</t>
        </is>
      </c>
      <c r="AU59">
        <f>HYPERLINK("https://creighton-primo.hosted.exlibrisgroup.com/primo-explore/search?tab=default_tab&amp;search_scope=EVERYTHING&amp;vid=01CRU&amp;lang=en_US&amp;offset=0&amp;query=any,contains,991000896409702656","Catalog Record")</f>
        <v/>
      </c>
      <c r="AV59">
        <f>HYPERLINK("http://www.worldcat.org/oclc/13988934","WorldCat Record")</f>
        <v/>
      </c>
      <c r="AW59" t="inlineStr">
        <is>
          <t>1807625329:lat</t>
        </is>
      </c>
      <c r="AX59" t="inlineStr">
        <is>
          <t>13988934</t>
        </is>
      </c>
      <c r="AY59" t="inlineStr">
        <is>
          <t>991000896409702656</t>
        </is>
      </c>
      <c r="AZ59" t="inlineStr">
        <is>
          <t>991000896409702656</t>
        </is>
      </c>
      <c r="BA59" t="inlineStr">
        <is>
          <t>2257921670002656</t>
        </is>
      </c>
      <c r="BB59" t="inlineStr">
        <is>
          <t>BOOK</t>
        </is>
      </c>
      <c r="BE59" t="inlineStr">
        <is>
          <t>32285000547710</t>
        </is>
      </c>
      <c r="BF59" t="inlineStr">
        <is>
          <t>893515713</t>
        </is>
      </c>
    </row>
    <row r="60">
      <c r="A60" t="inlineStr">
        <is>
          <t>No</t>
        </is>
      </c>
      <c r="B60" t="inlineStr">
        <is>
          <t>CURAL</t>
        </is>
      </c>
      <c r="C60" t="inlineStr">
        <is>
          <t>SHELVES</t>
        </is>
      </c>
      <c r="D60" t="inlineStr">
        <is>
          <t>BD30 .M3 T.2</t>
        </is>
      </c>
      <c r="E60" t="inlineStr">
        <is>
          <t>0                      BD 0030000M  3                                                       T.2</t>
        </is>
      </c>
      <c r="F60" t="inlineStr">
        <is>
          <t>Elementa philosophiae : seu, Brevis philosophiae speculativae synthesis ad studium theologiae manuducens ...</t>
        </is>
      </c>
      <c r="G60" t="inlineStr">
        <is>
          <t>T.2*</t>
        </is>
      </c>
      <c r="H60" t="inlineStr">
        <is>
          <t>Yes</t>
        </is>
      </c>
      <c r="I60" t="inlineStr">
        <is>
          <t>1</t>
        </is>
      </c>
      <c r="J60" t="inlineStr">
        <is>
          <t>No</t>
        </is>
      </c>
      <c r="K60" t="inlineStr">
        <is>
          <t>No</t>
        </is>
      </c>
      <c r="L60" t="inlineStr">
        <is>
          <t>0</t>
        </is>
      </c>
      <c r="M60" t="inlineStr">
        <is>
          <t>Maquart, François Xavier.</t>
        </is>
      </c>
      <c r="N60" t="inlineStr">
        <is>
          <t>Parisiis : A. Blot, 1937-38.</t>
        </is>
      </c>
      <c r="O60" t="inlineStr">
        <is>
          <t>1937</t>
        </is>
      </c>
      <c r="Q60" t="inlineStr">
        <is>
          <t>lat</t>
        </is>
      </c>
      <c r="R60" t="inlineStr">
        <is>
          <t xml:space="preserve">fr </t>
        </is>
      </c>
      <c r="T60" t="inlineStr">
        <is>
          <t xml:space="preserve">BD </t>
        </is>
      </c>
      <c r="U60" t="n">
        <v>1</v>
      </c>
      <c r="V60" t="n">
        <v>4</v>
      </c>
      <c r="W60" t="inlineStr">
        <is>
          <t>2001-10-03</t>
        </is>
      </c>
      <c r="X60" t="inlineStr">
        <is>
          <t>2001-10-03</t>
        </is>
      </c>
      <c r="Y60" t="inlineStr">
        <is>
          <t>1991-03-14</t>
        </is>
      </c>
      <c r="Z60" t="inlineStr">
        <is>
          <t>1991-03-14</t>
        </is>
      </c>
      <c r="AA60" t="n">
        <v>37</v>
      </c>
      <c r="AB60" t="n">
        <v>30</v>
      </c>
      <c r="AC60" t="n">
        <v>45</v>
      </c>
      <c r="AD60" t="n">
        <v>2</v>
      </c>
      <c r="AE60" t="n">
        <v>2</v>
      </c>
      <c r="AF60" t="n">
        <v>7</v>
      </c>
      <c r="AG60" t="n">
        <v>10</v>
      </c>
      <c r="AH60" t="n">
        <v>1</v>
      </c>
      <c r="AI60" t="n">
        <v>1</v>
      </c>
      <c r="AJ60" t="n">
        <v>5</v>
      </c>
      <c r="AK60" t="n">
        <v>6</v>
      </c>
      <c r="AL60" t="n">
        <v>5</v>
      </c>
      <c r="AM60" t="n">
        <v>7</v>
      </c>
      <c r="AN60" t="n">
        <v>0</v>
      </c>
      <c r="AO60" t="n">
        <v>0</v>
      </c>
      <c r="AP60" t="n">
        <v>0</v>
      </c>
      <c r="AQ60" t="n">
        <v>0</v>
      </c>
      <c r="AR60" t="inlineStr">
        <is>
          <t>No</t>
        </is>
      </c>
      <c r="AS60" t="inlineStr">
        <is>
          <t>No</t>
        </is>
      </c>
      <c r="AU60">
        <f>HYPERLINK("https://creighton-primo.hosted.exlibrisgroup.com/primo-explore/search?tab=default_tab&amp;search_scope=EVERYTHING&amp;vid=01CRU&amp;lang=en_US&amp;offset=0&amp;query=any,contains,991000896409702656","Catalog Record")</f>
        <v/>
      </c>
      <c r="AV60">
        <f>HYPERLINK("http://www.worldcat.org/oclc/13988934","WorldCat Record")</f>
        <v/>
      </c>
      <c r="AW60" t="inlineStr">
        <is>
          <t>1807625329:lat</t>
        </is>
      </c>
      <c r="AX60" t="inlineStr">
        <is>
          <t>13988934</t>
        </is>
      </c>
      <c r="AY60" t="inlineStr">
        <is>
          <t>991000896409702656</t>
        </is>
      </c>
      <c r="AZ60" t="inlineStr">
        <is>
          <t>991000896409702656</t>
        </is>
      </c>
      <c r="BA60" t="inlineStr">
        <is>
          <t>2257921670002656</t>
        </is>
      </c>
      <c r="BB60" t="inlineStr">
        <is>
          <t>BOOK</t>
        </is>
      </c>
      <c r="BE60" t="inlineStr">
        <is>
          <t>32285000547728</t>
        </is>
      </c>
      <c r="BF60" t="inlineStr">
        <is>
          <t>893515716</t>
        </is>
      </c>
    </row>
    <row r="61">
      <c r="A61" t="inlineStr">
        <is>
          <t>No</t>
        </is>
      </c>
      <c r="B61" t="inlineStr">
        <is>
          <t>CURAL</t>
        </is>
      </c>
      <c r="C61" t="inlineStr">
        <is>
          <t>SHELVES</t>
        </is>
      </c>
      <c r="D61" t="inlineStr">
        <is>
          <t>BD30 .M3 T.3 PT.1</t>
        </is>
      </c>
      <c r="E61" t="inlineStr">
        <is>
          <t>0                      BD 0030000M  3                                                       T.3 PT.1</t>
        </is>
      </c>
      <c r="F61" t="inlineStr">
        <is>
          <t>Elementa philosophiae : seu, Brevis philosophiae speculativae synthesis ad studium theologiae manuducens ...</t>
        </is>
      </c>
      <c r="G61" t="inlineStr">
        <is>
          <t>T.3 PT.1*</t>
        </is>
      </c>
      <c r="H61" t="inlineStr">
        <is>
          <t>Yes</t>
        </is>
      </c>
      <c r="I61" t="inlineStr">
        <is>
          <t>1</t>
        </is>
      </c>
      <c r="J61" t="inlineStr">
        <is>
          <t>No</t>
        </is>
      </c>
      <c r="K61" t="inlineStr">
        <is>
          <t>No</t>
        </is>
      </c>
      <c r="L61" t="inlineStr">
        <is>
          <t>0</t>
        </is>
      </c>
      <c r="M61" t="inlineStr">
        <is>
          <t>Maquart, François Xavier.</t>
        </is>
      </c>
      <c r="N61" t="inlineStr">
        <is>
          <t>Parisiis : A. Blot, 1937-38.</t>
        </is>
      </c>
      <c r="O61" t="inlineStr">
        <is>
          <t>1937</t>
        </is>
      </c>
      <c r="Q61" t="inlineStr">
        <is>
          <t>lat</t>
        </is>
      </c>
      <c r="R61" t="inlineStr">
        <is>
          <t xml:space="preserve">fr </t>
        </is>
      </c>
      <c r="T61" t="inlineStr">
        <is>
          <t xml:space="preserve">BD </t>
        </is>
      </c>
      <c r="U61" t="n">
        <v>1</v>
      </c>
      <c r="V61" t="n">
        <v>4</v>
      </c>
      <c r="W61" t="inlineStr">
        <is>
          <t>2001-10-03</t>
        </is>
      </c>
      <c r="X61" t="inlineStr">
        <is>
          <t>2001-10-03</t>
        </is>
      </c>
      <c r="Y61" t="inlineStr">
        <is>
          <t>1991-03-14</t>
        </is>
      </c>
      <c r="Z61" t="inlineStr">
        <is>
          <t>1991-03-14</t>
        </is>
      </c>
      <c r="AA61" t="n">
        <v>37</v>
      </c>
      <c r="AB61" t="n">
        <v>30</v>
      </c>
      <c r="AC61" t="n">
        <v>45</v>
      </c>
      <c r="AD61" t="n">
        <v>2</v>
      </c>
      <c r="AE61" t="n">
        <v>2</v>
      </c>
      <c r="AF61" t="n">
        <v>7</v>
      </c>
      <c r="AG61" t="n">
        <v>10</v>
      </c>
      <c r="AH61" t="n">
        <v>1</v>
      </c>
      <c r="AI61" t="n">
        <v>1</v>
      </c>
      <c r="AJ61" t="n">
        <v>5</v>
      </c>
      <c r="AK61" t="n">
        <v>6</v>
      </c>
      <c r="AL61" t="n">
        <v>5</v>
      </c>
      <c r="AM61" t="n">
        <v>7</v>
      </c>
      <c r="AN61" t="n">
        <v>0</v>
      </c>
      <c r="AO61" t="n">
        <v>0</v>
      </c>
      <c r="AP61" t="n">
        <v>0</v>
      </c>
      <c r="AQ61" t="n">
        <v>0</v>
      </c>
      <c r="AR61" t="inlineStr">
        <is>
          <t>No</t>
        </is>
      </c>
      <c r="AS61" t="inlineStr">
        <is>
          <t>No</t>
        </is>
      </c>
      <c r="AU61">
        <f>HYPERLINK("https://creighton-primo.hosted.exlibrisgroup.com/primo-explore/search?tab=default_tab&amp;search_scope=EVERYTHING&amp;vid=01CRU&amp;lang=en_US&amp;offset=0&amp;query=any,contains,991000896409702656","Catalog Record")</f>
        <v/>
      </c>
      <c r="AV61">
        <f>HYPERLINK("http://www.worldcat.org/oclc/13988934","WorldCat Record")</f>
        <v/>
      </c>
      <c r="AW61" t="inlineStr">
        <is>
          <t>1807625329:lat</t>
        </is>
      </c>
      <c r="AX61" t="inlineStr">
        <is>
          <t>13988934</t>
        </is>
      </c>
      <c r="AY61" t="inlineStr">
        <is>
          <t>991000896409702656</t>
        </is>
      </c>
      <c r="AZ61" t="inlineStr">
        <is>
          <t>991000896409702656</t>
        </is>
      </c>
      <c r="BA61" t="inlineStr">
        <is>
          <t>2257921670002656</t>
        </is>
      </c>
      <c r="BB61" t="inlineStr">
        <is>
          <t>BOOK</t>
        </is>
      </c>
      <c r="BE61" t="inlineStr">
        <is>
          <t>32285000547736</t>
        </is>
      </c>
      <c r="BF61" t="inlineStr">
        <is>
          <t>893515715</t>
        </is>
      </c>
    </row>
    <row r="62">
      <c r="A62" t="inlineStr">
        <is>
          <t>No</t>
        </is>
      </c>
      <c r="B62" t="inlineStr">
        <is>
          <t>CURAL</t>
        </is>
      </c>
      <c r="C62" t="inlineStr">
        <is>
          <t>SHELVES</t>
        </is>
      </c>
      <c r="D62" t="inlineStr">
        <is>
          <t>BD30 .M3 T.3 PT.2</t>
        </is>
      </c>
      <c r="E62" t="inlineStr">
        <is>
          <t>0                      BD 0030000M  3                                                       T.3 PT.2</t>
        </is>
      </c>
      <c r="F62" t="inlineStr">
        <is>
          <t>Elementa philosophiae : seu, Brevis philosophiae speculativae synthesis ad studium theologiae manuducens ...</t>
        </is>
      </c>
      <c r="G62" t="inlineStr">
        <is>
          <t>T.3 PT.2*</t>
        </is>
      </c>
      <c r="H62" t="inlineStr">
        <is>
          <t>Yes</t>
        </is>
      </c>
      <c r="I62" t="inlineStr">
        <is>
          <t>1</t>
        </is>
      </c>
      <c r="J62" t="inlineStr">
        <is>
          <t>No</t>
        </is>
      </c>
      <c r="K62" t="inlineStr">
        <is>
          <t>No</t>
        </is>
      </c>
      <c r="L62" t="inlineStr">
        <is>
          <t>0</t>
        </is>
      </c>
      <c r="M62" t="inlineStr">
        <is>
          <t>Maquart, François Xavier.</t>
        </is>
      </c>
      <c r="N62" t="inlineStr">
        <is>
          <t>Parisiis : A. Blot, 1937-38.</t>
        </is>
      </c>
      <c r="O62" t="inlineStr">
        <is>
          <t>1937</t>
        </is>
      </c>
      <c r="Q62" t="inlineStr">
        <is>
          <t>lat</t>
        </is>
      </c>
      <c r="R62" t="inlineStr">
        <is>
          <t xml:space="preserve">fr </t>
        </is>
      </c>
      <c r="T62" t="inlineStr">
        <is>
          <t xml:space="preserve">BD </t>
        </is>
      </c>
      <c r="U62" t="n">
        <v>1</v>
      </c>
      <c r="V62" t="n">
        <v>4</v>
      </c>
      <c r="W62" t="inlineStr">
        <is>
          <t>2001-10-03</t>
        </is>
      </c>
      <c r="X62" t="inlineStr">
        <is>
          <t>2001-10-03</t>
        </is>
      </c>
      <c r="Y62" t="inlineStr">
        <is>
          <t>1991-03-14</t>
        </is>
      </c>
      <c r="Z62" t="inlineStr">
        <is>
          <t>1991-03-14</t>
        </is>
      </c>
      <c r="AA62" t="n">
        <v>37</v>
      </c>
      <c r="AB62" t="n">
        <v>30</v>
      </c>
      <c r="AC62" t="n">
        <v>45</v>
      </c>
      <c r="AD62" t="n">
        <v>2</v>
      </c>
      <c r="AE62" t="n">
        <v>2</v>
      </c>
      <c r="AF62" t="n">
        <v>7</v>
      </c>
      <c r="AG62" t="n">
        <v>10</v>
      </c>
      <c r="AH62" t="n">
        <v>1</v>
      </c>
      <c r="AI62" t="n">
        <v>1</v>
      </c>
      <c r="AJ62" t="n">
        <v>5</v>
      </c>
      <c r="AK62" t="n">
        <v>6</v>
      </c>
      <c r="AL62" t="n">
        <v>5</v>
      </c>
      <c r="AM62" t="n">
        <v>7</v>
      </c>
      <c r="AN62" t="n">
        <v>0</v>
      </c>
      <c r="AO62" t="n">
        <v>0</v>
      </c>
      <c r="AP62" t="n">
        <v>0</v>
      </c>
      <c r="AQ62" t="n">
        <v>0</v>
      </c>
      <c r="AR62" t="inlineStr">
        <is>
          <t>No</t>
        </is>
      </c>
      <c r="AS62" t="inlineStr">
        <is>
          <t>No</t>
        </is>
      </c>
      <c r="AU62">
        <f>HYPERLINK("https://creighton-primo.hosted.exlibrisgroup.com/primo-explore/search?tab=default_tab&amp;search_scope=EVERYTHING&amp;vid=01CRU&amp;lang=en_US&amp;offset=0&amp;query=any,contains,991000896409702656","Catalog Record")</f>
        <v/>
      </c>
      <c r="AV62">
        <f>HYPERLINK("http://www.worldcat.org/oclc/13988934","WorldCat Record")</f>
        <v/>
      </c>
      <c r="AW62" t="inlineStr">
        <is>
          <t>1807625329:lat</t>
        </is>
      </c>
      <c r="AX62" t="inlineStr">
        <is>
          <t>13988934</t>
        </is>
      </c>
      <c r="AY62" t="inlineStr">
        <is>
          <t>991000896409702656</t>
        </is>
      </c>
      <c r="AZ62" t="inlineStr">
        <is>
          <t>991000896409702656</t>
        </is>
      </c>
      <c r="BA62" t="inlineStr">
        <is>
          <t>2257921670002656</t>
        </is>
      </c>
      <c r="BB62" t="inlineStr">
        <is>
          <t>BOOK</t>
        </is>
      </c>
      <c r="BE62" t="inlineStr">
        <is>
          <t>32285000547744</t>
        </is>
      </c>
      <c r="BF62" t="inlineStr">
        <is>
          <t>893515714</t>
        </is>
      </c>
    </row>
    <row r="63">
      <c r="A63" t="inlineStr">
        <is>
          <t>No</t>
        </is>
      </c>
      <c r="B63" t="inlineStr">
        <is>
          <t>CURAL</t>
        </is>
      </c>
      <c r="C63" t="inlineStr">
        <is>
          <t>SHELVES</t>
        </is>
      </c>
      <c r="D63" t="inlineStr">
        <is>
          <t>BD311 .W44</t>
        </is>
      </c>
      <c r="E63" t="inlineStr">
        <is>
          <t>0                      BD 0311000W  44</t>
        </is>
      </c>
      <c r="F63" t="inlineStr">
        <is>
          <t>Structure of human life : a vitalist ontology / Michael A. Weinstein.</t>
        </is>
      </c>
      <c r="H63" t="inlineStr">
        <is>
          <t>No</t>
        </is>
      </c>
      <c r="I63" t="inlineStr">
        <is>
          <t>1</t>
        </is>
      </c>
      <c r="J63" t="inlineStr">
        <is>
          <t>No</t>
        </is>
      </c>
      <c r="K63" t="inlineStr">
        <is>
          <t>No</t>
        </is>
      </c>
      <c r="L63" t="inlineStr">
        <is>
          <t>0</t>
        </is>
      </c>
      <c r="M63" t="inlineStr">
        <is>
          <t>Weinstein, Michael A.</t>
        </is>
      </c>
      <c r="N63" t="inlineStr">
        <is>
          <t>New York : New York University Press, c1979.</t>
        </is>
      </c>
      <c r="O63" t="inlineStr">
        <is>
          <t>1979</t>
        </is>
      </c>
      <c r="Q63" t="inlineStr">
        <is>
          <t>eng</t>
        </is>
      </c>
      <c r="R63" t="inlineStr">
        <is>
          <t>nyu</t>
        </is>
      </c>
      <c r="T63" t="inlineStr">
        <is>
          <t xml:space="preserve">BD </t>
        </is>
      </c>
      <c r="U63" t="n">
        <v>3</v>
      </c>
      <c r="V63" t="n">
        <v>3</v>
      </c>
      <c r="W63" t="inlineStr">
        <is>
          <t>1996-02-05</t>
        </is>
      </c>
      <c r="X63" t="inlineStr">
        <is>
          <t>1996-02-05</t>
        </is>
      </c>
      <c r="Y63" t="inlineStr">
        <is>
          <t>1990-08-03</t>
        </is>
      </c>
      <c r="Z63" t="inlineStr">
        <is>
          <t>1990-08-03</t>
        </is>
      </c>
      <c r="AA63" t="n">
        <v>224</v>
      </c>
      <c r="AB63" t="n">
        <v>201</v>
      </c>
      <c r="AC63" t="n">
        <v>201</v>
      </c>
      <c r="AD63" t="n">
        <v>3</v>
      </c>
      <c r="AE63" t="n">
        <v>3</v>
      </c>
      <c r="AF63" t="n">
        <v>13</v>
      </c>
      <c r="AG63" t="n">
        <v>13</v>
      </c>
      <c r="AH63" t="n">
        <v>3</v>
      </c>
      <c r="AI63" t="n">
        <v>3</v>
      </c>
      <c r="AJ63" t="n">
        <v>3</v>
      </c>
      <c r="AK63" t="n">
        <v>3</v>
      </c>
      <c r="AL63" t="n">
        <v>9</v>
      </c>
      <c r="AM63" t="n">
        <v>9</v>
      </c>
      <c r="AN63" t="n">
        <v>2</v>
      </c>
      <c r="AO63" t="n">
        <v>2</v>
      </c>
      <c r="AP63" t="n">
        <v>0</v>
      </c>
      <c r="AQ63" t="n">
        <v>0</v>
      </c>
      <c r="AR63" t="inlineStr">
        <is>
          <t>No</t>
        </is>
      </c>
      <c r="AS63" t="inlineStr">
        <is>
          <t>No</t>
        </is>
      </c>
      <c r="AU63">
        <f>HYPERLINK("https://creighton-primo.hosted.exlibrisgroup.com/primo-explore/search?tab=default_tab&amp;search_scope=EVERYTHING&amp;vid=01CRU&amp;lang=en_US&amp;offset=0&amp;query=any,contains,991004817699702656","Catalog Record")</f>
        <v/>
      </c>
      <c r="AV63">
        <f>HYPERLINK("http://www.worldcat.org/oclc/5311028","WorldCat Record")</f>
        <v/>
      </c>
      <c r="AW63" t="inlineStr">
        <is>
          <t>17296665:eng</t>
        </is>
      </c>
      <c r="AX63" t="inlineStr">
        <is>
          <t>5311028</t>
        </is>
      </c>
      <c r="AY63" t="inlineStr">
        <is>
          <t>991004817699702656</t>
        </is>
      </c>
      <c r="AZ63" t="inlineStr">
        <is>
          <t>991004817699702656</t>
        </is>
      </c>
      <c r="BA63" t="inlineStr">
        <is>
          <t>2266402350002656</t>
        </is>
      </c>
      <c r="BB63" t="inlineStr">
        <is>
          <t>BOOK</t>
        </is>
      </c>
      <c r="BD63" t="inlineStr">
        <is>
          <t>9780814791899</t>
        </is>
      </c>
      <c r="BE63" t="inlineStr">
        <is>
          <t>32285000266949</t>
        </is>
      </c>
      <c r="BF63" t="inlineStr">
        <is>
          <t>893882985</t>
        </is>
      </c>
    </row>
    <row r="64">
      <c r="A64" t="inlineStr">
        <is>
          <t>No</t>
        </is>
      </c>
      <c r="B64" t="inlineStr">
        <is>
          <t>CURAL</t>
        </is>
      </c>
      <c r="C64" t="inlineStr">
        <is>
          <t>SHELVES</t>
        </is>
      </c>
      <c r="D64" t="inlineStr">
        <is>
          <t>BD331 .G495</t>
        </is>
      </c>
      <c r="E64" t="inlineStr">
        <is>
          <t>0                      BD 0331000G  495</t>
        </is>
      </c>
      <c r="F64" t="inlineStr">
        <is>
          <t>Being and some philosophers.</t>
        </is>
      </c>
      <c r="H64" t="inlineStr">
        <is>
          <t>No</t>
        </is>
      </c>
      <c r="I64" t="inlineStr">
        <is>
          <t>1</t>
        </is>
      </c>
      <c r="J64" t="inlineStr">
        <is>
          <t>Yes</t>
        </is>
      </c>
      <c r="K64" t="inlineStr">
        <is>
          <t>Yes</t>
        </is>
      </c>
      <c r="L64" t="inlineStr">
        <is>
          <t>0</t>
        </is>
      </c>
      <c r="M64" t="inlineStr">
        <is>
          <t>Gilson, Étienne, 1884-1978.</t>
        </is>
      </c>
      <c r="N64" t="inlineStr">
        <is>
          <t>Toronto, Pontifical Institute of Mediaeval Studies. 1949.</t>
        </is>
      </c>
      <c r="O64" t="inlineStr">
        <is>
          <t>1949</t>
        </is>
      </c>
      <c r="Q64" t="inlineStr">
        <is>
          <t>eng</t>
        </is>
      </c>
      <c r="R64" t="inlineStr">
        <is>
          <t>___</t>
        </is>
      </c>
      <c r="T64" t="inlineStr">
        <is>
          <t xml:space="preserve">BD </t>
        </is>
      </c>
      <c r="U64" t="n">
        <v>2</v>
      </c>
      <c r="V64" t="n">
        <v>4</v>
      </c>
      <c r="W64" t="inlineStr">
        <is>
          <t>2009-06-15</t>
        </is>
      </c>
      <c r="X64" t="inlineStr">
        <is>
          <t>2010-06-30</t>
        </is>
      </c>
      <c r="Y64" t="inlineStr">
        <is>
          <t>1990-08-07</t>
        </is>
      </c>
      <c r="Z64" t="inlineStr">
        <is>
          <t>1990-08-07</t>
        </is>
      </c>
      <c r="AA64" t="n">
        <v>342</v>
      </c>
      <c r="AB64" t="n">
        <v>296</v>
      </c>
      <c r="AC64" t="n">
        <v>684</v>
      </c>
      <c r="AD64" t="n">
        <v>3</v>
      </c>
      <c r="AE64" t="n">
        <v>5</v>
      </c>
      <c r="AF64" t="n">
        <v>24</v>
      </c>
      <c r="AG64" t="n">
        <v>44</v>
      </c>
      <c r="AH64" t="n">
        <v>6</v>
      </c>
      <c r="AI64" t="n">
        <v>16</v>
      </c>
      <c r="AJ64" t="n">
        <v>7</v>
      </c>
      <c r="AK64" t="n">
        <v>10</v>
      </c>
      <c r="AL64" t="n">
        <v>15</v>
      </c>
      <c r="AM64" t="n">
        <v>28</v>
      </c>
      <c r="AN64" t="n">
        <v>1</v>
      </c>
      <c r="AO64" t="n">
        <v>3</v>
      </c>
      <c r="AP64" t="n">
        <v>0</v>
      </c>
      <c r="AQ64" t="n">
        <v>0</v>
      </c>
      <c r="AR64" t="inlineStr">
        <is>
          <t>No</t>
        </is>
      </c>
      <c r="AS64" t="inlineStr">
        <is>
          <t>No</t>
        </is>
      </c>
      <c r="AU64">
        <f>HYPERLINK("https://creighton-primo.hosted.exlibrisgroup.com/primo-explore/search?tab=default_tab&amp;search_scope=EVERYTHING&amp;vid=01CRU&amp;lang=en_US&amp;offset=0&amp;query=any,contains,991003710689702656","Catalog Record")</f>
        <v/>
      </c>
      <c r="AV64">
        <f>HYPERLINK("http://www.worldcat.org/oclc/1349583","WorldCat Record")</f>
        <v/>
      </c>
      <c r="AW64" t="inlineStr">
        <is>
          <t>1939008:eng</t>
        </is>
      </c>
      <c r="AX64" t="inlineStr">
        <is>
          <t>1349583</t>
        </is>
      </c>
      <c r="AY64" t="inlineStr">
        <is>
          <t>991003710689702656</t>
        </is>
      </c>
      <c r="AZ64" t="inlineStr">
        <is>
          <t>991003710689702656</t>
        </is>
      </c>
      <c r="BA64" t="inlineStr">
        <is>
          <t>2257838260002656</t>
        </is>
      </c>
      <c r="BB64" t="inlineStr">
        <is>
          <t>BOOK</t>
        </is>
      </c>
      <c r="BE64" t="inlineStr">
        <is>
          <t>32285000270081</t>
        </is>
      </c>
      <c r="BF64" t="inlineStr">
        <is>
          <t>893246656</t>
        </is>
      </c>
    </row>
    <row r="65">
      <c r="A65" t="inlineStr">
        <is>
          <t>No</t>
        </is>
      </c>
      <c r="B65" t="inlineStr">
        <is>
          <t>CURAL</t>
        </is>
      </c>
      <c r="C65" t="inlineStr">
        <is>
          <t>SHELVES</t>
        </is>
      </c>
      <c r="D65" t="inlineStr">
        <is>
          <t>BD331 .G495</t>
        </is>
      </c>
      <c r="E65" t="inlineStr">
        <is>
          <t>0                      BD 0331000G  495</t>
        </is>
      </c>
      <c r="F65" t="inlineStr">
        <is>
          <t>Being and some philosophers.</t>
        </is>
      </c>
      <c r="H65" t="inlineStr">
        <is>
          <t>No</t>
        </is>
      </c>
      <c r="I65" t="inlineStr">
        <is>
          <t>1</t>
        </is>
      </c>
      <c r="J65" t="inlineStr">
        <is>
          <t>Yes</t>
        </is>
      </c>
      <c r="K65" t="inlineStr">
        <is>
          <t>Yes</t>
        </is>
      </c>
      <c r="L65" t="inlineStr">
        <is>
          <t>0</t>
        </is>
      </c>
      <c r="M65" t="inlineStr">
        <is>
          <t>Gilson, Étienne, 1884-1978.</t>
        </is>
      </c>
      <c r="N65" t="inlineStr">
        <is>
          <t>Toronto, Pontifical Institute of Mediaeval Studies. 1949.</t>
        </is>
      </c>
      <c r="O65" t="inlineStr">
        <is>
          <t>1949</t>
        </is>
      </c>
      <c r="Q65" t="inlineStr">
        <is>
          <t>eng</t>
        </is>
      </c>
      <c r="R65" t="inlineStr">
        <is>
          <t>___</t>
        </is>
      </c>
      <c r="T65" t="inlineStr">
        <is>
          <t xml:space="preserve">BD </t>
        </is>
      </c>
      <c r="U65" t="n">
        <v>2</v>
      </c>
      <c r="V65" t="n">
        <v>4</v>
      </c>
      <c r="W65" t="inlineStr">
        <is>
          <t>2010-06-30</t>
        </is>
      </c>
      <c r="X65" t="inlineStr">
        <is>
          <t>2010-06-30</t>
        </is>
      </c>
      <c r="Y65" t="inlineStr">
        <is>
          <t>1990-07-13</t>
        </is>
      </c>
      <c r="Z65" t="inlineStr">
        <is>
          <t>1990-08-07</t>
        </is>
      </c>
      <c r="AA65" t="n">
        <v>342</v>
      </c>
      <c r="AB65" t="n">
        <v>296</v>
      </c>
      <c r="AC65" t="n">
        <v>684</v>
      </c>
      <c r="AD65" t="n">
        <v>3</v>
      </c>
      <c r="AE65" t="n">
        <v>5</v>
      </c>
      <c r="AF65" t="n">
        <v>24</v>
      </c>
      <c r="AG65" t="n">
        <v>44</v>
      </c>
      <c r="AH65" t="n">
        <v>6</v>
      </c>
      <c r="AI65" t="n">
        <v>16</v>
      </c>
      <c r="AJ65" t="n">
        <v>7</v>
      </c>
      <c r="AK65" t="n">
        <v>10</v>
      </c>
      <c r="AL65" t="n">
        <v>15</v>
      </c>
      <c r="AM65" t="n">
        <v>28</v>
      </c>
      <c r="AN65" t="n">
        <v>1</v>
      </c>
      <c r="AO65" t="n">
        <v>3</v>
      </c>
      <c r="AP65" t="n">
        <v>0</v>
      </c>
      <c r="AQ65" t="n">
        <v>0</v>
      </c>
      <c r="AR65" t="inlineStr">
        <is>
          <t>No</t>
        </is>
      </c>
      <c r="AS65" t="inlineStr">
        <is>
          <t>No</t>
        </is>
      </c>
      <c r="AU65">
        <f>HYPERLINK("https://creighton-primo.hosted.exlibrisgroup.com/primo-explore/search?tab=default_tab&amp;search_scope=EVERYTHING&amp;vid=01CRU&amp;lang=en_US&amp;offset=0&amp;query=any,contains,991003710689702656","Catalog Record")</f>
        <v/>
      </c>
      <c r="AV65">
        <f>HYPERLINK("http://www.worldcat.org/oclc/1349583","WorldCat Record")</f>
        <v/>
      </c>
      <c r="AW65" t="inlineStr">
        <is>
          <t>1939008:eng</t>
        </is>
      </c>
      <c r="AX65" t="inlineStr">
        <is>
          <t>1349583</t>
        </is>
      </c>
      <c r="AY65" t="inlineStr">
        <is>
          <t>991003710689702656</t>
        </is>
      </c>
      <c r="AZ65" t="inlineStr">
        <is>
          <t>991003710689702656</t>
        </is>
      </c>
      <c r="BA65" t="inlineStr">
        <is>
          <t>2257838260002656</t>
        </is>
      </c>
      <c r="BB65" t="inlineStr">
        <is>
          <t>BOOK</t>
        </is>
      </c>
      <c r="BE65" t="inlineStr">
        <is>
          <t>32285000224781</t>
        </is>
      </c>
      <c r="BF65" t="inlineStr">
        <is>
          <t>893228362</t>
        </is>
      </c>
    </row>
    <row r="66">
      <c r="A66" t="inlineStr">
        <is>
          <t>No</t>
        </is>
      </c>
      <c r="B66" t="inlineStr">
        <is>
          <t>CURAL</t>
        </is>
      </c>
      <c r="C66" t="inlineStr">
        <is>
          <t>SHELVES</t>
        </is>
      </c>
      <c r="D66" t="inlineStr">
        <is>
          <t>BD331 .G495 1952</t>
        </is>
      </c>
      <c r="E66" t="inlineStr">
        <is>
          <t>0                      BD 0331000G  495         1952</t>
        </is>
      </c>
      <c r="F66" t="inlineStr">
        <is>
          <t>Being and some philosophers.</t>
        </is>
      </c>
      <c r="H66" t="inlineStr">
        <is>
          <t>No</t>
        </is>
      </c>
      <c r="I66" t="inlineStr">
        <is>
          <t>1</t>
        </is>
      </c>
      <c r="J66" t="inlineStr">
        <is>
          <t>No</t>
        </is>
      </c>
      <c r="K66" t="inlineStr">
        <is>
          <t>Yes</t>
        </is>
      </c>
      <c r="L66" t="inlineStr">
        <is>
          <t>0</t>
        </is>
      </c>
      <c r="M66" t="inlineStr">
        <is>
          <t>Gilson, Étienne, 1884-1978.</t>
        </is>
      </c>
      <c r="N66" t="inlineStr">
        <is>
          <t>Toronto, Pontifical Institute of Mediaeval Studies, 1952, c1949.</t>
        </is>
      </c>
      <c r="O66" t="inlineStr">
        <is>
          <t>1952</t>
        </is>
      </c>
      <c r="P66" t="inlineStr">
        <is>
          <t>2d ed., corr. and enl.</t>
        </is>
      </c>
      <c r="Q66" t="inlineStr">
        <is>
          <t>eng</t>
        </is>
      </c>
      <c r="R66" t="inlineStr">
        <is>
          <t>onc</t>
        </is>
      </c>
      <c r="T66" t="inlineStr">
        <is>
          <t xml:space="preserve">BD </t>
        </is>
      </c>
      <c r="U66" t="n">
        <v>8</v>
      </c>
      <c r="V66" t="n">
        <v>8</v>
      </c>
      <c r="W66" t="inlineStr">
        <is>
          <t>2010-04-22</t>
        </is>
      </c>
      <c r="X66" t="inlineStr">
        <is>
          <t>2010-04-22</t>
        </is>
      </c>
      <c r="Y66" t="inlineStr">
        <is>
          <t>1990-07-13</t>
        </is>
      </c>
      <c r="Z66" t="inlineStr">
        <is>
          <t>1990-07-13</t>
        </is>
      </c>
      <c r="AA66" t="n">
        <v>526</v>
      </c>
      <c r="AB66" t="n">
        <v>443</v>
      </c>
      <c r="AC66" t="n">
        <v>684</v>
      </c>
      <c r="AD66" t="n">
        <v>3</v>
      </c>
      <c r="AE66" t="n">
        <v>5</v>
      </c>
      <c r="AF66" t="n">
        <v>32</v>
      </c>
      <c r="AG66" t="n">
        <v>44</v>
      </c>
      <c r="AH66" t="n">
        <v>11</v>
      </c>
      <c r="AI66" t="n">
        <v>16</v>
      </c>
      <c r="AJ66" t="n">
        <v>9</v>
      </c>
      <c r="AK66" t="n">
        <v>10</v>
      </c>
      <c r="AL66" t="n">
        <v>21</v>
      </c>
      <c r="AM66" t="n">
        <v>28</v>
      </c>
      <c r="AN66" t="n">
        <v>2</v>
      </c>
      <c r="AO66" t="n">
        <v>3</v>
      </c>
      <c r="AP66" t="n">
        <v>0</v>
      </c>
      <c r="AQ66" t="n">
        <v>0</v>
      </c>
      <c r="AR66" t="inlineStr">
        <is>
          <t>No</t>
        </is>
      </c>
      <c r="AS66" t="inlineStr">
        <is>
          <t>Yes</t>
        </is>
      </c>
      <c r="AT66">
        <f>HYPERLINK("http://catalog.hathitrust.org/Record/004466522","HathiTrust Record")</f>
        <v/>
      </c>
      <c r="AU66">
        <f>HYPERLINK("https://creighton-primo.hosted.exlibrisgroup.com/primo-explore/search?tab=default_tab&amp;search_scope=EVERYTHING&amp;vid=01CRU&amp;lang=en_US&amp;offset=0&amp;query=any,contains,991003440849702656","Catalog Record")</f>
        <v/>
      </c>
      <c r="AV66">
        <f>HYPERLINK("http://www.worldcat.org/oclc/977373","WorldCat Record")</f>
        <v/>
      </c>
      <c r="AW66" t="inlineStr">
        <is>
          <t>1939008:eng</t>
        </is>
      </c>
      <c r="AX66" t="inlineStr">
        <is>
          <t>977373</t>
        </is>
      </c>
      <c r="AY66" t="inlineStr">
        <is>
          <t>991003440849702656</t>
        </is>
      </c>
      <c r="AZ66" t="inlineStr">
        <is>
          <t>991003440849702656</t>
        </is>
      </c>
      <c r="BA66" t="inlineStr">
        <is>
          <t>2258433680002656</t>
        </is>
      </c>
      <c r="BB66" t="inlineStr">
        <is>
          <t>BOOK</t>
        </is>
      </c>
      <c r="BE66" t="inlineStr">
        <is>
          <t>32285000224799</t>
        </is>
      </c>
      <c r="BF66" t="inlineStr">
        <is>
          <t>893518478</t>
        </is>
      </c>
    </row>
    <row r="67">
      <c r="A67" t="inlineStr">
        <is>
          <t>No</t>
        </is>
      </c>
      <c r="B67" t="inlineStr">
        <is>
          <t>CURAL</t>
        </is>
      </c>
      <c r="C67" t="inlineStr">
        <is>
          <t>SHELVES</t>
        </is>
      </c>
      <c r="D67" t="inlineStr">
        <is>
          <t>BD331 .P5</t>
        </is>
      </c>
      <c r="E67" t="inlineStr">
        <is>
          <t>0                      BD 0331000P  5</t>
        </is>
      </c>
      <c r="F67" t="inlineStr">
        <is>
          <t>Philosophies of existence ancient and medieval / Edited by Parviz Morewedge.</t>
        </is>
      </c>
      <c r="H67" t="inlineStr">
        <is>
          <t>No</t>
        </is>
      </c>
      <c r="I67" t="inlineStr">
        <is>
          <t>1</t>
        </is>
      </c>
      <c r="J67" t="inlineStr">
        <is>
          <t>No</t>
        </is>
      </c>
      <c r="K67" t="inlineStr">
        <is>
          <t>No</t>
        </is>
      </c>
      <c r="L67" t="inlineStr">
        <is>
          <t>0</t>
        </is>
      </c>
      <c r="N67" t="inlineStr">
        <is>
          <t>New York : Fordham University Press, 1982.</t>
        </is>
      </c>
      <c r="O67" t="inlineStr">
        <is>
          <t>1982</t>
        </is>
      </c>
      <c r="Q67" t="inlineStr">
        <is>
          <t>eng</t>
        </is>
      </c>
      <c r="R67" t="inlineStr">
        <is>
          <t>nyu</t>
        </is>
      </c>
      <c r="T67" t="inlineStr">
        <is>
          <t xml:space="preserve">BD </t>
        </is>
      </c>
      <c r="U67" t="n">
        <v>3</v>
      </c>
      <c r="V67" t="n">
        <v>3</v>
      </c>
      <c r="W67" t="inlineStr">
        <is>
          <t>1999-10-25</t>
        </is>
      </c>
      <c r="X67" t="inlineStr">
        <is>
          <t>1999-10-25</t>
        </is>
      </c>
      <c r="Y67" t="inlineStr">
        <is>
          <t>1990-08-07</t>
        </is>
      </c>
      <c r="Z67" t="inlineStr">
        <is>
          <t>1990-08-07</t>
        </is>
      </c>
      <c r="AA67" t="n">
        <v>519</v>
      </c>
      <c r="AB67" t="n">
        <v>441</v>
      </c>
      <c r="AC67" t="n">
        <v>443</v>
      </c>
      <c r="AD67" t="n">
        <v>3</v>
      </c>
      <c r="AE67" t="n">
        <v>3</v>
      </c>
      <c r="AF67" t="n">
        <v>29</v>
      </c>
      <c r="AG67" t="n">
        <v>29</v>
      </c>
      <c r="AH67" t="n">
        <v>11</v>
      </c>
      <c r="AI67" t="n">
        <v>11</v>
      </c>
      <c r="AJ67" t="n">
        <v>9</v>
      </c>
      <c r="AK67" t="n">
        <v>9</v>
      </c>
      <c r="AL67" t="n">
        <v>18</v>
      </c>
      <c r="AM67" t="n">
        <v>18</v>
      </c>
      <c r="AN67" t="n">
        <v>2</v>
      </c>
      <c r="AO67" t="n">
        <v>2</v>
      </c>
      <c r="AP67" t="n">
        <v>0</v>
      </c>
      <c r="AQ67" t="n">
        <v>0</v>
      </c>
      <c r="AR67" t="inlineStr">
        <is>
          <t>No</t>
        </is>
      </c>
      <c r="AS67" t="inlineStr">
        <is>
          <t>Yes</t>
        </is>
      </c>
      <c r="AT67">
        <f>HYPERLINK("http://catalog.hathitrust.org/Record/000304878","HathiTrust Record")</f>
        <v/>
      </c>
      <c r="AU67">
        <f>HYPERLINK("https://creighton-primo.hosted.exlibrisgroup.com/primo-explore/search?tab=default_tab&amp;search_scope=EVERYTHING&amp;vid=01CRU&amp;lang=en_US&amp;offset=0&amp;query=any,contains,991005235389702656","Catalog Record")</f>
        <v/>
      </c>
      <c r="AV67">
        <f>HYPERLINK("http://www.worldcat.org/oclc/8373158","WorldCat Record")</f>
        <v/>
      </c>
      <c r="AW67" t="inlineStr">
        <is>
          <t>31708814:eng</t>
        </is>
      </c>
      <c r="AX67" t="inlineStr">
        <is>
          <t>8373158</t>
        </is>
      </c>
      <c r="AY67" t="inlineStr">
        <is>
          <t>991005235389702656</t>
        </is>
      </c>
      <c r="AZ67" t="inlineStr">
        <is>
          <t>991005235389702656</t>
        </is>
      </c>
      <c r="BA67" t="inlineStr">
        <is>
          <t>2268053810002656</t>
        </is>
      </c>
      <c r="BB67" t="inlineStr">
        <is>
          <t>BOOK</t>
        </is>
      </c>
      <c r="BD67" t="inlineStr">
        <is>
          <t>9780823210596</t>
        </is>
      </c>
      <c r="BE67" t="inlineStr">
        <is>
          <t>32285000270305</t>
        </is>
      </c>
      <c r="BF67" t="inlineStr">
        <is>
          <t>893795833</t>
        </is>
      </c>
    </row>
    <row r="68">
      <c r="A68" t="inlineStr">
        <is>
          <t>No</t>
        </is>
      </c>
      <c r="B68" t="inlineStr">
        <is>
          <t>CURAL</t>
        </is>
      </c>
      <c r="C68" t="inlineStr">
        <is>
          <t>SHELVES</t>
        </is>
      </c>
      <c r="D68" t="inlineStr">
        <is>
          <t>BD372 .L83 1983</t>
        </is>
      </c>
      <c r="E68" t="inlineStr">
        <is>
          <t>0                      BD 0372000L  83          1983</t>
        </is>
      </c>
      <c r="F68" t="inlineStr">
        <is>
          <t>The genesis of modern process thought : a historical outline with bibliography / by George R. Lucas, Jr.</t>
        </is>
      </c>
      <c r="H68" t="inlineStr">
        <is>
          <t>No</t>
        </is>
      </c>
      <c r="I68" t="inlineStr">
        <is>
          <t>1</t>
        </is>
      </c>
      <c r="J68" t="inlineStr">
        <is>
          <t>No</t>
        </is>
      </c>
      <c r="K68" t="inlineStr">
        <is>
          <t>No</t>
        </is>
      </c>
      <c r="L68" t="inlineStr">
        <is>
          <t>0</t>
        </is>
      </c>
      <c r="M68" t="inlineStr">
        <is>
          <t>Lucas, George R.</t>
        </is>
      </c>
      <c r="N68" t="inlineStr">
        <is>
          <t>Metuchen, N.J. : Scarecrow Press and the American Theological Library Association, 1983.</t>
        </is>
      </c>
      <c r="O68" t="inlineStr">
        <is>
          <t>1983</t>
        </is>
      </c>
      <c r="Q68" t="inlineStr">
        <is>
          <t>eng</t>
        </is>
      </c>
      <c r="R68" t="inlineStr">
        <is>
          <t>nju</t>
        </is>
      </c>
      <c r="S68" t="inlineStr">
        <is>
          <t>ATLA bibliography series ; no. 7</t>
        </is>
      </c>
      <c r="T68" t="inlineStr">
        <is>
          <t xml:space="preserve">BD </t>
        </is>
      </c>
      <c r="U68" t="n">
        <v>2</v>
      </c>
      <c r="V68" t="n">
        <v>2</v>
      </c>
      <c r="W68" t="inlineStr">
        <is>
          <t>2004-11-20</t>
        </is>
      </c>
      <c r="X68" t="inlineStr">
        <is>
          <t>2004-11-20</t>
        </is>
      </c>
      <c r="Y68" t="inlineStr">
        <is>
          <t>1998-04-27</t>
        </is>
      </c>
      <c r="Z68" t="inlineStr">
        <is>
          <t>1998-04-27</t>
        </is>
      </c>
      <c r="AA68" t="n">
        <v>463</v>
      </c>
      <c r="AB68" t="n">
        <v>400</v>
      </c>
      <c r="AC68" t="n">
        <v>410</v>
      </c>
      <c r="AD68" t="n">
        <v>4</v>
      </c>
      <c r="AE68" t="n">
        <v>4</v>
      </c>
      <c r="AF68" t="n">
        <v>19</v>
      </c>
      <c r="AG68" t="n">
        <v>19</v>
      </c>
      <c r="AH68" t="n">
        <v>4</v>
      </c>
      <c r="AI68" t="n">
        <v>4</v>
      </c>
      <c r="AJ68" t="n">
        <v>5</v>
      </c>
      <c r="AK68" t="n">
        <v>5</v>
      </c>
      <c r="AL68" t="n">
        <v>10</v>
      </c>
      <c r="AM68" t="n">
        <v>10</v>
      </c>
      <c r="AN68" t="n">
        <v>2</v>
      </c>
      <c r="AO68" t="n">
        <v>2</v>
      </c>
      <c r="AP68" t="n">
        <v>0</v>
      </c>
      <c r="AQ68" t="n">
        <v>0</v>
      </c>
      <c r="AR68" t="inlineStr">
        <is>
          <t>No</t>
        </is>
      </c>
      <c r="AS68" t="inlineStr">
        <is>
          <t>Yes</t>
        </is>
      </c>
      <c r="AT68">
        <f>HYPERLINK("http://catalog.hathitrust.org/Record/000350002","HathiTrust Record")</f>
        <v/>
      </c>
      <c r="AU68">
        <f>HYPERLINK("https://creighton-primo.hosted.exlibrisgroup.com/primo-explore/search?tab=default_tab&amp;search_scope=EVERYTHING&amp;vid=01CRU&amp;lang=en_US&amp;offset=0&amp;query=any,contains,991001913849702656","Catalog Record")</f>
        <v/>
      </c>
      <c r="AV68">
        <f>HYPERLINK("http://www.worldcat.org/oclc/8762465","WorldCat Record")</f>
        <v/>
      </c>
      <c r="AW68" t="inlineStr">
        <is>
          <t>19922500:eng</t>
        </is>
      </c>
      <c r="AX68" t="inlineStr">
        <is>
          <t>8762465</t>
        </is>
      </c>
      <c r="AY68" t="inlineStr">
        <is>
          <t>991001913849702656</t>
        </is>
      </c>
      <c r="AZ68" t="inlineStr">
        <is>
          <t>991001913849702656</t>
        </is>
      </c>
      <c r="BA68" t="inlineStr">
        <is>
          <t>2266786060002656</t>
        </is>
      </c>
      <c r="BB68" t="inlineStr">
        <is>
          <t>BOOK</t>
        </is>
      </c>
      <c r="BD68" t="inlineStr">
        <is>
          <t>9780810815896</t>
        </is>
      </c>
      <c r="BE68" t="inlineStr">
        <is>
          <t>32285003392445</t>
        </is>
      </c>
      <c r="BF68" t="inlineStr">
        <is>
          <t>893444856</t>
        </is>
      </c>
    </row>
    <row r="69">
      <c r="A69" t="inlineStr">
        <is>
          <t>No</t>
        </is>
      </c>
      <c r="B69" t="inlineStr">
        <is>
          <t>CURAL</t>
        </is>
      </c>
      <c r="C69" t="inlineStr">
        <is>
          <t>SHELVES</t>
        </is>
      </c>
      <c r="D69" t="inlineStr">
        <is>
          <t>BD411 .F3 1959</t>
        </is>
      </c>
      <c r="E69" t="inlineStr">
        <is>
          <t>0                      BD 0411000F  3           1959</t>
        </is>
      </c>
      <c r="F69" t="inlineStr">
        <is>
          <t>Finite and infinite : a philosophical essay</t>
        </is>
      </c>
      <c r="H69" t="inlineStr">
        <is>
          <t>No</t>
        </is>
      </c>
      <c r="I69" t="inlineStr">
        <is>
          <t>1</t>
        </is>
      </c>
      <c r="J69" t="inlineStr">
        <is>
          <t>No</t>
        </is>
      </c>
      <c r="K69" t="inlineStr">
        <is>
          <t>No</t>
        </is>
      </c>
      <c r="L69" t="inlineStr">
        <is>
          <t>0</t>
        </is>
      </c>
      <c r="M69" t="inlineStr">
        <is>
          <t>Farrer, Austin, 1904-1968.</t>
        </is>
      </c>
      <c r="N69" t="inlineStr">
        <is>
          <t>Westminster, [Eng.] : Dacre Press, [1959]</t>
        </is>
      </c>
      <c r="O69" t="inlineStr">
        <is>
          <t>1959</t>
        </is>
      </c>
      <c r="P69" t="inlineStr">
        <is>
          <t>[2d ed.]</t>
        </is>
      </c>
      <c r="Q69" t="inlineStr">
        <is>
          <t>eng</t>
        </is>
      </c>
      <c r="R69" t="inlineStr">
        <is>
          <t xml:space="preserve">xx </t>
        </is>
      </c>
      <c r="T69" t="inlineStr">
        <is>
          <t xml:space="preserve">BD </t>
        </is>
      </c>
      <c r="U69" t="n">
        <v>2</v>
      </c>
      <c r="V69" t="n">
        <v>2</v>
      </c>
      <c r="W69" t="inlineStr">
        <is>
          <t>1999-08-18</t>
        </is>
      </c>
      <c r="X69" t="inlineStr">
        <is>
          <t>1999-08-18</t>
        </is>
      </c>
      <c r="Y69" t="inlineStr">
        <is>
          <t>1990-08-07</t>
        </is>
      </c>
      <c r="Z69" t="inlineStr">
        <is>
          <t>1990-08-07</t>
        </is>
      </c>
      <c r="AA69" t="n">
        <v>168</v>
      </c>
      <c r="AB69" t="n">
        <v>107</v>
      </c>
      <c r="AC69" t="n">
        <v>418</v>
      </c>
      <c r="AD69" t="n">
        <v>1</v>
      </c>
      <c r="AE69" t="n">
        <v>4</v>
      </c>
      <c r="AF69" t="n">
        <v>7</v>
      </c>
      <c r="AG69" t="n">
        <v>25</v>
      </c>
      <c r="AH69" t="n">
        <v>2</v>
      </c>
      <c r="AI69" t="n">
        <v>7</v>
      </c>
      <c r="AJ69" t="n">
        <v>3</v>
      </c>
      <c r="AK69" t="n">
        <v>8</v>
      </c>
      <c r="AL69" t="n">
        <v>4</v>
      </c>
      <c r="AM69" t="n">
        <v>16</v>
      </c>
      <c r="AN69" t="n">
        <v>0</v>
      </c>
      <c r="AO69" t="n">
        <v>2</v>
      </c>
      <c r="AP69" t="n">
        <v>0</v>
      </c>
      <c r="AQ69" t="n">
        <v>0</v>
      </c>
      <c r="AR69" t="inlineStr">
        <is>
          <t>No</t>
        </is>
      </c>
      <c r="AS69" t="inlineStr">
        <is>
          <t>Yes</t>
        </is>
      </c>
      <c r="AT69">
        <f>HYPERLINK("http://catalog.hathitrust.org/Record/001919537","HathiTrust Record")</f>
        <v/>
      </c>
      <c r="AU69">
        <f>HYPERLINK("https://creighton-primo.hosted.exlibrisgroup.com/primo-explore/search?tab=default_tab&amp;search_scope=EVERYTHING&amp;vid=01CRU&amp;lang=en_US&amp;offset=0&amp;query=any,contains,991005407019702656","Catalog Record")</f>
        <v/>
      </c>
      <c r="AV69">
        <f>HYPERLINK("http://www.worldcat.org/oclc/14020649","WorldCat Record")</f>
        <v/>
      </c>
      <c r="AW69" t="inlineStr">
        <is>
          <t>343734109:eng</t>
        </is>
      </c>
      <c r="AX69" t="inlineStr">
        <is>
          <t>14020649</t>
        </is>
      </c>
      <c r="AY69" t="inlineStr">
        <is>
          <t>991005407019702656</t>
        </is>
      </c>
      <c r="AZ69" t="inlineStr">
        <is>
          <t>991005407019702656</t>
        </is>
      </c>
      <c r="BA69" t="inlineStr">
        <is>
          <t>2255166400002656</t>
        </is>
      </c>
      <c r="BB69" t="inlineStr">
        <is>
          <t>BOOK</t>
        </is>
      </c>
      <c r="BE69" t="inlineStr">
        <is>
          <t>32285000270636</t>
        </is>
      </c>
      <c r="BF69" t="inlineStr">
        <is>
          <t>893527570</t>
        </is>
      </c>
    </row>
    <row r="70">
      <c r="A70" t="inlineStr">
        <is>
          <t>No</t>
        </is>
      </c>
      <c r="B70" t="inlineStr">
        <is>
          <t>CURAL</t>
        </is>
      </c>
      <c r="C70" t="inlineStr">
        <is>
          <t>SHELVES</t>
        </is>
      </c>
      <c r="D70" t="inlineStr">
        <is>
          <t>BD418.3 .C63 1993</t>
        </is>
      </c>
      <c r="E70" t="inlineStr">
        <is>
          <t>0                      BD 0418300C  63          1993</t>
        </is>
      </c>
      <c r="F70" t="inlineStr">
        <is>
          <t>Conceptions of the human mind : essays in honor of George A. Miller / edited by Gilbert Harman.</t>
        </is>
      </c>
      <c r="H70" t="inlineStr">
        <is>
          <t>No</t>
        </is>
      </c>
      <c r="I70" t="inlineStr">
        <is>
          <t>1</t>
        </is>
      </c>
      <c r="J70" t="inlineStr">
        <is>
          <t>No</t>
        </is>
      </c>
      <c r="K70" t="inlineStr">
        <is>
          <t>No</t>
        </is>
      </c>
      <c r="L70" t="inlineStr">
        <is>
          <t>0</t>
        </is>
      </c>
      <c r="N70" t="inlineStr">
        <is>
          <t>Hillsdale, N.J. : L. Erlbaum Associates, 1993.</t>
        </is>
      </c>
      <c r="O70" t="inlineStr">
        <is>
          <t>1993</t>
        </is>
      </c>
      <c r="Q70" t="inlineStr">
        <is>
          <t>eng</t>
        </is>
      </c>
      <c r="R70" t="inlineStr">
        <is>
          <t>nju</t>
        </is>
      </c>
      <c r="T70" t="inlineStr">
        <is>
          <t xml:space="preserve">BD </t>
        </is>
      </c>
      <c r="U70" t="n">
        <v>1</v>
      </c>
      <c r="V70" t="n">
        <v>1</v>
      </c>
      <c r="W70" t="inlineStr">
        <is>
          <t>2001-04-09</t>
        </is>
      </c>
      <c r="X70" t="inlineStr">
        <is>
          <t>2001-04-09</t>
        </is>
      </c>
      <c r="Y70" t="inlineStr">
        <is>
          <t>1996-06-05</t>
        </is>
      </c>
      <c r="Z70" t="inlineStr">
        <is>
          <t>1996-06-05</t>
        </is>
      </c>
      <c r="AA70" t="n">
        <v>291</v>
      </c>
      <c r="AB70" t="n">
        <v>217</v>
      </c>
      <c r="AC70" t="n">
        <v>240</v>
      </c>
      <c r="AD70" t="n">
        <v>3</v>
      </c>
      <c r="AE70" t="n">
        <v>3</v>
      </c>
      <c r="AF70" t="n">
        <v>13</v>
      </c>
      <c r="AG70" t="n">
        <v>13</v>
      </c>
      <c r="AH70" t="n">
        <v>4</v>
      </c>
      <c r="AI70" t="n">
        <v>4</v>
      </c>
      <c r="AJ70" t="n">
        <v>4</v>
      </c>
      <c r="AK70" t="n">
        <v>4</v>
      </c>
      <c r="AL70" t="n">
        <v>9</v>
      </c>
      <c r="AM70" t="n">
        <v>9</v>
      </c>
      <c r="AN70" t="n">
        <v>2</v>
      </c>
      <c r="AO70" t="n">
        <v>2</v>
      </c>
      <c r="AP70" t="n">
        <v>0</v>
      </c>
      <c r="AQ70" t="n">
        <v>0</v>
      </c>
      <c r="AR70" t="inlineStr">
        <is>
          <t>No</t>
        </is>
      </c>
      <c r="AS70" t="inlineStr">
        <is>
          <t>No</t>
        </is>
      </c>
      <c r="AU70">
        <f>HYPERLINK("https://creighton-primo.hosted.exlibrisgroup.com/primo-explore/search?tab=default_tab&amp;search_scope=EVERYTHING&amp;vid=01CRU&amp;lang=en_US&amp;offset=0&amp;query=any,contains,991002197529702656","Catalog Record")</f>
        <v/>
      </c>
      <c r="AV70">
        <f>HYPERLINK("http://www.worldcat.org/oclc/28256508","WorldCat Record")</f>
        <v/>
      </c>
      <c r="AW70" t="inlineStr">
        <is>
          <t>836812242:eng</t>
        </is>
      </c>
      <c r="AX70" t="inlineStr">
        <is>
          <t>28256508</t>
        </is>
      </c>
      <c r="AY70" t="inlineStr">
        <is>
          <t>991002197529702656</t>
        </is>
      </c>
      <c r="AZ70" t="inlineStr">
        <is>
          <t>991002197529702656</t>
        </is>
      </c>
      <c r="BA70" t="inlineStr">
        <is>
          <t>2261637600002656</t>
        </is>
      </c>
      <c r="BB70" t="inlineStr">
        <is>
          <t>BOOK</t>
        </is>
      </c>
      <c r="BD70" t="inlineStr">
        <is>
          <t>9780805812343</t>
        </is>
      </c>
      <c r="BE70" t="inlineStr">
        <is>
          <t>32285002188422</t>
        </is>
      </c>
      <c r="BF70" t="inlineStr">
        <is>
          <t>893792140</t>
        </is>
      </c>
    </row>
    <row r="71">
      <c r="A71" t="inlineStr">
        <is>
          <t>No</t>
        </is>
      </c>
      <c r="B71" t="inlineStr">
        <is>
          <t>CURAL</t>
        </is>
      </c>
      <c r="C71" t="inlineStr">
        <is>
          <t>SHELVES</t>
        </is>
      </c>
      <c r="D71" t="inlineStr">
        <is>
          <t>BD431 .B77</t>
        </is>
      </c>
      <c r="E71" t="inlineStr">
        <is>
          <t>0                      BD 0431000B  77</t>
        </is>
      </c>
      <c r="F71" t="inlineStr">
        <is>
          <t>The fate of man / edited with introductions and postscript.</t>
        </is>
      </c>
      <c r="H71" t="inlineStr">
        <is>
          <t>No</t>
        </is>
      </c>
      <c r="I71" t="inlineStr">
        <is>
          <t>1</t>
        </is>
      </c>
      <c r="J71" t="inlineStr">
        <is>
          <t>No</t>
        </is>
      </c>
      <c r="K71" t="inlineStr">
        <is>
          <t>No</t>
        </is>
      </c>
      <c r="L71" t="inlineStr">
        <is>
          <t>0</t>
        </is>
      </c>
      <c r="M71" t="inlineStr">
        <is>
          <t>Brinton, Crane, 1898-1968, editor.</t>
        </is>
      </c>
      <c r="N71" t="inlineStr">
        <is>
          <t>New York : G. Braziller, 1961.</t>
        </is>
      </c>
      <c r="O71" t="inlineStr">
        <is>
          <t>1961</t>
        </is>
      </c>
      <c r="Q71" t="inlineStr">
        <is>
          <t>eng</t>
        </is>
      </c>
      <c r="R71" t="inlineStr">
        <is>
          <t>nyu</t>
        </is>
      </c>
      <c r="T71" t="inlineStr">
        <is>
          <t xml:space="preserve">BD </t>
        </is>
      </c>
      <c r="U71" t="n">
        <v>4</v>
      </c>
      <c r="V71" t="n">
        <v>4</v>
      </c>
      <c r="W71" t="inlineStr">
        <is>
          <t>1999-10-21</t>
        </is>
      </c>
      <c r="X71" t="inlineStr">
        <is>
          <t>1999-10-21</t>
        </is>
      </c>
      <c r="Y71" t="inlineStr">
        <is>
          <t>1990-08-14</t>
        </is>
      </c>
      <c r="Z71" t="inlineStr">
        <is>
          <t>1990-08-14</t>
        </is>
      </c>
      <c r="AA71" t="n">
        <v>851</v>
      </c>
      <c r="AB71" t="n">
        <v>797</v>
      </c>
      <c r="AC71" t="n">
        <v>804</v>
      </c>
      <c r="AD71" t="n">
        <v>5</v>
      </c>
      <c r="AE71" t="n">
        <v>5</v>
      </c>
      <c r="AF71" t="n">
        <v>30</v>
      </c>
      <c r="AG71" t="n">
        <v>30</v>
      </c>
      <c r="AH71" t="n">
        <v>13</v>
      </c>
      <c r="AI71" t="n">
        <v>13</v>
      </c>
      <c r="AJ71" t="n">
        <v>4</v>
      </c>
      <c r="AK71" t="n">
        <v>4</v>
      </c>
      <c r="AL71" t="n">
        <v>16</v>
      </c>
      <c r="AM71" t="n">
        <v>16</v>
      </c>
      <c r="AN71" t="n">
        <v>4</v>
      </c>
      <c r="AO71" t="n">
        <v>4</v>
      </c>
      <c r="AP71" t="n">
        <v>0</v>
      </c>
      <c r="AQ71" t="n">
        <v>0</v>
      </c>
      <c r="AR71" t="inlineStr">
        <is>
          <t>No</t>
        </is>
      </c>
      <c r="AS71" t="inlineStr">
        <is>
          <t>No</t>
        </is>
      </c>
      <c r="AT71">
        <f>HYPERLINK("http://catalog.hathitrust.org/Record/001958449","HathiTrust Record")</f>
        <v/>
      </c>
      <c r="AU71">
        <f>HYPERLINK("https://creighton-primo.hosted.exlibrisgroup.com/primo-explore/search?tab=default_tab&amp;search_scope=EVERYTHING&amp;vid=01CRU&amp;lang=en_US&amp;offset=0&amp;query=any,contains,991003295379702656","Catalog Record")</f>
        <v/>
      </c>
      <c r="AV71">
        <f>HYPERLINK("http://www.worldcat.org/oclc/817671","WorldCat Record")</f>
        <v/>
      </c>
      <c r="AW71" t="inlineStr">
        <is>
          <t>5619219889:eng</t>
        </is>
      </c>
      <c r="AX71" t="inlineStr">
        <is>
          <t>817671</t>
        </is>
      </c>
      <c r="AY71" t="inlineStr">
        <is>
          <t>991003295379702656</t>
        </is>
      </c>
      <c r="AZ71" t="inlineStr">
        <is>
          <t>991003295379702656</t>
        </is>
      </c>
      <c r="BA71" t="inlineStr">
        <is>
          <t>2269884760002656</t>
        </is>
      </c>
      <c r="BB71" t="inlineStr">
        <is>
          <t>BOOK</t>
        </is>
      </c>
      <c r="BE71" t="inlineStr">
        <is>
          <t>32285000271113</t>
        </is>
      </c>
      <c r="BF71" t="inlineStr">
        <is>
          <t>893787174</t>
        </is>
      </c>
    </row>
    <row r="72">
      <c r="A72" t="inlineStr">
        <is>
          <t>No</t>
        </is>
      </c>
      <c r="B72" t="inlineStr">
        <is>
          <t>CURAL</t>
        </is>
      </c>
      <c r="C72" t="inlineStr">
        <is>
          <t>SHELVES</t>
        </is>
      </c>
      <c r="D72" t="inlineStr">
        <is>
          <t>BD431 .C87 1955</t>
        </is>
      </c>
      <c r="E72" t="inlineStr">
        <is>
          <t>0                      BD 0431000C  87          1955</t>
        </is>
      </c>
      <c r="F72" t="inlineStr">
        <is>
          <t>The dignity of the human person / with a foreword by Francis Cardinal Spellman.</t>
        </is>
      </c>
      <c r="H72" t="inlineStr">
        <is>
          <t>No</t>
        </is>
      </c>
      <c r="I72" t="inlineStr">
        <is>
          <t>1</t>
        </is>
      </c>
      <c r="J72" t="inlineStr">
        <is>
          <t>No</t>
        </is>
      </c>
      <c r="K72" t="inlineStr">
        <is>
          <t>No</t>
        </is>
      </c>
      <c r="L72" t="inlineStr">
        <is>
          <t>0</t>
        </is>
      </c>
      <c r="M72" t="inlineStr">
        <is>
          <t>Cronan, Edward Paul, 1913-</t>
        </is>
      </c>
      <c r="N72" t="inlineStr">
        <is>
          <t>New York : Philosophical Library, [1955]</t>
        </is>
      </c>
      <c r="O72" t="inlineStr">
        <is>
          <t>1955</t>
        </is>
      </c>
      <c r="Q72" t="inlineStr">
        <is>
          <t>eng</t>
        </is>
      </c>
      <c r="R72" t="inlineStr">
        <is>
          <t xml:space="preserve">xx </t>
        </is>
      </c>
      <c r="T72" t="inlineStr">
        <is>
          <t xml:space="preserve">BD </t>
        </is>
      </c>
      <c r="U72" t="n">
        <v>2</v>
      </c>
      <c r="V72" t="n">
        <v>2</v>
      </c>
      <c r="W72" t="inlineStr">
        <is>
          <t>2006-10-20</t>
        </is>
      </c>
      <c r="X72" t="inlineStr">
        <is>
          <t>2006-10-20</t>
        </is>
      </c>
      <c r="Y72" t="inlineStr">
        <is>
          <t>1990-08-14</t>
        </is>
      </c>
      <c r="Z72" t="inlineStr">
        <is>
          <t>1990-08-14</t>
        </is>
      </c>
      <c r="AA72" t="n">
        <v>165</v>
      </c>
      <c r="AB72" t="n">
        <v>146</v>
      </c>
      <c r="AC72" t="n">
        <v>148</v>
      </c>
      <c r="AD72" t="n">
        <v>1</v>
      </c>
      <c r="AE72" t="n">
        <v>1</v>
      </c>
      <c r="AF72" t="n">
        <v>25</v>
      </c>
      <c r="AG72" t="n">
        <v>25</v>
      </c>
      <c r="AH72" t="n">
        <v>8</v>
      </c>
      <c r="AI72" t="n">
        <v>8</v>
      </c>
      <c r="AJ72" t="n">
        <v>7</v>
      </c>
      <c r="AK72" t="n">
        <v>7</v>
      </c>
      <c r="AL72" t="n">
        <v>19</v>
      </c>
      <c r="AM72" t="n">
        <v>19</v>
      </c>
      <c r="AN72" t="n">
        <v>0</v>
      </c>
      <c r="AO72" t="n">
        <v>0</v>
      </c>
      <c r="AP72" t="n">
        <v>0</v>
      </c>
      <c r="AQ72" t="n">
        <v>0</v>
      </c>
      <c r="AR72" t="inlineStr">
        <is>
          <t>No</t>
        </is>
      </c>
      <c r="AS72" t="inlineStr">
        <is>
          <t>Yes</t>
        </is>
      </c>
      <c r="AT72">
        <f>HYPERLINK("http://catalog.hathitrust.org/Record/012270707","HathiTrust Record")</f>
        <v/>
      </c>
      <c r="AU72">
        <f>HYPERLINK("https://creighton-primo.hosted.exlibrisgroup.com/primo-explore/search?tab=default_tab&amp;search_scope=EVERYTHING&amp;vid=01CRU&amp;lang=en_US&amp;offset=0&amp;query=any,contains,991003710819702656","Catalog Record")</f>
        <v/>
      </c>
      <c r="AV72">
        <f>HYPERLINK("http://www.worldcat.org/oclc/1349665","WorldCat Record")</f>
        <v/>
      </c>
      <c r="AW72" t="inlineStr">
        <is>
          <t>2248385:eng</t>
        </is>
      </c>
      <c r="AX72" t="inlineStr">
        <is>
          <t>1349665</t>
        </is>
      </c>
      <c r="AY72" t="inlineStr">
        <is>
          <t>991003710819702656</t>
        </is>
      </c>
      <c r="AZ72" t="inlineStr">
        <is>
          <t>991003710819702656</t>
        </is>
      </c>
      <c r="BA72" t="inlineStr">
        <is>
          <t>2258002230002656</t>
        </is>
      </c>
      <c r="BB72" t="inlineStr">
        <is>
          <t>BOOK</t>
        </is>
      </c>
      <c r="BE72" t="inlineStr">
        <is>
          <t>32285000271154</t>
        </is>
      </c>
      <c r="BF72" t="inlineStr">
        <is>
          <t>893422858</t>
        </is>
      </c>
    </row>
    <row r="73">
      <c r="A73" t="inlineStr">
        <is>
          <t>No</t>
        </is>
      </c>
      <c r="B73" t="inlineStr">
        <is>
          <t>CURAL</t>
        </is>
      </c>
      <c r="C73" t="inlineStr">
        <is>
          <t>SHELVES</t>
        </is>
      </c>
      <c r="D73" t="inlineStr">
        <is>
          <t>BD431 .D846</t>
        </is>
      </c>
      <c r="E73" t="inlineStr">
        <is>
          <t>0                      BD 0431000D  846</t>
        </is>
      </c>
      <c r="F73" t="inlineStr">
        <is>
          <t>Time and myth / [by] John S. Dunne.</t>
        </is>
      </c>
      <c r="H73" t="inlineStr">
        <is>
          <t>No</t>
        </is>
      </c>
      <c r="I73" t="inlineStr">
        <is>
          <t>1</t>
        </is>
      </c>
      <c r="J73" t="inlineStr">
        <is>
          <t>No</t>
        </is>
      </c>
      <c r="K73" t="inlineStr">
        <is>
          <t>No</t>
        </is>
      </c>
      <c r="L73" t="inlineStr">
        <is>
          <t>0</t>
        </is>
      </c>
      <c r="M73" t="inlineStr">
        <is>
          <t>Dunne, John S., 1929-2013.</t>
        </is>
      </c>
      <c r="N73" t="inlineStr">
        <is>
          <t>Garden City, N.Y. : Doubleday, 1973.</t>
        </is>
      </c>
      <c r="O73" t="inlineStr">
        <is>
          <t>1973</t>
        </is>
      </c>
      <c r="P73" t="inlineStr">
        <is>
          <t>[1st ed.]</t>
        </is>
      </c>
      <c r="Q73" t="inlineStr">
        <is>
          <t>eng</t>
        </is>
      </c>
      <c r="R73" t="inlineStr">
        <is>
          <t>nyu</t>
        </is>
      </c>
      <c r="T73" t="inlineStr">
        <is>
          <t xml:space="preserve">BD </t>
        </is>
      </c>
      <c r="U73" t="n">
        <v>2</v>
      </c>
      <c r="V73" t="n">
        <v>2</v>
      </c>
      <c r="W73" t="inlineStr">
        <is>
          <t>1992-04-18</t>
        </is>
      </c>
      <c r="X73" t="inlineStr">
        <is>
          <t>1992-04-18</t>
        </is>
      </c>
      <c r="Y73" t="inlineStr">
        <is>
          <t>1990-08-14</t>
        </is>
      </c>
      <c r="Z73" t="inlineStr">
        <is>
          <t>1990-08-14</t>
        </is>
      </c>
      <c r="AA73" t="n">
        <v>384</v>
      </c>
      <c r="AB73" t="n">
        <v>343</v>
      </c>
      <c r="AC73" t="n">
        <v>706</v>
      </c>
      <c r="AD73" t="n">
        <v>3</v>
      </c>
      <c r="AE73" t="n">
        <v>6</v>
      </c>
      <c r="AF73" t="n">
        <v>30</v>
      </c>
      <c r="AG73" t="n">
        <v>44</v>
      </c>
      <c r="AH73" t="n">
        <v>8</v>
      </c>
      <c r="AI73" t="n">
        <v>18</v>
      </c>
      <c r="AJ73" t="n">
        <v>10</v>
      </c>
      <c r="AK73" t="n">
        <v>11</v>
      </c>
      <c r="AL73" t="n">
        <v>22</v>
      </c>
      <c r="AM73" t="n">
        <v>25</v>
      </c>
      <c r="AN73" t="n">
        <v>2</v>
      </c>
      <c r="AO73" t="n">
        <v>4</v>
      </c>
      <c r="AP73" t="n">
        <v>0</v>
      </c>
      <c r="AQ73" t="n">
        <v>0</v>
      </c>
      <c r="AR73" t="inlineStr">
        <is>
          <t>No</t>
        </is>
      </c>
      <c r="AS73" t="inlineStr">
        <is>
          <t>Yes</t>
        </is>
      </c>
      <c r="AT73">
        <f>HYPERLINK("http://catalog.hathitrust.org/Record/001388637","HathiTrust Record")</f>
        <v/>
      </c>
      <c r="AU73">
        <f>HYPERLINK("https://creighton-primo.hosted.exlibrisgroup.com/primo-explore/search?tab=default_tab&amp;search_scope=EVERYTHING&amp;vid=01CRU&amp;lang=en_US&amp;offset=0&amp;query=any,contains,991003172909702656","Catalog Record")</f>
        <v/>
      </c>
      <c r="AV73">
        <f>HYPERLINK("http://www.worldcat.org/oclc/708502","WorldCat Record")</f>
        <v/>
      </c>
      <c r="AW73" t="inlineStr">
        <is>
          <t>430744:eng</t>
        </is>
      </c>
      <c r="AX73" t="inlineStr">
        <is>
          <t>708502</t>
        </is>
      </c>
      <c r="AY73" t="inlineStr">
        <is>
          <t>991003172909702656</t>
        </is>
      </c>
      <c r="AZ73" t="inlineStr">
        <is>
          <t>991003172909702656</t>
        </is>
      </c>
      <c r="BA73" t="inlineStr">
        <is>
          <t>2269499390002656</t>
        </is>
      </c>
      <c r="BB73" t="inlineStr">
        <is>
          <t>BOOK</t>
        </is>
      </c>
      <c r="BD73" t="inlineStr">
        <is>
          <t>9780385034241</t>
        </is>
      </c>
      <c r="BE73" t="inlineStr">
        <is>
          <t>32285000271170</t>
        </is>
      </c>
      <c r="BF73" t="inlineStr">
        <is>
          <t>893686254</t>
        </is>
      </c>
    </row>
    <row r="74">
      <c r="A74" t="inlineStr">
        <is>
          <t>No</t>
        </is>
      </c>
      <c r="B74" t="inlineStr">
        <is>
          <t>CURAL</t>
        </is>
      </c>
      <c r="C74" t="inlineStr">
        <is>
          <t>SHELVES</t>
        </is>
      </c>
      <c r="D74" t="inlineStr">
        <is>
          <t>BD443.5 .J65 1990</t>
        </is>
      </c>
      <c r="E74" t="inlineStr">
        <is>
          <t>0                      BD 0443500J  65          1990</t>
        </is>
      </c>
      <c r="F74" t="inlineStr">
        <is>
          <t>Poverty and the human condition : a philosophical inquiry / John D. Jones.</t>
        </is>
      </c>
      <c r="H74" t="inlineStr">
        <is>
          <t>No</t>
        </is>
      </c>
      <c r="I74" t="inlineStr">
        <is>
          <t>1</t>
        </is>
      </c>
      <c r="J74" t="inlineStr">
        <is>
          <t>No</t>
        </is>
      </c>
      <c r="K74" t="inlineStr">
        <is>
          <t>No</t>
        </is>
      </c>
      <c r="L74" t="inlineStr">
        <is>
          <t>0</t>
        </is>
      </c>
      <c r="M74" t="inlineStr">
        <is>
          <t>Jones, John D., 1947-</t>
        </is>
      </c>
      <c r="N74" t="inlineStr">
        <is>
          <t>Lewiston, N.Y., USA : E. Mellen Press, c1990.</t>
        </is>
      </c>
      <c r="O74" t="inlineStr">
        <is>
          <t>1990</t>
        </is>
      </c>
      <c r="Q74" t="inlineStr">
        <is>
          <t>eng</t>
        </is>
      </c>
      <c r="R74" t="inlineStr">
        <is>
          <t>nyu</t>
        </is>
      </c>
      <c r="S74" t="inlineStr">
        <is>
          <t>Problems in contemporary philosophy ; v. 26</t>
        </is>
      </c>
      <c r="T74" t="inlineStr">
        <is>
          <t xml:space="preserve">BD </t>
        </is>
      </c>
      <c r="U74" t="n">
        <v>1</v>
      </c>
      <c r="V74" t="n">
        <v>1</v>
      </c>
      <c r="W74" t="inlineStr">
        <is>
          <t>2009-09-09</t>
        </is>
      </c>
      <c r="X74" t="inlineStr">
        <is>
          <t>2009-09-09</t>
        </is>
      </c>
      <c r="Y74" t="inlineStr">
        <is>
          <t>1994-11-22</t>
        </is>
      </c>
      <c r="Z74" t="inlineStr">
        <is>
          <t>1994-11-22</t>
        </is>
      </c>
      <c r="AA74" t="n">
        <v>119</v>
      </c>
      <c r="AB74" t="n">
        <v>85</v>
      </c>
      <c r="AC74" t="n">
        <v>86</v>
      </c>
      <c r="AD74" t="n">
        <v>1</v>
      </c>
      <c r="AE74" t="n">
        <v>1</v>
      </c>
      <c r="AF74" t="n">
        <v>10</v>
      </c>
      <c r="AG74" t="n">
        <v>10</v>
      </c>
      <c r="AH74" t="n">
        <v>2</v>
      </c>
      <c r="AI74" t="n">
        <v>2</v>
      </c>
      <c r="AJ74" t="n">
        <v>4</v>
      </c>
      <c r="AK74" t="n">
        <v>4</v>
      </c>
      <c r="AL74" t="n">
        <v>9</v>
      </c>
      <c r="AM74" t="n">
        <v>9</v>
      </c>
      <c r="AN74" t="n">
        <v>0</v>
      </c>
      <c r="AO74" t="n">
        <v>0</v>
      </c>
      <c r="AP74" t="n">
        <v>0</v>
      </c>
      <c r="AQ74" t="n">
        <v>0</v>
      </c>
      <c r="AR74" t="inlineStr">
        <is>
          <t>No</t>
        </is>
      </c>
      <c r="AS74" t="inlineStr">
        <is>
          <t>No</t>
        </is>
      </c>
      <c r="AU74">
        <f>HYPERLINK("https://creighton-primo.hosted.exlibrisgroup.com/primo-explore/search?tab=default_tab&amp;search_scope=EVERYTHING&amp;vid=01CRU&amp;lang=en_US&amp;offset=0&amp;query=any,contains,991001751539702656","Catalog Record")</f>
        <v/>
      </c>
      <c r="AV74">
        <f>HYPERLINK("http://www.worldcat.org/oclc/22182954","WorldCat Record")</f>
        <v/>
      </c>
      <c r="AW74" t="inlineStr">
        <is>
          <t>199076975:eng</t>
        </is>
      </c>
      <c r="AX74" t="inlineStr">
        <is>
          <t>22182954</t>
        </is>
      </c>
      <c r="AY74" t="inlineStr">
        <is>
          <t>991001751539702656</t>
        </is>
      </c>
      <c r="AZ74" t="inlineStr">
        <is>
          <t>991001751539702656</t>
        </is>
      </c>
      <c r="BA74" t="inlineStr">
        <is>
          <t>2257383690002656</t>
        </is>
      </c>
      <c r="BB74" t="inlineStr">
        <is>
          <t>BOOK</t>
        </is>
      </c>
      <c r="BD74" t="inlineStr">
        <is>
          <t>9780889462731</t>
        </is>
      </c>
      <c r="BE74" t="inlineStr">
        <is>
          <t>32285001959468</t>
        </is>
      </c>
      <c r="BF74" t="inlineStr">
        <is>
          <t>893791673</t>
        </is>
      </c>
    </row>
    <row r="75">
      <c r="A75" t="inlineStr">
        <is>
          <t>No</t>
        </is>
      </c>
      <c r="B75" t="inlineStr">
        <is>
          <t>CURAL</t>
        </is>
      </c>
      <c r="C75" t="inlineStr">
        <is>
          <t>SHELVES</t>
        </is>
      </c>
      <c r="D75" t="inlineStr">
        <is>
          <t>BD444 .C37</t>
        </is>
      </c>
      <c r="E75" t="inlineStr">
        <is>
          <t>0                      BD 0444000C  37</t>
        </is>
      </c>
      <c r="F75" t="inlineStr">
        <is>
          <t>Death and society : a book of readings and sources / [edited by] James P. Carse, Arlene B. Dallery.</t>
        </is>
      </c>
      <c r="H75" t="inlineStr">
        <is>
          <t>No</t>
        </is>
      </c>
      <c r="I75" t="inlineStr">
        <is>
          <t>1</t>
        </is>
      </c>
      <c r="J75" t="inlineStr">
        <is>
          <t>No</t>
        </is>
      </c>
      <c r="K75" t="inlineStr">
        <is>
          <t>No</t>
        </is>
      </c>
      <c r="L75" t="inlineStr">
        <is>
          <t>0</t>
        </is>
      </c>
      <c r="N75" t="inlineStr">
        <is>
          <t>New York : Harcourt Brace Jovanovich, c1977.</t>
        </is>
      </c>
      <c r="O75" t="inlineStr">
        <is>
          <t>1977</t>
        </is>
      </c>
      <c r="Q75" t="inlineStr">
        <is>
          <t>eng</t>
        </is>
      </c>
      <c r="R75" t="inlineStr">
        <is>
          <t>nyu</t>
        </is>
      </c>
      <c r="T75" t="inlineStr">
        <is>
          <t xml:space="preserve">BD </t>
        </is>
      </c>
      <c r="U75" t="n">
        <v>4</v>
      </c>
      <c r="V75" t="n">
        <v>4</v>
      </c>
      <c r="W75" t="inlineStr">
        <is>
          <t>1999-04-03</t>
        </is>
      </c>
      <c r="X75" t="inlineStr">
        <is>
          <t>1999-04-03</t>
        </is>
      </c>
      <c r="Y75" t="inlineStr">
        <is>
          <t>1990-08-14</t>
        </is>
      </c>
      <c r="Z75" t="inlineStr">
        <is>
          <t>1990-08-14</t>
        </is>
      </c>
      <c r="AA75" t="n">
        <v>342</v>
      </c>
      <c r="AB75" t="n">
        <v>321</v>
      </c>
      <c r="AC75" t="n">
        <v>321</v>
      </c>
      <c r="AD75" t="n">
        <v>4</v>
      </c>
      <c r="AE75" t="n">
        <v>4</v>
      </c>
      <c r="AF75" t="n">
        <v>17</v>
      </c>
      <c r="AG75" t="n">
        <v>17</v>
      </c>
      <c r="AH75" t="n">
        <v>5</v>
      </c>
      <c r="AI75" t="n">
        <v>5</v>
      </c>
      <c r="AJ75" t="n">
        <v>2</v>
      </c>
      <c r="AK75" t="n">
        <v>2</v>
      </c>
      <c r="AL75" t="n">
        <v>10</v>
      </c>
      <c r="AM75" t="n">
        <v>10</v>
      </c>
      <c r="AN75" t="n">
        <v>3</v>
      </c>
      <c r="AO75" t="n">
        <v>3</v>
      </c>
      <c r="AP75" t="n">
        <v>0</v>
      </c>
      <c r="AQ75" t="n">
        <v>0</v>
      </c>
      <c r="AR75" t="inlineStr">
        <is>
          <t>No</t>
        </is>
      </c>
      <c r="AS75" t="inlineStr">
        <is>
          <t>No</t>
        </is>
      </c>
      <c r="AU75">
        <f>HYPERLINK("https://creighton-primo.hosted.exlibrisgroup.com/primo-explore/search?tab=default_tab&amp;search_scope=EVERYTHING&amp;vid=01CRU&amp;lang=en_US&amp;offset=0&amp;query=any,contains,991004391469702656","Catalog Record")</f>
        <v/>
      </c>
      <c r="AV75">
        <f>HYPERLINK("http://www.worldcat.org/oclc/3266633","WorldCat Record")</f>
        <v/>
      </c>
      <c r="AW75" t="inlineStr">
        <is>
          <t>497670831:eng</t>
        </is>
      </c>
      <c r="AX75" t="inlineStr">
        <is>
          <t>3266633</t>
        </is>
      </c>
      <c r="AY75" t="inlineStr">
        <is>
          <t>991004391469702656</t>
        </is>
      </c>
      <c r="AZ75" t="inlineStr">
        <is>
          <t>991004391469702656</t>
        </is>
      </c>
      <c r="BA75" t="inlineStr">
        <is>
          <t>2256304730002656</t>
        </is>
      </c>
      <c r="BB75" t="inlineStr">
        <is>
          <t>BOOK</t>
        </is>
      </c>
      <c r="BD75" t="inlineStr">
        <is>
          <t>9780155172111</t>
        </is>
      </c>
      <c r="BE75" t="inlineStr">
        <is>
          <t>32285000272392</t>
        </is>
      </c>
      <c r="BF75" t="inlineStr">
        <is>
          <t>893430010</t>
        </is>
      </c>
    </row>
    <row r="76">
      <c r="A76" t="inlineStr">
        <is>
          <t>No</t>
        </is>
      </c>
      <c r="B76" t="inlineStr">
        <is>
          <t>CURAL</t>
        </is>
      </c>
      <c r="C76" t="inlineStr">
        <is>
          <t>SHELVES</t>
        </is>
      </c>
      <c r="D76" t="inlineStr">
        <is>
          <t>BD444 .F483</t>
        </is>
      </c>
      <c r="E76" t="inlineStr">
        <is>
          <t>0                      BD 0444000F  483</t>
        </is>
      </c>
      <c r="F76" t="inlineStr">
        <is>
          <t>Being and death : an outline of integrationist philosophy / translated from the Spanish with extensive revisions by the author.</t>
        </is>
      </c>
      <c r="H76" t="inlineStr">
        <is>
          <t>No</t>
        </is>
      </c>
      <c r="I76" t="inlineStr">
        <is>
          <t>1</t>
        </is>
      </c>
      <c r="J76" t="inlineStr">
        <is>
          <t>No</t>
        </is>
      </c>
      <c r="K76" t="inlineStr">
        <is>
          <t>No</t>
        </is>
      </c>
      <c r="L76" t="inlineStr">
        <is>
          <t>0</t>
        </is>
      </c>
      <c r="M76" t="inlineStr">
        <is>
          <t>Ferrater Mora, José, 1912-1991.</t>
        </is>
      </c>
      <c r="N76" t="inlineStr">
        <is>
          <t>Berkeley : University of California Press, 1965.</t>
        </is>
      </c>
      <c r="O76" t="inlineStr">
        <is>
          <t>1965</t>
        </is>
      </c>
      <c r="Q76" t="inlineStr">
        <is>
          <t>eng</t>
        </is>
      </c>
      <c r="R76" t="inlineStr">
        <is>
          <t>cau</t>
        </is>
      </c>
      <c r="T76" t="inlineStr">
        <is>
          <t xml:space="preserve">BD </t>
        </is>
      </c>
      <c r="U76" t="n">
        <v>4</v>
      </c>
      <c r="V76" t="n">
        <v>4</v>
      </c>
      <c r="W76" t="inlineStr">
        <is>
          <t>2007-05-03</t>
        </is>
      </c>
      <c r="X76" t="inlineStr">
        <is>
          <t>2007-05-03</t>
        </is>
      </c>
      <c r="Y76" t="inlineStr">
        <is>
          <t>1990-08-15</t>
        </is>
      </c>
      <c r="Z76" t="inlineStr">
        <is>
          <t>1990-08-15</t>
        </is>
      </c>
      <c r="AA76" t="n">
        <v>549</v>
      </c>
      <c r="AB76" t="n">
        <v>486</v>
      </c>
      <c r="AC76" t="n">
        <v>486</v>
      </c>
      <c r="AD76" t="n">
        <v>5</v>
      </c>
      <c r="AE76" t="n">
        <v>5</v>
      </c>
      <c r="AF76" t="n">
        <v>30</v>
      </c>
      <c r="AG76" t="n">
        <v>30</v>
      </c>
      <c r="AH76" t="n">
        <v>10</v>
      </c>
      <c r="AI76" t="n">
        <v>10</v>
      </c>
      <c r="AJ76" t="n">
        <v>7</v>
      </c>
      <c r="AK76" t="n">
        <v>7</v>
      </c>
      <c r="AL76" t="n">
        <v>18</v>
      </c>
      <c r="AM76" t="n">
        <v>18</v>
      </c>
      <c r="AN76" t="n">
        <v>4</v>
      </c>
      <c r="AO76" t="n">
        <v>4</v>
      </c>
      <c r="AP76" t="n">
        <v>0</v>
      </c>
      <c r="AQ76" t="n">
        <v>0</v>
      </c>
      <c r="AR76" t="inlineStr">
        <is>
          <t>No</t>
        </is>
      </c>
      <c r="AS76" t="inlineStr">
        <is>
          <t>No</t>
        </is>
      </c>
      <c r="AU76">
        <f>HYPERLINK("https://creighton-primo.hosted.exlibrisgroup.com/primo-explore/search?tab=default_tab&amp;search_scope=EVERYTHING&amp;vid=01CRU&amp;lang=en_US&amp;offset=0&amp;query=any,contains,991003237839702656","Catalog Record")</f>
        <v/>
      </c>
      <c r="AV76">
        <f>HYPERLINK("http://www.worldcat.org/oclc/762002","WorldCat Record")</f>
        <v/>
      </c>
      <c r="AW76" t="inlineStr">
        <is>
          <t>366906418:eng</t>
        </is>
      </c>
      <c r="AX76" t="inlineStr">
        <is>
          <t>762002</t>
        </is>
      </c>
      <c r="AY76" t="inlineStr">
        <is>
          <t>991003237839702656</t>
        </is>
      </c>
      <c r="AZ76" t="inlineStr">
        <is>
          <t>991003237839702656</t>
        </is>
      </c>
      <c r="BA76" t="inlineStr">
        <is>
          <t>2265423740002656</t>
        </is>
      </c>
      <c r="BB76" t="inlineStr">
        <is>
          <t>BOOK</t>
        </is>
      </c>
      <c r="BE76" t="inlineStr">
        <is>
          <t>32285000272434</t>
        </is>
      </c>
      <c r="BF76" t="inlineStr">
        <is>
          <t>893711174</t>
        </is>
      </c>
    </row>
    <row r="77">
      <c r="A77" t="inlineStr">
        <is>
          <t>No</t>
        </is>
      </c>
      <c r="B77" t="inlineStr">
        <is>
          <t>CURAL</t>
        </is>
      </c>
      <c r="C77" t="inlineStr">
        <is>
          <t>SHELVES</t>
        </is>
      </c>
      <c r="D77" t="inlineStr">
        <is>
          <t>BD444 .G66 1981</t>
        </is>
      </c>
      <c r="E77" t="inlineStr">
        <is>
          <t>0                      BD 0444000G  66          1981</t>
        </is>
      </c>
      <c r="F77" t="inlineStr">
        <is>
          <t>Death and the creative life : conversations with prominent artists and scientists / Lisl Marburg Goodman.</t>
        </is>
      </c>
      <c r="H77" t="inlineStr">
        <is>
          <t>No</t>
        </is>
      </c>
      <c r="I77" t="inlineStr">
        <is>
          <t>1</t>
        </is>
      </c>
      <c r="J77" t="inlineStr">
        <is>
          <t>No</t>
        </is>
      </c>
      <c r="K77" t="inlineStr">
        <is>
          <t>No</t>
        </is>
      </c>
      <c r="L77" t="inlineStr">
        <is>
          <t>0</t>
        </is>
      </c>
      <c r="M77" t="inlineStr">
        <is>
          <t>Goodman, Lisl Marburg.</t>
        </is>
      </c>
      <c r="N77" t="inlineStr">
        <is>
          <t>New York : Springer Pub. Co., c1981.</t>
        </is>
      </c>
      <c r="O77" t="inlineStr">
        <is>
          <t>1981</t>
        </is>
      </c>
      <c r="Q77" t="inlineStr">
        <is>
          <t>eng</t>
        </is>
      </c>
      <c r="R77" t="inlineStr">
        <is>
          <t>nyu</t>
        </is>
      </c>
      <c r="S77" t="inlineStr">
        <is>
          <t>The Springer series on death and suicide ; 4</t>
        </is>
      </c>
      <c r="T77" t="inlineStr">
        <is>
          <t xml:space="preserve">BD </t>
        </is>
      </c>
      <c r="U77" t="n">
        <v>2</v>
      </c>
      <c r="V77" t="n">
        <v>2</v>
      </c>
      <c r="W77" t="inlineStr">
        <is>
          <t>2002-03-25</t>
        </is>
      </c>
      <c r="X77" t="inlineStr">
        <is>
          <t>2002-03-25</t>
        </is>
      </c>
      <c r="Y77" t="inlineStr">
        <is>
          <t>1990-08-15</t>
        </is>
      </c>
      <c r="Z77" t="inlineStr">
        <is>
          <t>1990-08-15</t>
        </is>
      </c>
      <c r="AA77" t="n">
        <v>418</v>
      </c>
      <c r="AB77" t="n">
        <v>387</v>
      </c>
      <c r="AC77" t="n">
        <v>437</v>
      </c>
      <c r="AD77" t="n">
        <v>2</v>
      </c>
      <c r="AE77" t="n">
        <v>2</v>
      </c>
      <c r="AF77" t="n">
        <v>9</v>
      </c>
      <c r="AG77" t="n">
        <v>9</v>
      </c>
      <c r="AH77" t="n">
        <v>5</v>
      </c>
      <c r="AI77" t="n">
        <v>5</v>
      </c>
      <c r="AJ77" t="n">
        <v>0</v>
      </c>
      <c r="AK77" t="n">
        <v>0</v>
      </c>
      <c r="AL77" t="n">
        <v>6</v>
      </c>
      <c r="AM77" t="n">
        <v>6</v>
      </c>
      <c r="AN77" t="n">
        <v>1</v>
      </c>
      <c r="AO77" t="n">
        <v>1</v>
      </c>
      <c r="AP77" t="n">
        <v>0</v>
      </c>
      <c r="AQ77" t="n">
        <v>0</v>
      </c>
      <c r="AR77" t="inlineStr">
        <is>
          <t>No</t>
        </is>
      </c>
      <c r="AS77" t="inlineStr">
        <is>
          <t>Yes</t>
        </is>
      </c>
      <c r="AT77">
        <f>HYPERLINK("http://catalog.hathitrust.org/Record/000222556","HathiTrust Record")</f>
        <v/>
      </c>
      <c r="AU77">
        <f>HYPERLINK("https://creighton-primo.hosted.exlibrisgroup.com/primo-explore/search?tab=default_tab&amp;search_scope=EVERYTHING&amp;vid=01CRU&amp;lang=en_US&amp;offset=0&amp;query=any,contains,991005100499702656","Catalog Record")</f>
        <v/>
      </c>
      <c r="AV77">
        <f>HYPERLINK("http://www.worldcat.org/oclc/7282815","WorldCat Record")</f>
        <v/>
      </c>
      <c r="AW77" t="inlineStr">
        <is>
          <t>905395391:eng</t>
        </is>
      </c>
      <c r="AX77" t="inlineStr">
        <is>
          <t>7282815</t>
        </is>
      </c>
      <c r="AY77" t="inlineStr">
        <is>
          <t>991005100499702656</t>
        </is>
      </c>
      <c r="AZ77" t="inlineStr">
        <is>
          <t>991005100499702656</t>
        </is>
      </c>
      <c r="BA77" t="inlineStr">
        <is>
          <t>2257781900002656</t>
        </is>
      </c>
      <c r="BB77" t="inlineStr">
        <is>
          <t>BOOK</t>
        </is>
      </c>
      <c r="BD77" t="inlineStr">
        <is>
          <t>9780826135001</t>
        </is>
      </c>
      <c r="BE77" t="inlineStr">
        <is>
          <t>32285000272459</t>
        </is>
      </c>
      <c r="BF77" t="inlineStr">
        <is>
          <t>893236274</t>
        </is>
      </c>
    </row>
    <row r="78">
      <c r="A78" t="inlineStr">
        <is>
          <t>No</t>
        </is>
      </c>
      <c r="B78" t="inlineStr">
        <is>
          <t>CURAL</t>
        </is>
      </c>
      <c r="C78" t="inlineStr">
        <is>
          <t>SHELVES</t>
        </is>
      </c>
      <c r="D78" t="inlineStr">
        <is>
          <t>BD444 .L377</t>
        </is>
      </c>
      <c r="E78" t="inlineStr">
        <is>
          <t>0                      BD 0444000L  377</t>
        </is>
      </c>
      <c r="F78" t="inlineStr">
        <is>
          <t>Language, metaphysics, and death / edited by John Donnelly.</t>
        </is>
      </c>
      <c r="H78" t="inlineStr">
        <is>
          <t>No</t>
        </is>
      </c>
      <c r="I78" t="inlineStr">
        <is>
          <t>1</t>
        </is>
      </c>
      <c r="J78" t="inlineStr">
        <is>
          <t>No</t>
        </is>
      </c>
      <c r="K78" t="inlineStr">
        <is>
          <t>No</t>
        </is>
      </c>
      <c r="L78" t="inlineStr">
        <is>
          <t>0</t>
        </is>
      </c>
      <c r="N78" t="inlineStr">
        <is>
          <t>New York : Fordham University Press, 1978.</t>
        </is>
      </c>
      <c r="O78" t="inlineStr">
        <is>
          <t>1978</t>
        </is>
      </c>
      <c r="Q78" t="inlineStr">
        <is>
          <t>eng</t>
        </is>
      </c>
      <c r="R78" t="inlineStr">
        <is>
          <t>nyu</t>
        </is>
      </c>
      <c r="T78" t="inlineStr">
        <is>
          <t xml:space="preserve">BD </t>
        </is>
      </c>
      <c r="U78" t="n">
        <v>1</v>
      </c>
      <c r="V78" t="n">
        <v>1</v>
      </c>
      <c r="W78" t="inlineStr">
        <is>
          <t>2007-05-03</t>
        </is>
      </c>
      <c r="X78" t="inlineStr">
        <is>
          <t>2007-05-03</t>
        </is>
      </c>
      <c r="Y78" t="inlineStr">
        <is>
          <t>1990-08-15</t>
        </is>
      </c>
      <c r="Z78" t="inlineStr">
        <is>
          <t>1990-08-15</t>
        </is>
      </c>
      <c r="AA78" t="n">
        <v>772</v>
      </c>
      <c r="AB78" t="n">
        <v>682</v>
      </c>
      <c r="AC78" t="n">
        <v>1073</v>
      </c>
      <c r="AD78" t="n">
        <v>8</v>
      </c>
      <c r="AE78" t="n">
        <v>10</v>
      </c>
      <c r="AF78" t="n">
        <v>47</v>
      </c>
      <c r="AG78" t="n">
        <v>52</v>
      </c>
      <c r="AH78" t="n">
        <v>19</v>
      </c>
      <c r="AI78" t="n">
        <v>21</v>
      </c>
      <c r="AJ78" t="n">
        <v>9</v>
      </c>
      <c r="AK78" t="n">
        <v>9</v>
      </c>
      <c r="AL78" t="n">
        <v>22</v>
      </c>
      <c r="AM78" t="n">
        <v>23</v>
      </c>
      <c r="AN78" t="n">
        <v>7</v>
      </c>
      <c r="AO78" t="n">
        <v>9</v>
      </c>
      <c r="AP78" t="n">
        <v>0</v>
      </c>
      <c r="AQ78" t="n">
        <v>0</v>
      </c>
      <c r="AR78" t="inlineStr">
        <is>
          <t>No</t>
        </is>
      </c>
      <c r="AS78" t="inlineStr">
        <is>
          <t>Yes</t>
        </is>
      </c>
      <c r="AT78">
        <f>HYPERLINK("http://catalog.hathitrust.org/Record/000258562","HathiTrust Record")</f>
        <v/>
      </c>
      <c r="AU78">
        <f>HYPERLINK("https://creighton-primo.hosted.exlibrisgroup.com/primo-explore/search?tab=default_tab&amp;search_scope=EVERYTHING&amp;vid=01CRU&amp;lang=en_US&amp;offset=0&amp;query=any,contains,991004680669702656","Catalog Record")</f>
        <v/>
      </c>
      <c r="AV78">
        <f>HYPERLINK("http://www.worldcat.org/oclc/4565500","WorldCat Record")</f>
        <v/>
      </c>
      <c r="AW78" t="inlineStr">
        <is>
          <t>1020479:eng</t>
        </is>
      </c>
      <c r="AX78" t="inlineStr">
        <is>
          <t>4565500</t>
        </is>
      </c>
      <c r="AY78" t="inlineStr">
        <is>
          <t>991004680669702656</t>
        </is>
      </c>
      <c r="AZ78" t="inlineStr">
        <is>
          <t>991004680669702656</t>
        </is>
      </c>
      <c r="BA78" t="inlineStr">
        <is>
          <t>2264205400002656</t>
        </is>
      </c>
      <c r="BB78" t="inlineStr">
        <is>
          <t>BOOK</t>
        </is>
      </c>
      <c r="BD78" t="inlineStr">
        <is>
          <t>9780823210169</t>
        </is>
      </c>
      <c r="BE78" t="inlineStr">
        <is>
          <t>32285000272491</t>
        </is>
      </c>
      <c r="BF78" t="inlineStr">
        <is>
          <t>893901609</t>
        </is>
      </c>
    </row>
    <row r="79">
      <c r="A79" t="inlineStr">
        <is>
          <t>No</t>
        </is>
      </c>
      <c r="B79" t="inlineStr">
        <is>
          <t>CURAL</t>
        </is>
      </c>
      <c r="C79" t="inlineStr">
        <is>
          <t>SHELVES</t>
        </is>
      </c>
      <c r="D79" t="inlineStr">
        <is>
          <t>BD450 .B394</t>
        </is>
      </c>
      <c r="E79" t="inlineStr">
        <is>
          <t>0                      BD 0450000B  394</t>
        </is>
      </c>
      <c r="F79" t="inlineStr">
        <is>
          <t>Escape from evil / Ernest Becker.</t>
        </is>
      </c>
      <c r="H79" t="inlineStr">
        <is>
          <t>No</t>
        </is>
      </c>
      <c r="I79" t="inlineStr">
        <is>
          <t>1</t>
        </is>
      </c>
      <c r="J79" t="inlineStr">
        <is>
          <t>No</t>
        </is>
      </c>
      <c r="K79" t="inlineStr">
        <is>
          <t>No</t>
        </is>
      </c>
      <c r="L79" t="inlineStr">
        <is>
          <t>0</t>
        </is>
      </c>
      <c r="M79" t="inlineStr">
        <is>
          <t>Becker, Ernest.</t>
        </is>
      </c>
      <c r="N79" t="inlineStr">
        <is>
          <t>New York : Free Press, [1975]</t>
        </is>
      </c>
      <c r="O79" t="inlineStr">
        <is>
          <t>1975</t>
        </is>
      </c>
      <c r="Q79" t="inlineStr">
        <is>
          <t>eng</t>
        </is>
      </c>
      <c r="R79" t="inlineStr">
        <is>
          <t>nyu</t>
        </is>
      </c>
      <c r="T79" t="inlineStr">
        <is>
          <t xml:space="preserve">BD </t>
        </is>
      </c>
      <c r="U79" t="n">
        <v>3</v>
      </c>
      <c r="V79" t="n">
        <v>3</v>
      </c>
      <c r="W79" t="inlineStr">
        <is>
          <t>2002-04-27</t>
        </is>
      </c>
      <c r="X79" t="inlineStr">
        <is>
          <t>2002-04-27</t>
        </is>
      </c>
      <c r="Y79" t="inlineStr">
        <is>
          <t>1996-07-19</t>
        </is>
      </c>
      <c r="Z79" t="inlineStr">
        <is>
          <t>1996-07-19</t>
        </is>
      </c>
      <c r="AA79" t="n">
        <v>1190</v>
      </c>
      <c r="AB79" t="n">
        <v>1044</v>
      </c>
      <c r="AC79" t="n">
        <v>1075</v>
      </c>
      <c r="AD79" t="n">
        <v>6</v>
      </c>
      <c r="AE79" t="n">
        <v>6</v>
      </c>
      <c r="AF79" t="n">
        <v>43</v>
      </c>
      <c r="AG79" t="n">
        <v>44</v>
      </c>
      <c r="AH79" t="n">
        <v>18</v>
      </c>
      <c r="AI79" t="n">
        <v>19</v>
      </c>
      <c r="AJ79" t="n">
        <v>8</v>
      </c>
      <c r="AK79" t="n">
        <v>8</v>
      </c>
      <c r="AL79" t="n">
        <v>23</v>
      </c>
      <c r="AM79" t="n">
        <v>23</v>
      </c>
      <c r="AN79" t="n">
        <v>5</v>
      </c>
      <c r="AO79" t="n">
        <v>5</v>
      </c>
      <c r="AP79" t="n">
        <v>0</v>
      </c>
      <c r="AQ79" t="n">
        <v>0</v>
      </c>
      <c r="AR79" t="inlineStr">
        <is>
          <t>No</t>
        </is>
      </c>
      <c r="AS79" t="inlineStr">
        <is>
          <t>Yes</t>
        </is>
      </c>
      <c r="AT79">
        <f>HYPERLINK("http://catalog.hathitrust.org/Record/000020125","HathiTrust Record")</f>
        <v/>
      </c>
      <c r="AU79">
        <f>HYPERLINK("https://creighton-primo.hosted.exlibrisgroup.com/primo-explore/search?tab=default_tab&amp;search_scope=EVERYTHING&amp;vid=01CRU&amp;lang=en_US&amp;offset=0&amp;query=any,contains,991003807689702656","Catalog Record")</f>
        <v/>
      </c>
      <c r="AV79">
        <f>HYPERLINK("http://www.worldcat.org/oclc/1531747","WorldCat Record")</f>
        <v/>
      </c>
      <c r="AW79" t="inlineStr">
        <is>
          <t>400365:eng</t>
        </is>
      </c>
      <c r="AX79" t="inlineStr">
        <is>
          <t>1531747</t>
        </is>
      </c>
      <c r="AY79" t="inlineStr">
        <is>
          <t>991003807689702656</t>
        </is>
      </c>
      <c r="AZ79" t="inlineStr">
        <is>
          <t>991003807689702656</t>
        </is>
      </c>
      <c r="BA79" t="inlineStr">
        <is>
          <t>2271929960002656</t>
        </is>
      </c>
      <c r="BB79" t="inlineStr">
        <is>
          <t>BOOK</t>
        </is>
      </c>
      <c r="BD79" t="inlineStr">
        <is>
          <t>9780029023006</t>
        </is>
      </c>
      <c r="BE79" t="inlineStr">
        <is>
          <t>32285002231438</t>
        </is>
      </c>
      <c r="BF79" t="inlineStr">
        <is>
          <t>893781437</t>
        </is>
      </c>
    </row>
    <row r="80">
      <c r="A80" t="inlineStr">
        <is>
          <t>No</t>
        </is>
      </c>
      <c r="B80" t="inlineStr">
        <is>
          <t>CURAL</t>
        </is>
      </c>
      <c r="C80" t="inlineStr">
        <is>
          <t>SHELVES</t>
        </is>
      </c>
      <c r="D80" t="inlineStr">
        <is>
          <t>BD450 .B59 1987</t>
        </is>
      </c>
      <c r="E80" t="inlineStr">
        <is>
          <t>0                      BD 0450000B  59          1987</t>
        </is>
      </c>
      <c r="F80" t="inlineStr">
        <is>
          <t>The Book of the self : person, pretext, and process / Polly Young-Eisendrath and James A. Hall, editors.</t>
        </is>
      </c>
      <c r="H80" t="inlineStr">
        <is>
          <t>No</t>
        </is>
      </c>
      <c r="I80" t="inlineStr">
        <is>
          <t>1</t>
        </is>
      </c>
      <c r="J80" t="inlineStr">
        <is>
          <t>No</t>
        </is>
      </c>
      <c r="K80" t="inlineStr">
        <is>
          <t>No</t>
        </is>
      </c>
      <c r="L80" t="inlineStr">
        <is>
          <t>0</t>
        </is>
      </c>
      <c r="N80" t="inlineStr">
        <is>
          <t>New York : New York University Press, c1987.</t>
        </is>
      </c>
      <c r="O80" t="inlineStr">
        <is>
          <t>1987</t>
        </is>
      </c>
      <c r="Q80" t="inlineStr">
        <is>
          <t>eng</t>
        </is>
      </c>
      <c r="R80" t="inlineStr">
        <is>
          <t>nyu</t>
        </is>
      </c>
      <c r="T80" t="inlineStr">
        <is>
          <t xml:space="preserve">BD </t>
        </is>
      </c>
      <c r="U80" t="n">
        <v>1</v>
      </c>
      <c r="V80" t="n">
        <v>1</v>
      </c>
      <c r="W80" t="inlineStr">
        <is>
          <t>2002-05-30</t>
        </is>
      </c>
      <c r="X80" t="inlineStr">
        <is>
          <t>2002-05-30</t>
        </is>
      </c>
      <c r="Y80" t="inlineStr">
        <is>
          <t>1990-08-15</t>
        </is>
      </c>
      <c r="Z80" t="inlineStr">
        <is>
          <t>1990-08-15</t>
        </is>
      </c>
      <c r="AA80" t="n">
        <v>379</v>
      </c>
      <c r="AB80" t="n">
        <v>330</v>
      </c>
      <c r="AC80" t="n">
        <v>336</v>
      </c>
      <c r="AD80" t="n">
        <v>3</v>
      </c>
      <c r="AE80" t="n">
        <v>3</v>
      </c>
      <c r="AF80" t="n">
        <v>15</v>
      </c>
      <c r="AG80" t="n">
        <v>15</v>
      </c>
      <c r="AH80" t="n">
        <v>6</v>
      </c>
      <c r="AI80" t="n">
        <v>6</v>
      </c>
      <c r="AJ80" t="n">
        <v>3</v>
      </c>
      <c r="AK80" t="n">
        <v>3</v>
      </c>
      <c r="AL80" t="n">
        <v>6</v>
      </c>
      <c r="AM80" t="n">
        <v>6</v>
      </c>
      <c r="AN80" t="n">
        <v>2</v>
      </c>
      <c r="AO80" t="n">
        <v>2</v>
      </c>
      <c r="AP80" t="n">
        <v>0</v>
      </c>
      <c r="AQ80" t="n">
        <v>0</v>
      </c>
      <c r="AR80" t="inlineStr">
        <is>
          <t>No</t>
        </is>
      </c>
      <c r="AS80" t="inlineStr">
        <is>
          <t>No</t>
        </is>
      </c>
      <c r="AU80">
        <f>HYPERLINK("https://creighton-primo.hosted.exlibrisgroup.com/primo-explore/search?tab=default_tab&amp;search_scope=EVERYTHING&amp;vid=01CRU&amp;lang=en_US&amp;offset=0&amp;query=any,contains,991001035619702656","Catalog Record")</f>
        <v/>
      </c>
      <c r="AV80">
        <f>HYPERLINK("http://www.worldcat.org/oclc/15548874","WorldCat Record")</f>
        <v/>
      </c>
      <c r="AW80" t="inlineStr">
        <is>
          <t>836717842:eng</t>
        </is>
      </c>
      <c r="AX80" t="inlineStr">
        <is>
          <t>15548874</t>
        </is>
      </c>
      <c r="AY80" t="inlineStr">
        <is>
          <t>991001035619702656</t>
        </is>
      </c>
      <c r="AZ80" t="inlineStr">
        <is>
          <t>991001035619702656</t>
        </is>
      </c>
      <c r="BA80" t="inlineStr">
        <is>
          <t>2261249690002656</t>
        </is>
      </c>
      <c r="BB80" t="inlineStr">
        <is>
          <t>BOOK</t>
        </is>
      </c>
      <c r="BD80" t="inlineStr">
        <is>
          <t>9780814796641</t>
        </is>
      </c>
      <c r="BE80" t="inlineStr">
        <is>
          <t>32285000273614</t>
        </is>
      </c>
      <c r="BF80" t="inlineStr">
        <is>
          <t>893608492</t>
        </is>
      </c>
    </row>
    <row r="81">
      <c r="A81" t="inlineStr">
        <is>
          <t>No</t>
        </is>
      </c>
      <c r="B81" t="inlineStr">
        <is>
          <t>CURAL</t>
        </is>
      </c>
      <c r="C81" t="inlineStr">
        <is>
          <t>SHELVES</t>
        </is>
      </c>
      <c r="D81" t="inlineStr">
        <is>
          <t>BD450 .D43 1981</t>
        </is>
      </c>
      <c r="E81" t="inlineStr">
        <is>
          <t>0                      BD 0450000D  43          1981</t>
        </is>
      </c>
      <c r="F81" t="inlineStr">
        <is>
          <t>Reason and dignity / Raymond Dennehy.</t>
        </is>
      </c>
      <c r="H81" t="inlineStr">
        <is>
          <t>No</t>
        </is>
      </c>
      <c r="I81" t="inlineStr">
        <is>
          <t>1</t>
        </is>
      </c>
      <c r="J81" t="inlineStr">
        <is>
          <t>No</t>
        </is>
      </c>
      <c r="K81" t="inlineStr">
        <is>
          <t>No</t>
        </is>
      </c>
      <c r="L81" t="inlineStr">
        <is>
          <t>0</t>
        </is>
      </c>
      <c r="M81" t="inlineStr">
        <is>
          <t>Dennehy, Raymond.</t>
        </is>
      </c>
      <c r="N81" t="inlineStr">
        <is>
          <t>Washington, D.C. : University Press of America, c1981.</t>
        </is>
      </c>
      <c r="O81" t="inlineStr">
        <is>
          <t>1981</t>
        </is>
      </c>
      <c r="Q81" t="inlineStr">
        <is>
          <t>eng</t>
        </is>
      </c>
      <c r="R81" t="inlineStr">
        <is>
          <t>dcu</t>
        </is>
      </c>
      <c r="T81" t="inlineStr">
        <is>
          <t xml:space="preserve">BD </t>
        </is>
      </c>
      <c r="U81" t="n">
        <v>3</v>
      </c>
      <c r="V81" t="n">
        <v>3</v>
      </c>
      <c r="W81" t="inlineStr">
        <is>
          <t>1999-05-17</t>
        </is>
      </c>
      <c r="X81" t="inlineStr">
        <is>
          <t>1999-05-17</t>
        </is>
      </c>
      <c r="Y81" t="inlineStr">
        <is>
          <t>1990-08-15</t>
        </is>
      </c>
      <c r="Z81" t="inlineStr">
        <is>
          <t>1990-08-15</t>
        </is>
      </c>
      <c r="AA81" t="n">
        <v>109</v>
      </c>
      <c r="AB81" t="n">
        <v>95</v>
      </c>
      <c r="AC81" t="n">
        <v>97</v>
      </c>
      <c r="AD81" t="n">
        <v>2</v>
      </c>
      <c r="AE81" t="n">
        <v>2</v>
      </c>
      <c r="AF81" t="n">
        <v>16</v>
      </c>
      <c r="AG81" t="n">
        <v>16</v>
      </c>
      <c r="AH81" t="n">
        <v>5</v>
      </c>
      <c r="AI81" t="n">
        <v>5</v>
      </c>
      <c r="AJ81" t="n">
        <v>4</v>
      </c>
      <c r="AK81" t="n">
        <v>4</v>
      </c>
      <c r="AL81" t="n">
        <v>12</v>
      </c>
      <c r="AM81" t="n">
        <v>12</v>
      </c>
      <c r="AN81" t="n">
        <v>1</v>
      </c>
      <c r="AO81" t="n">
        <v>1</v>
      </c>
      <c r="AP81" t="n">
        <v>0</v>
      </c>
      <c r="AQ81" t="n">
        <v>0</v>
      </c>
      <c r="AR81" t="inlineStr">
        <is>
          <t>No</t>
        </is>
      </c>
      <c r="AS81" t="inlineStr">
        <is>
          <t>Yes</t>
        </is>
      </c>
      <c r="AT81">
        <f>HYPERLINK("http://catalog.hathitrust.org/Record/000761106","HathiTrust Record")</f>
        <v/>
      </c>
      <c r="AU81">
        <f>HYPERLINK("https://creighton-primo.hosted.exlibrisgroup.com/primo-explore/search?tab=default_tab&amp;search_scope=EVERYTHING&amp;vid=01CRU&amp;lang=en_US&amp;offset=0&amp;query=any,contains,991005153799702656","Catalog Record")</f>
        <v/>
      </c>
      <c r="AV81">
        <f>HYPERLINK("http://www.worldcat.org/oclc/7737251","WorldCat Record")</f>
        <v/>
      </c>
      <c r="AW81" t="inlineStr">
        <is>
          <t>29740073:eng</t>
        </is>
      </c>
      <c r="AX81" t="inlineStr">
        <is>
          <t>7737251</t>
        </is>
      </c>
      <c r="AY81" t="inlineStr">
        <is>
          <t>991005153799702656</t>
        </is>
      </c>
      <c r="AZ81" t="inlineStr">
        <is>
          <t>991005153799702656</t>
        </is>
      </c>
      <c r="BA81" t="inlineStr">
        <is>
          <t>2259579780002656</t>
        </is>
      </c>
      <c r="BB81" t="inlineStr">
        <is>
          <t>BOOK</t>
        </is>
      </c>
      <c r="BD81" t="inlineStr">
        <is>
          <t>9780819118981</t>
        </is>
      </c>
      <c r="BE81" t="inlineStr">
        <is>
          <t>32285000273630</t>
        </is>
      </c>
      <c r="BF81" t="inlineStr">
        <is>
          <t>893801826</t>
        </is>
      </c>
    </row>
    <row r="82">
      <c r="A82" t="inlineStr">
        <is>
          <t>No</t>
        </is>
      </c>
      <c r="B82" t="inlineStr">
        <is>
          <t>CURAL</t>
        </is>
      </c>
      <c r="C82" t="inlineStr">
        <is>
          <t>SHELVES</t>
        </is>
      </c>
      <c r="D82" t="inlineStr">
        <is>
          <t>BD450 .J585</t>
        </is>
      </c>
      <c r="E82" t="inlineStr">
        <is>
          <t>0                      BD 0450000J  585</t>
        </is>
      </c>
      <c r="F82" t="inlineStr">
        <is>
          <t>The problem of the self [by] Henry W. Johnstone, Jr.</t>
        </is>
      </c>
      <c r="H82" t="inlineStr">
        <is>
          <t>No</t>
        </is>
      </c>
      <c r="I82" t="inlineStr">
        <is>
          <t>1</t>
        </is>
      </c>
      <c r="J82" t="inlineStr">
        <is>
          <t>No</t>
        </is>
      </c>
      <c r="K82" t="inlineStr">
        <is>
          <t>No</t>
        </is>
      </c>
      <c r="L82" t="inlineStr">
        <is>
          <t>0</t>
        </is>
      </c>
      <c r="M82" t="inlineStr">
        <is>
          <t>Johnstone, Henry W.</t>
        </is>
      </c>
      <c r="N82" t="inlineStr">
        <is>
          <t>University Park, Pennsylvania State University Press [1970]</t>
        </is>
      </c>
      <c r="O82" t="inlineStr">
        <is>
          <t>1970</t>
        </is>
      </c>
      <c r="Q82" t="inlineStr">
        <is>
          <t>eng</t>
        </is>
      </c>
      <c r="R82" t="inlineStr">
        <is>
          <t>pau</t>
        </is>
      </c>
      <c r="T82" t="inlineStr">
        <is>
          <t xml:space="preserve">BD </t>
        </is>
      </c>
      <c r="U82" t="n">
        <v>2</v>
      </c>
      <c r="V82" t="n">
        <v>2</v>
      </c>
      <c r="W82" t="inlineStr">
        <is>
          <t>2001-04-16</t>
        </is>
      </c>
      <c r="X82" t="inlineStr">
        <is>
          <t>2001-04-16</t>
        </is>
      </c>
      <c r="Y82" t="inlineStr">
        <is>
          <t>1996-07-19</t>
        </is>
      </c>
      <c r="Z82" t="inlineStr">
        <is>
          <t>1996-07-19</t>
        </is>
      </c>
      <c r="AA82" t="n">
        <v>543</v>
      </c>
      <c r="AB82" t="n">
        <v>449</v>
      </c>
      <c r="AC82" t="n">
        <v>456</v>
      </c>
      <c r="AD82" t="n">
        <v>5</v>
      </c>
      <c r="AE82" t="n">
        <v>5</v>
      </c>
      <c r="AF82" t="n">
        <v>27</v>
      </c>
      <c r="AG82" t="n">
        <v>27</v>
      </c>
      <c r="AH82" t="n">
        <v>7</v>
      </c>
      <c r="AI82" t="n">
        <v>7</v>
      </c>
      <c r="AJ82" t="n">
        <v>6</v>
      </c>
      <c r="AK82" t="n">
        <v>6</v>
      </c>
      <c r="AL82" t="n">
        <v>16</v>
      </c>
      <c r="AM82" t="n">
        <v>16</v>
      </c>
      <c r="AN82" t="n">
        <v>4</v>
      </c>
      <c r="AO82" t="n">
        <v>4</v>
      </c>
      <c r="AP82" t="n">
        <v>0</v>
      </c>
      <c r="AQ82" t="n">
        <v>0</v>
      </c>
      <c r="AR82" t="inlineStr">
        <is>
          <t>No</t>
        </is>
      </c>
      <c r="AS82" t="inlineStr">
        <is>
          <t>Yes</t>
        </is>
      </c>
      <c r="AT82">
        <f>HYPERLINK("http://catalog.hathitrust.org/Record/001919672","HathiTrust Record")</f>
        <v/>
      </c>
      <c r="AU82">
        <f>HYPERLINK("https://creighton-primo.hosted.exlibrisgroup.com/primo-explore/search?tab=default_tab&amp;search_scope=EVERYTHING&amp;vid=01CRU&amp;lang=en_US&amp;offset=0&amp;query=any,contains,991000586979702656","Catalog Record")</f>
        <v/>
      </c>
      <c r="AV82">
        <f>HYPERLINK("http://www.worldcat.org/oclc/96307","WorldCat Record")</f>
        <v/>
      </c>
      <c r="AW82" t="inlineStr">
        <is>
          <t>1321087:eng</t>
        </is>
      </c>
      <c r="AX82" t="inlineStr">
        <is>
          <t>96307</t>
        </is>
      </c>
      <c r="AY82" t="inlineStr">
        <is>
          <t>991000586979702656</t>
        </is>
      </c>
      <c r="AZ82" t="inlineStr">
        <is>
          <t>991000586979702656</t>
        </is>
      </c>
      <c r="BA82" t="inlineStr">
        <is>
          <t>2271310440002656</t>
        </is>
      </c>
      <c r="BB82" t="inlineStr">
        <is>
          <t>BOOK</t>
        </is>
      </c>
      <c r="BD82" t="inlineStr">
        <is>
          <t>9780271001029</t>
        </is>
      </c>
      <c r="BE82" t="inlineStr">
        <is>
          <t>32285002231677</t>
        </is>
      </c>
      <c r="BF82" t="inlineStr">
        <is>
          <t>893345794</t>
        </is>
      </c>
    </row>
    <row r="83">
      <c r="A83" t="inlineStr">
        <is>
          <t>No</t>
        </is>
      </c>
      <c r="B83" t="inlineStr">
        <is>
          <t>CURAL</t>
        </is>
      </c>
      <c r="C83" t="inlineStr">
        <is>
          <t>SHELVES</t>
        </is>
      </c>
      <c r="D83" t="inlineStr">
        <is>
          <t>BD450 .K4 1972</t>
        </is>
      </c>
      <c r="E83" t="inlineStr">
        <is>
          <t>0                      BD 0450000K  4           1972</t>
        </is>
      </c>
      <c r="F83" t="inlineStr">
        <is>
          <t>Readings in the philosophy of man / edited by William L. Kelly and Andrew Tallon.</t>
        </is>
      </c>
      <c r="H83" t="inlineStr">
        <is>
          <t>No</t>
        </is>
      </c>
      <c r="I83" t="inlineStr">
        <is>
          <t>1</t>
        </is>
      </c>
      <c r="J83" t="inlineStr">
        <is>
          <t>No</t>
        </is>
      </c>
      <c r="K83" t="inlineStr">
        <is>
          <t>No</t>
        </is>
      </c>
      <c r="L83" t="inlineStr">
        <is>
          <t>0</t>
        </is>
      </c>
      <c r="M83" t="inlineStr">
        <is>
          <t>Kelly, William L., compiler.</t>
        </is>
      </c>
      <c r="N83" t="inlineStr">
        <is>
          <t>New York : McGraw-Hill, c1972.</t>
        </is>
      </c>
      <c r="O83" t="inlineStr">
        <is>
          <t>1972</t>
        </is>
      </c>
      <c r="P83" t="inlineStr">
        <is>
          <t>2d ed.</t>
        </is>
      </c>
      <c r="Q83" t="inlineStr">
        <is>
          <t>eng</t>
        </is>
      </c>
      <c r="R83" t="inlineStr">
        <is>
          <t>nyu</t>
        </is>
      </c>
      <c r="T83" t="inlineStr">
        <is>
          <t xml:space="preserve">BD </t>
        </is>
      </c>
      <c r="U83" t="n">
        <v>3</v>
      </c>
      <c r="V83" t="n">
        <v>3</v>
      </c>
      <c r="W83" t="inlineStr">
        <is>
          <t>2007-09-11</t>
        </is>
      </c>
      <c r="X83" t="inlineStr">
        <is>
          <t>2007-09-11</t>
        </is>
      </c>
      <c r="Y83" t="inlineStr">
        <is>
          <t>1990-08-15</t>
        </is>
      </c>
      <c r="Z83" t="inlineStr">
        <is>
          <t>1990-08-15</t>
        </is>
      </c>
      <c r="AA83" t="n">
        <v>258</v>
      </c>
      <c r="AB83" t="n">
        <v>194</v>
      </c>
      <c r="AC83" t="n">
        <v>421</v>
      </c>
      <c r="AD83" t="n">
        <v>2</v>
      </c>
      <c r="AE83" t="n">
        <v>3</v>
      </c>
      <c r="AF83" t="n">
        <v>16</v>
      </c>
      <c r="AG83" t="n">
        <v>27</v>
      </c>
      <c r="AH83" t="n">
        <v>5</v>
      </c>
      <c r="AI83" t="n">
        <v>9</v>
      </c>
      <c r="AJ83" t="n">
        <v>5</v>
      </c>
      <c r="AK83" t="n">
        <v>6</v>
      </c>
      <c r="AL83" t="n">
        <v>11</v>
      </c>
      <c r="AM83" t="n">
        <v>21</v>
      </c>
      <c r="AN83" t="n">
        <v>1</v>
      </c>
      <c r="AO83" t="n">
        <v>1</v>
      </c>
      <c r="AP83" t="n">
        <v>0</v>
      </c>
      <c r="AQ83" t="n">
        <v>0</v>
      </c>
      <c r="AR83" t="inlineStr">
        <is>
          <t>No</t>
        </is>
      </c>
      <c r="AS83" t="inlineStr">
        <is>
          <t>No</t>
        </is>
      </c>
      <c r="AU83">
        <f>HYPERLINK("https://creighton-primo.hosted.exlibrisgroup.com/primo-explore/search?tab=default_tab&amp;search_scope=EVERYTHING&amp;vid=01CRU&amp;lang=en_US&amp;offset=0&amp;query=any,contains,991002461489702656","Catalog Record")</f>
        <v/>
      </c>
      <c r="AV83">
        <f>HYPERLINK("http://www.worldcat.org/oclc/356018","WorldCat Record")</f>
        <v/>
      </c>
      <c r="AW83" t="inlineStr">
        <is>
          <t>1347076:eng</t>
        </is>
      </c>
      <c r="AX83" t="inlineStr">
        <is>
          <t>356018</t>
        </is>
      </c>
      <c r="AY83" t="inlineStr">
        <is>
          <t>991002461489702656</t>
        </is>
      </c>
      <c r="AZ83" t="inlineStr">
        <is>
          <t>991002461489702656</t>
        </is>
      </c>
      <c r="BA83" t="inlineStr">
        <is>
          <t>2265139760002656</t>
        </is>
      </c>
      <c r="BB83" t="inlineStr">
        <is>
          <t>BOOK</t>
        </is>
      </c>
      <c r="BE83" t="inlineStr">
        <is>
          <t>32285000273697</t>
        </is>
      </c>
      <c r="BF83" t="inlineStr">
        <is>
          <t>893329110</t>
        </is>
      </c>
    </row>
    <row r="84">
      <c r="A84" t="inlineStr">
        <is>
          <t>No</t>
        </is>
      </c>
      <c r="B84" t="inlineStr">
        <is>
          <t>CURAL</t>
        </is>
      </c>
      <c r="C84" t="inlineStr">
        <is>
          <t>SHELVES</t>
        </is>
      </c>
      <c r="D84" t="inlineStr">
        <is>
          <t>BD450 .K46 1988</t>
        </is>
      </c>
      <c r="E84" t="inlineStr">
        <is>
          <t>0                      BD 0450000K  46          1988</t>
        </is>
      </c>
      <c r="F84" t="inlineStr">
        <is>
          <t>The self / by Anthony Kenny.</t>
        </is>
      </c>
      <c r="H84" t="inlineStr">
        <is>
          <t>No</t>
        </is>
      </c>
      <c r="I84" t="inlineStr">
        <is>
          <t>1</t>
        </is>
      </c>
      <c r="J84" t="inlineStr">
        <is>
          <t>No</t>
        </is>
      </c>
      <c r="K84" t="inlineStr">
        <is>
          <t>No</t>
        </is>
      </c>
      <c r="L84" t="inlineStr">
        <is>
          <t>0</t>
        </is>
      </c>
      <c r="M84" t="inlineStr">
        <is>
          <t>Kenny, Anthony, 1931-</t>
        </is>
      </c>
      <c r="N84" t="inlineStr">
        <is>
          <t>Milwaukee, Wis. : Marquette University Press, 1988.</t>
        </is>
      </c>
      <c r="O84" t="inlineStr">
        <is>
          <t>1988</t>
        </is>
      </c>
      <c r="Q84" t="inlineStr">
        <is>
          <t>eng</t>
        </is>
      </c>
      <c r="R84" t="inlineStr">
        <is>
          <t>wiu</t>
        </is>
      </c>
      <c r="S84" t="inlineStr">
        <is>
          <t>The Aquinas lecture ; 1988</t>
        </is>
      </c>
      <c r="T84" t="inlineStr">
        <is>
          <t xml:space="preserve">BD </t>
        </is>
      </c>
      <c r="U84" t="n">
        <v>3</v>
      </c>
      <c r="V84" t="n">
        <v>3</v>
      </c>
      <c r="W84" t="inlineStr">
        <is>
          <t>2004-03-11</t>
        </is>
      </c>
      <c r="X84" t="inlineStr">
        <is>
          <t>2004-03-11</t>
        </is>
      </c>
      <c r="Y84" t="inlineStr">
        <is>
          <t>1990-08-15</t>
        </is>
      </c>
      <c r="Z84" t="inlineStr">
        <is>
          <t>1990-08-15</t>
        </is>
      </c>
      <c r="AA84" t="n">
        <v>283</v>
      </c>
      <c r="AB84" t="n">
        <v>237</v>
      </c>
      <c r="AC84" t="n">
        <v>385</v>
      </c>
      <c r="AD84" t="n">
        <v>2</v>
      </c>
      <c r="AE84" t="n">
        <v>2</v>
      </c>
      <c r="AF84" t="n">
        <v>26</v>
      </c>
      <c r="AG84" t="n">
        <v>27</v>
      </c>
      <c r="AH84" t="n">
        <v>8</v>
      </c>
      <c r="AI84" t="n">
        <v>8</v>
      </c>
      <c r="AJ84" t="n">
        <v>6</v>
      </c>
      <c r="AK84" t="n">
        <v>7</v>
      </c>
      <c r="AL84" t="n">
        <v>20</v>
      </c>
      <c r="AM84" t="n">
        <v>21</v>
      </c>
      <c r="AN84" t="n">
        <v>1</v>
      </c>
      <c r="AO84" t="n">
        <v>1</v>
      </c>
      <c r="AP84" t="n">
        <v>0</v>
      </c>
      <c r="AQ84" t="n">
        <v>0</v>
      </c>
      <c r="AR84" t="inlineStr">
        <is>
          <t>No</t>
        </is>
      </c>
      <c r="AS84" t="inlineStr">
        <is>
          <t>Yes</t>
        </is>
      </c>
      <c r="AT84">
        <f>HYPERLINK("http://catalog.hathitrust.org/Record/000949598","HathiTrust Record")</f>
        <v/>
      </c>
      <c r="AU84">
        <f>HYPERLINK("https://creighton-primo.hosted.exlibrisgroup.com/primo-explore/search?tab=default_tab&amp;search_scope=EVERYTHING&amp;vid=01CRU&amp;lang=en_US&amp;offset=0&amp;query=any,contains,991001273339702656","Catalog Record")</f>
        <v/>
      </c>
      <c r="AV84">
        <f>HYPERLINK("http://www.worldcat.org/oclc/17843286","WorldCat Record")</f>
        <v/>
      </c>
      <c r="AW84" t="inlineStr">
        <is>
          <t>137859105:eng</t>
        </is>
      </c>
      <c r="AX84" t="inlineStr">
        <is>
          <t>17843286</t>
        </is>
      </c>
      <c r="AY84" t="inlineStr">
        <is>
          <t>991001273339702656</t>
        </is>
      </c>
      <c r="AZ84" t="inlineStr">
        <is>
          <t>991001273339702656</t>
        </is>
      </c>
      <c r="BA84" t="inlineStr">
        <is>
          <t>2259902610002656</t>
        </is>
      </c>
      <c r="BB84" t="inlineStr">
        <is>
          <t>BOOK</t>
        </is>
      </c>
      <c r="BD84" t="inlineStr">
        <is>
          <t>9780874621556</t>
        </is>
      </c>
      <c r="BE84" t="inlineStr">
        <is>
          <t>32285000273705</t>
        </is>
      </c>
      <c r="BF84" t="inlineStr">
        <is>
          <t>893684211</t>
        </is>
      </c>
    </row>
    <row r="85">
      <c r="A85" t="inlineStr">
        <is>
          <t>No</t>
        </is>
      </c>
      <c r="B85" t="inlineStr">
        <is>
          <t>CURAL</t>
        </is>
      </c>
      <c r="C85" t="inlineStr">
        <is>
          <t>SHELVES</t>
        </is>
      </c>
      <c r="D85" t="inlineStr">
        <is>
          <t>BD450 .L24813</t>
        </is>
      </c>
      <c r="E85" t="inlineStr">
        <is>
          <t>0                      BD 0450000L  24813</t>
        </is>
      </c>
      <c r="F85" t="inlineStr">
        <is>
          <t>Philosophical anthropology. Translated by David J. Parent.</t>
        </is>
      </c>
      <c r="H85" t="inlineStr">
        <is>
          <t>No</t>
        </is>
      </c>
      <c r="I85" t="inlineStr">
        <is>
          <t>1</t>
        </is>
      </c>
      <c r="J85" t="inlineStr">
        <is>
          <t>No</t>
        </is>
      </c>
      <c r="K85" t="inlineStr">
        <is>
          <t>No</t>
        </is>
      </c>
      <c r="L85" t="inlineStr">
        <is>
          <t>0</t>
        </is>
      </c>
      <c r="M85" t="inlineStr">
        <is>
          <t>Landmann, Michael, 1913-</t>
        </is>
      </c>
      <c r="N85" t="inlineStr">
        <is>
          <t>Philadelphia, Westminster Press [1974]</t>
        </is>
      </c>
      <c r="O85" t="inlineStr">
        <is>
          <t>1974</t>
        </is>
      </c>
      <c r="Q85" t="inlineStr">
        <is>
          <t>eng</t>
        </is>
      </c>
      <c r="R85" t="inlineStr">
        <is>
          <t>pau</t>
        </is>
      </c>
      <c r="T85" t="inlineStr">
        <is>
          <t xml:space="preserve">BD </t>
        </is>
      </c>
      <c r="U85" t="n">
        <v>2</v>
      </c>
      <c r="V85" t="n">
        <v>2</v>
      </c>
      <c r="W85" t="inlineStr">
        <is>
          <t>2009-06-22</t>
        </is>
      </c>
      <c r="X85" t="inlineStr">
        <is>
          <t>2009-06-22</t>
        </is>
      </c>
      <c r="Y85" t="inlineStr">
        <is>
          <t>1996-07-19</t>
        </is>
      </c>
      <c r="Z85" t="inlineStr">
        <is>
          <t>1996-07-19</t>
        </is>
      </c>
      <c r="AA85" t="n">
        <v>651</v>
      </c>
      <c r="AB85" t="n">
        <v>575</v>
      </c>
      <c r="AC85" t="n">
        <v>581</v>
      </c>
      <c r="AD85" t="n">
        <v>4</v>
      </c>
      <c r="AE85" t="n">
        <v>4</v>
      </c>
      <c r="AF85" t="n">
        <v>33</v>
      </c>
      <c r="AG85" t="n">
        <v>33</v>
      </c>
      <c r="AH85" t="n">
        <v>14</v>
      </c>
      <c r="AI85" t="n">
        <v>14</v>
      </c>
      <c r="AJ85" t="n">
        <v>7</v>
      </c>
      <c r="AK85" t="n">
        <v>7</v>
      </c>
      <c r="AL85" t="n">
        <v>17</v>
      </c>
      <c r="AM85" t="n">
        <v>17</v>
      </c>
      <c r="AN85" t="n">
        <v>3</v>
      </c>
      <c r="AO85" t="n">
        <v>3</v>
      </c>
      <c r="AP85" t="n">
        <v>0</v>
      </c>
      <c r="AQ85" t="n">
        <v>0</v>
      </c>
      <c r="AR85" t="inlineStr">
        <is>
          <t>No</t>
        </is>
      </c>
      <c r="AS85" t="inlineStr">
        <is>
          <t>Yes</t>
        </is>
      </c>
      <c r="AT85">
        <f>HYPERLINK("http://catalog.hathitrust.org/Record/001388812","HathiTrust Record")</f>
        <v/>
      </c>
      <c r="AU85">
        <f>HYPERLINK("https://creighton-primo.hosted.exlibrisgroup.com/primo-explore/search?tab=default_tab&amp;search_scope=EVERYTHING&amp;vid=01CRU&amp;lang=en_US&amp;offset=0&amp;query=any,contains,991003240759702656","Catalog Record")</f>
        <v/>
      </c>
      <c r="AV85">
        <f>HYPERLINK("http://www.worldcat.org/oclc/763607","WorldCat Record")</f>
        <v/>
      </c>
      <c r="AW85" t="inlineStr">
        <is>
          <t>4820495894:eng</t>
        </is>
      </c>
      <c r="AX85" t="inlineStr">
        <is>
          <t>763607</t>
        </is>
      </c>
      <c r="AY85" t="inlineStr">
        <is>
          <t>991003240759702656</t>
        </is>
      </c>
      <c r="AZ85" t="inlineStr">
        <is>
          <t>991003240759702656</t>
        </is>
      </c>
      <c r="BA85" t="inlineStr">
        <is>
          <t>2266600890002656</t>
        </is>
      </c>
      <c r="BB85" t="inlineStr">
        <is>
          <t>BOOK</t>
        </is>
      </c>
      <c r="BD85" t="inlineStr">
        <is>
          <t>9780664209957</t>
        </is>
      </c>
      <c r="BE85" t="inlineStr">
        <is>
          <t>32285002231719</t>
        </is>
      </c>
      <c r="BF85" t="inlineStr">
        <is>
          <t>893239996</t>
        </is>
      </c>
    </row>
    <row r="86">
      <c r="A86" t="inlineStr">
        <is>
          <t>No</t>
        </is>
      </c>
      <c r="B86" t="inlineStr">
        <is>
          <t>CURAL</t>
        </is>
      </c>
      <c r="C86" t="inlineStr">
        <is>
          <t>SHELVES</t>
        </is>
      </c>
      <c r="D86" t="inlineStr">
        <is>
          <t>BD450 .L36</t>
        </is>
      </c>
      <c r="E86" t="inlineStr">
        <is>
          <t>0                      BD 0450000L  36</t>
        </is>
      </c>
      <c r="F86" t="inlineStr">
        <is>
          <t>Motive and intention; an essay in the appreciation of action.</t>
        </is>
      </c>
      <c r="H86" t="inlineStr">
        <is>
          <t>No</t>
        </is>
      </c>
      <c r="I86" t="inlineStr">
        <is>
          <t>1</t>
        </is>
      </c>
      <c r="J86" t="inlineStr">
        <is>
          <t>No</t>
        </is>
      </c>
      <c r="K86" t="inlineStr">
        <is>
          <t>No</t>
        </is>
      </c>
      <c r="L86" t="inlineStr">
        <is>
          <t>0</t>
        </is>
      </c>
      <c r="M86" t="inlineStr">
        <is>
          <t>Lawrence, Roy.</t>
        </is>
      </c>
      <c r="N86" t="inlineStr">
        <is>
          <t>Evanston [Ill.] Northwestern University Press, 1972.</t>
        </is>
      </c>
      <c r="O86" t="inlineStr">
        <is>
          <t>1972</t>
        </is>
      </c>
      <c r="Q86" t="inlineStr">
        <is>
          <t>eng</t>
        </is>
      </c>
      <c r="R86" t="inlineStr">
        <is>
          <t>ilu</t>
        </is>
      </c>
      <c r="S86" t="inlineStr">
        <is>
          <t>Northwestern University publications in analytical philosophy</t>
        </is>
      </c>
      <c r="T86" t="inlineStr">
        <is>
          <t xml:space="preserve">BD </t>
        </is>
      </c>
      <c r="U86" t="n">
        <v>4</v>
      </c>
      <c r="V86" t="n">
        <v>4</v>
      </c>
      <c r="W86" t="inlineStr">
        <is>
          <t>2009-06-22</t>
        </is>
      </c>
      <c r="X86" t="inlineStr">
        <is>
          <t>2009-06-22</t>
        </is>
      </c>
      <c r="Y86" t="inlineStr">
        <is>
          <t>1996-07-19</t>
        </is>
      </c>
      <c r="Z86" t="inlineStr">
        <is>
          <t>1996-07-19</t>
        </is>
      </c>
      <c r="AA86" t="n">
        <v>412</v>
      </c>
      <c r="AB86" t="n">
        <v>336</v>
      </c>
      <c r="AC86" t="n">
        <v>340</v>
      </c>
      <c r="AD86" t="n">
        <v>3</v>
      </c>
      <c r="AE86" t="n">
        <v>3</v>
      </c>
      <c r="AF86" t="n">
        <v>20</v>
      </c>
      <c r="AG86" t="n">
        <v>20</v>
      </c>
      <c r="AH86" t="n">
        <v>8</v>
      </c>
      <c r="AI86" t="n">
        <v>8</v>
      </c>
      <c r="AJ86" t="n">
        <v>4</v>
      </c>
      <c r="AK86" t="n">
        <v>4</v>
      </c>
      <c r="AL86" t="n">
        <v>15</v>
      </c>
      <c r="AM86" t="n">
        <v>15</v>
      </c>
      <c r="AN86" t="n">
        <v>2</v>
      </c>
      <c r="AO86" t="n">
        <v>2</v>
      </c>
      <c r="AP86" t="n">
        <v>0</v>
      </c>
      <c r="AQ86" t="n">
        <v>0</v>
      </c>
      <c r="AR86" t="inlineStr">
        <is>
          <t>No</t>
        </is>
      </c>
      <c r="AS86" t="inlineStr">
        <is>
          <t>Yes</t>
        </is>
      </c>
      <c r="AT86">
        <f>HYPERLINK("http://catalog.hathitrust.org/Record/001388814","HathiTrust Record")</f>
        <v/>
      </c>
      <c r="AU86">
        <f>HYPERLINK("https://creighton-primo.hosted.exlibrisgroup.com/primo-explore/search?tab=default_tab&amp;search_scope=EVERYTHING&amp;vid=01CRU&amp;lang=en_US&amp;offset=0&amp;query=any,contains,991002694099702656","Catalog Record")</f>
        <v/>
      </c>
      <c r="AV86">
        <f>HYPERLINK("http://www.worldcat.org/oclc/402696","WorldCat Record")</f>
        <v/>
      </c>
      <c r="AW86" t="inlineStr">
        <is>
          <t>197321751:eng</t>
        </is>
      </c>
      <c r="AX86" t="inlineStr">
        <is>
          <t>402696</t>
        </is>
      </c>
      <c r="AY86" t="inlineStr">
        <is>
          <t>991002694099702656</t>
        </is>
      </c>
      <c r="AZ86" t="inlineStr">
        <is>
          <t>991002694099702656</t>
        </is>
      </c>
      <c r="BA86" t="inlineStr">
        <is>
          <t>2265526270002656</t>
        </is>
      </c>
      <c r="BB86" t="inlineStr">
        <is>
          <t>BOOK</t>
        </is>
      </c>
      <c r="BD86" t="inlineStr">
        <is>
          <t>9780810103764</t>
        </is>
      </c>
      <c r="BE86" t="inlineStr">
        <is>
          <t>32285002231727</t>
        </is>
      </c>
      <c r="BF86" t="inlineStr">
        <is>
          <t>893245515</t>
        </is>
      </c>
    </row>
    <row r="87">
      <c r="A87" t="inlineStr">
        <is>
          <t>No</t>
        </is>
      </c>
      <c r="B87" t="inlineStr">
        <is>
          <t>CURAL</t>
        </is>
      </c>
      <c r="C87" t="inlineStr">
        <is>
          <t>SHELVES</t>
        </is>
      </c>
      <c r="D87" t="inlineStr">
        <is>
          <t>BD450 .P29 1971</t>
        </is>
      </c>
      <c r="E87" t="inlineStr">
        <is>
          <t>0                      BD 0450000P  29          1971</t>
        </is>
      </c>
      <c r="F87" t="inlineStr">
        <is>
          <t>The perfectibility of man [by] John Passmore.</t>
        </is>
      </c>
      <c r="H87" t="inlineStr">
        <is>
          <t>No</t>
        </is>
      </c>
      <c r="I87" t="inlineStr">
        <is>
          <t>1</t>
        </is>
      </c>
      <c r="J87" t="inlineStr">
        <is>
          <t>No</t>
        </is>
      </c>
      <c r="K87" t="inlineStr">
        <is>
          <t>No</t>
        </is>
      </c>
      <c r="L87" t="inlineStr">
        <is>
          <t>0</t>
        </is>
      </c>
      <c r="M87" t="inlineStr">
        <is>
          <t>Passmore, John Arthur.</t>
        </is>
      </c>
      <c r="N87" t="inlineStr">
        <is>
          <t>New York, Scribner Sons [1971, c1970]</t>
        </is>
      </c>
      <c r="O87" t="inlineStr">
        <is>
          <t>1971</t>
        </is>
      </c>
      <c r="Q87" t="inlineStr">
        <is>
          <t>eng</t>
        </is>
      </c>
      <c r="R87" t="inlineStr">
        <is>
          <t>nyu</t>
        </is>
      </c>
      <c r="T87" t="inlineStr">
        <is>
          <t xml:space="preserve">BD </t>
        </is>
      </c>
      <c r="U87" t="n">
        <v>1</v>
      </c>
      <c r="V87" t="n">
        <v>1</v>
      </c>
      <c r="W87" t="inlineStr">
        <is>
          <t>2008-03-18</t>
        </is>
      </c>
      <c r="X87" t="inlineStr">
        <is>
          <t>2008-03-18</t>
        </is>
      </c>
      <c r="Y87" t="inlineStr">
        <is>
          <t>1996-07-22</t>
        </is>
      </c>
      <c r="Z87" t="inlineStr">
        <is>
          <t>1996-07-22</t>
        </is>
      </c>
      <c r="AA87" t="n">
        <v>406</v>
      </c>
      <c r="AB87" t="n">
        <v>374</v>
      </c>
      <c r="AC87" t="n">
        <v>657</v>
      </c>
      <c r="AD87" t="n">
        <v>4</v>
      </c>
      <c r="AE87" t="n">
        <v>5</v>
      </c>
      <c r="AF87" t="n">
        <v>26</v>
      </c>
      <c r="AG87" t="n">
        <v>41</v>
      </c>
      <c r="AH87" t="n">
        <v>10</v>
      </c>
      <c r="AI87" t="n">
        <v>14</v>
      </c>
      <c r="AJ87" t="n">
        <v>4</v>
      </c>
      <c r="AK87" t="n">
        <v>9</v>
      </c>
      <c r="AL87" t="n">
        <v>16</v>
      </c>
      <c r="AM87" t="n">
        <v>22</v>
      </c>
      <c r="AN87" t="n">
        <v>3</v>
      </c>
      <c r="AO87" t="n">
        <v>4</v>
      </c>
      <c r="AP87" t="n">
        <v>1</v>
      </c>
      <c r="AQ87" t="n">
        <v>3</v>
      </c>
      <c r="AR87" t="inlineStr">
        <is>
          <t>No</t>
        </is>
      </c>
      <c r="AS87" t="inlineStr">
        <is>
          <t>No</t>
        </is>
      </c>
      <c r="AU87">
        <f>HYPERLINK("https://creighton-primo.hosted.exlibrisgroup.com/primo-explore/search?tab=default_tab&amp;search_scope=EVERYTHING&amp;vid=01CRU&amp;lang=en_US&amp;offset=0&amp;query=any,contains,991000679909702656","Catalog Record")</f>
        <v/>
      </c>
      <c r="AV87">
        <f>HYPERLINK("http://www.worldcat.org/oclc/121410","WorldCat Record")</f>
        <v/>
      </c>
      <c r="AW87" t="inlineStr">
        <is>
          <t>1235045:eng</t>
        </is>
      </c>
      <c r="AX87" t="inlineStr">
        <is>
          <t>121410</t>
        </is>
      </c>
      <c r="AY87" t="inlineStr">
        <is>
          <t>991000679909702656</t>
        </is>
      </c>
      <c r="AZ87" t="inlineStr">
        <is>
          <t>991000679909702656</t>
        </is>
      </c>
      <c r="BA87" t="inlineStr">
        <is>
          <t>2262447160002656</t>
        </is>
      </c>
      <c r="BB87" t="inlineStr">
        <is>
          <t>BOOK</t>
        </is>
      </c>
      <c r="BE87" t="inlineStr">
        <is>
          <t>32285002231842</t>
        </is>
      </c>
      <c r="BF87" t="inlineStr">
        <is>
          <t>893315143</t>
        </is>
      </c>
    </row>
    <row r="88">
      <c r="A88" t="inlineStr">
        <is>
          <t>No</t>
        </is>
      </c>
      <c r="B88" t="inlineStr">
        <is>
          <t>CURAL</t>
        </is>
      </c>
      <c r="C88" t="inlineStr">
        <is>
          <t>SHELVES</t>
        </is>
      </c>
      <c r="D88" t="inlineStr">
        <is>
          <t>BD450 .R473 1986, v.2, pt. 1</t>
        </is>
      </c>
      <c r="E88" t="inlineStr">
        <is>
          <t>0                      BD 0450000R  473         1986                                        v.2, pt. 1</t>
        </is>
      </c>
      <c r="F88" t="inlineStr">
        <is>
          <t>Fallible man / Paul Ricoeur ; revised translation by Charles A. Kelbley ; introduction by Walter J. Lowe.</t>
        </is>
      </c>
      <c r="G88" t="inlineStr">
        <is>
          <t>V.2  PT. 1</t>
        </is>
      </c>
      <c r="H88" t="inlineStr">
        <is>
          <t>No</t>
        </is>
      </c>
      <c r="I88" t="inlineStr">
        <is>
          <t>1</t>
        </is>
      </c>
      <c r="J88" t="inlineStr">
        <is>
          <t>No</t>
        </is>
      </c>
      <c r="K88" t="inlineStr">
        <is>
          <t>No</t>
        </is>
      </c>
      <c r="L88" t="inlineStr">
        <is>
          <t>0</t>
        </is>
      </c>
      <c r="M88" t="inlineStr">
        <is>
          <t>Ricœur, Paul.</t>
        </is>
      </c>
      <c r="N88" t="inlineStr">
        <is>
          <t>New York : Fordham University Press, 1986.</t>
        </is>
      </c>
      <c r="O88" t="inlineStr">
        <is>
          <t>1986</t>
        </is>
      </c>
      <c r="Q88" t="inlineStr">
        <is>
          <t>eng</t>
        </is>
      </c>
      <c r="R88" t="inlineStr">
        <is>
          <t>nyu</t>
        </is>
      </c>
      <c r="S88" t="inlineStr">
        <is>
          <t>The philosophy of the will ; [2, pt. 1]</t>
        </is>
      </c>
      <c r="T88" t="inlineStr">
        <is>
          <t xml:space="preserve">BD </t>
        </is>
      </c>
      <c r="U88" t="n">
        <v>1</v>
      </c>
      <c r="V88" t="n">
        <v>1</v>
      </c>
      <c r="W88" t="inlineStr">
        <is>
          <t>1992-07-14</t>
        </is>
      </c>
      <c r="X88" t="inlineStr">
        <is>
          <t>1992-07-14</t>
        </is>
      </c>
      <c r="Y88" t="inlineStr">
        <is>
          <t>1990-08-15</t>
        </is>
      </c>
      <c r="Z88" t="inlineStr">
        <is>
          <t>1990-08-15</t>
        </is>
      </c>
      <c r="AA88" t="n">
        <v>492</v>
      </c>
      <c r="AB88" t="n">
        <v>398</v>
      </c>
      <c r="AC88" t="n">
        <v>890</v>
      </c>
      <c r="AD88" t="n">
        <v>3</v>
      </c>
      <c r="AE88" t="n">
        <v>5</v>
      </c>
      <c r="AF88" t="n">
        <v>23</v>
      </c>
      <c r="AG88" t="n">
        <v>39</v>
      </c>
      <c r="AH88" t="n">
        <v>9</v>
      </c>
      <c r="AI88" t="n">
        <v>14</v>
      </c>
      <c r="AJ88" t="n">
        <v>5</v>
      </c>
      <c r="AK88" t="n">
        <v>9</v>
      </c>
      <c r="AL88" t="n">
        <v>14</v>
      </c>
      <c r="AM88" t="n">
        <v>23</v>
      </c>
      <c r="AN88" t="n">
        <v>2</v>
      </c>
      <c r="AO88" t="n">
        <v>4</v>
      </c>
      <c r="AP88" t="n">
        <v>0</v>
      </c>
      <c r="AQ88" t="n">
        <v>0</v>
      </c>
      <c r="AR88" t="inlineStr">
        <is>
          <t>No</t>
        </is>
      </c>
      <c r="AS88" t="inlineStr">
        <is>
          <t>Yes</t>
        </is>
      </c>
      <c r="AT88">
        <f>HYPERLINK("http://catalog.hathitrust.org/Record/000813908","HathiTrust Record")</f>
        <v/>
      </c>
      <c r="AU88">
        <f>HYPERLINK("https://creighton-primo.hosted.exlibrisgroup.com/primo-explore/search?tab=default_tab&amp;search_scope=EVERYTHING&amp;vid=01CRU&amp;lang=en_US&amp;offset=0&amp;query=any,contains,991000989499702656","Catalog Record")</f>
        <v/>
      </c>
      <c r="AV88">
        <f>HYPERLINK("http://www.worldcat.org/oclc/15092393","WorldCat Record")</f>
        <v/>
      </c>
      <c r="AW88" t="inlineStr">
        <is>
          <t>1020334:eng</t>
        </is>
      </c>
      <c r="AX88" t="inlineStr">
        <is>
          <t>15092393</t>
        </is>
      </c>
      <c r="AY88" t="inlineStr">
        <is>
          <t>991000989499702656</t>
        </is>
      </c>
      <c r="AZ88" t="inlineStr">
        <is>
          <t>991000989499702656</t>
        </is>
      </c>
      <c r="BA88" t="inlineStr">
        <is>
          <t>2261162230002656</t>
        </is>
      </c>
      <c r="BB88" t="inlineStr">
        <is>
          <t>BOOK</t>
        </is>
      </c>
      <c r="BD88" t="inlineStr">
        <is>
          <t>9780823211517</t>
        </is>
      </c>
      <c r="BE88" t="inlineStr">
        <is>
          <t>32285000273804</t>
        </is>
      </c>
      <c r="BF88" t="inlineStr">
        <is>
          <t>893803254</t>
        </is>
      </c>
    </row>
    <row r="89">
      <c r="A89" t="inlineStr">
        <is>
          <t>No</t>
        </is>
      </c>
      <c r="B89" t="inlineStr">
        <is>
          <t>CURAL</t>
        </is>
      </c>
      <c r="C89" t="inlineStr">
        <is>
          <t>SHELVES</t>
        </is>
      </c>
      <c r="D89" t="inlineStr">
        <is>
          <t>BD450 .R619 1986</t>
        </is>
      </c>
      <c r="E89" t="inlineStr">
        <is>
          <t>0                      BD 0450000R  619         1986</t>
        </is>
      </c>
      <c r="F89" t="inlineStr">
        <is>
          <t>The thinking self / Jay F. Rosenberg.</t>
        </is>
      </c>
      <c r="H89" t="inlineStr">
        <is>
          <t>No</t>
        </is>
      </c>
      <c r="I89" t="inlineStr">
        <is>
          <t>1</t>
        </is>
      </c>
      <c r="J89" t="inlineStr">
        <is>
          <t>No</t>
        </is>
      </c>
      <c r="K89" t="inlineStr">
        <is>
          <t>No</t>
        </is>
      </c>
      <c r="L89" t="inlineStr">
        <is>
          <t>0</t>
        </is>
      </c>
      <c r="M89" t="inlineStr">
        <is>
          <t>Rosenberg, Jay F.</t>
        </is>
      </c>
      <c r="N89" t="inlineStr">
        <is>
          <t>Philadelphia : Temple University Press, 1986.</t>
        </is>
      </c>
      <c r="O89" t="inlineStr">
        <is>
          <t>1986</t>
        </is>
      </c>
      <c r="Q89" t="inlineStr">
        <is>
          <t>eng</t>
        </is>
      </c>
      <c r="R89" t="inlineStr">
        <is>
          <t>pau</t>
        </is>
      </c>
      <c r="T89" t="inlineStr">
        <is>
          <t xml:space="preserve">BD </t>
        </is>
      </c>
      <c r="U89" t="n">
        <v>1</v>
      </c>
      <c r="V89" t="n">
        <v>1</v>
      </c>
      <c r="W89" t="inlineStr">
        <is>
          <t>1999-02-13</t>
        </is>
      </c>
      <c r="X89" t="inlineStr">
        <is>
          <t>1999-02-13</t>
        </is>
      </c>
      <c r="Y89" t="inlineStr">
        <is>
          <t>1990-08-15</t>
        </is>
      </c>
      <c r="Z89" t="inlineStr">
        <is>
          <t>1990-08-15</t>
        </is>
      </c>
      <c r="AA89" t="n">
        <v>398</v>
      </c>
      <c r="AB89" t="n">
        <v>330</v>
      </c>
      <c r="AC89" t="n">
        <v>331</v>
      </c>
      <c r="AD89" t="n">
        <v>3</v>
      </c>
      <c r="AE89" t="n">
        <v>3</v>
      </c>
      <c r="AF89" t="n">
        <v>25</v>
      </c>
      <c r="AG89" t="n">
        <v>25</v>
      </c>
      <c r="AH89" t="n">
        <v>9</v>
      </c>
      <c r="AI89" t="n">
        <v>9</v>
      </c>
      <c r="AJ89" t="n">
        <v>7</v>
      </c>
      <c r="AK89" t="n">
        <v>7</v>
      </c>
      <c r="AL89" t="n">
        <v>16</v>
      </c>
      <c r="AM89" t="n">
        <v>16</v>
      </c>
      <c r="AN89" t="n">
        <v>2</v>
      </c>
      <c r="AO89" t="n">
        <v>2</v>
      </c>
      <c r="AP89" t="n">
        <v>0</v>
      </c>
      <c r="AQ89" t="n">
        <v>0</v>
      </c>
      <c r="AR89" t="inlineStr">
        <is>
          <t>No</t>
        </is>
      </c>
      <c r="AS89" t="inlineStr">
        <is>
          <t>No</t>
        </is>
      </c>
      <c r="AU89">
        <f>HYPERLINK("https://creighton-primo.hosted.exlibrisgroup.com/primo-explore/search?tab=default_tab&amp;search_scope=EVERYTHING&amp;vid=01CRU&amp;lang=en_US&amp;offset=0&amp;query=any,contains,991000817259702656","Catalog Record")</f>
        <v/>
      </c>
      <c r="AV89">
        <f>HYPERLINK("http://www.worldcat.org/oclc/13359623","WorldCat Record")</f>
        <v/>
      </c>
      <c r="AW89" t="inlineStr">
        <is>
          <t>6903087:eng</t>
        </is>
      </c>
      <c r="AX89" t="inlineStr">
        <is>
          <t>13359623</t>
        </is>
      </c>
      <c r="AY89" t="inlineStr">
        <is>
          <t>991000817259702656</t>
        </is>
      </c>
      <c r="AZ89" t="inlineStr">
        <is>
          <t>991000817259702656</t>
        </is>
      </c>
      <c r="BA89" t="inlineStr">
        <is>
          <t>2261607660002656</t>
        </is>
      </c>
      <c r="BB89" t="inlineStr">
        <is>
          <t>BOOK</t>
        </is>
      </c>
      <c r="BD89" t="inlineStr">
        <is>
          <t>9780877224341</t>
        </is>
      </c>
      <c r="BE89" t="inlineStr">
        <is>
          <t>32285000273812</t>
        </is>
      </c>
      <c r="BF89" t="inlineStr">
        <is>
          <t>893333806</t>
        </is>
      </c>
    </row>
    <row r="90">
      <c r="A90" t="inlineStr">
        <is>
          <t>No</t>
        </is>
      </c>
      <c r="B90" t="inlineStr">
        <is>
          <t>CURAL</t>
        </is>
      </c>
      <c r="C90" t="inlineStr">
        <is>
          <t>SHELVES</t>
        </is>
      </c>
      <c r="D90" t="inlineStr">
        <is>
          <t>BD450 .S46</t>
        </is>
      </c>
      <c r="E90" t="inlineStr">
        <is>
          <t>0                      BD 0450000S  46</t>
        </is>
      </c>
      <c r="F90" t="inlineStr">
        <is>
          <t>Self-knowledge and self-identity.</t>
        </is>
      </c>
      <c r="H90" t="inlineStr">
        <is>
          <t>No</t>
        </is>
      </c>
      <c r="I90" t="inlineStr">
        <is>
          <t>1</t>
        </is>
      </c>
      <c r="J90" t="inlineStr">
        <is>
          <t>No</t>
        </is>
      </c>
      <c r="K90" t="inlineStr">
        <is>
          <t>No</t>
        </is>
      </c>
      <c r="L90" t="inlineStr">
        <is>
          <t>0</t>
        </is>
      </c>
      <c r="M90" t="inlineStr">
        <is>
          <t>Shoemaker, Sydney.</t>
        </is>
      </c>
      <c r="N90" t="inlineStr">
        <is>
          <t>Ithaca, N.Y. : Cornell University Press, [1963]</t>
        </is>
      </c>
      <c r="O90" t="inlineStr">
        <is>
          <t>1963</t>
        </is>
      </c>
      <c r="Q90" t="inlineStr">
        <is>
          <t>eng</t>
        </is>
      </c>
      <c r="R90" t="inlineStr">
        <is>
          <t>nyu</t>
        </is>
      </c>
      <c r="S90" t="inlineStr">
        <is>
          <t>Contemporary philosophy</t>
        </is>
      </c>
      <c r="T90" t="inlineStr">
        <is>
          <t xml:space="preserve">BD </t>
        </is>
      </c>
      <c r="U90" t="n">
        <v>3</v>
      </c>
      <c r="V90" t="n">
        <v>3</v>
      </c>
      <c r="W90" t="inlineStr">
        <is>
          <t>2002-04-20</t>
        </is>
      </c>
      <c r="X90" t="inlineStr">
        <is>
          <t>2002-04-20</t>
        </is>
      </c>
      <c r="Y90" t="inlineStr">
        <is>
          <t>1992-08-13</t>
        </is>
      </c>
      <c r="Z90" t="inlineStr">
        <is>
          <t>1992-08-13</t>
        </is>
      </c>
      <c r="AA90" t="n">
        <v>789</v>
      </c>
      <c r="AB90" t="n">
        <v>632</v>
      </c>
      <c r="AC90" t="n">
        <v>646</v>
      </c>
      <c r="AD90" t="n">
        <v>3</v>
      </c>
      <c r="AE90" t="n">
        <v>3</v>
      </c>
      <c r="AF90" t="n">
        <v>35</v>
      </c>
      <c r="AG90" t="n">
        <v>36</v>
      </c>
      <c r="AH90" t="n">
        <v>15</v>
      </c>
      <c r="AI90" t="n">
        <v>16</v>
      </c>
      <c r="AJ90" t="n">
        <v>8</v>
      </c>
      <c r="AK90" t="n">
        <v>8</v>
      </c>
      <c r="AL90" t="n">
        <v>22</v>
      </c>
      <c r="AM90" t="n">
        <v>22</v>
      </c>
      <c r="AN90" t="n">
        <v>2</v>
      </c>
      <c r="AO90" t="n">
        <v>2</v>
      </c>
      <c r="AP90" t="n">
        <v>0</v>
      </c>
      <c r="AQ90" t="n">
        <v>0</v>
      </c>
      <c r="AR90" t="inlineStr">
        <is>
          <t>No</t>
        </is>
      </c>
      <c r="AS90" t="inlineStr">
        <is>
          <t>Yes</t>
        </is>
      </c>
      <c r="AT90">
        <f>HYPERLINK("http://catalog.hathitrust.org/Record/001388859","HathiTrust Record")</f>
        <v/>
      </c>
      <c r="AU90">
        <f>HYPERLINK("https://creighton-primo.hosted.exlibrisgroup.com/primo-explore/search?tab=default_tab&amp;search_scope=EVERYTHING&amp;vid=01CRU&amp;lang=en_US&amp;offset=0&amp;query=any,contains,991003105439702656","Catalog Record")</f>
        <v/>
      </c>
      <c r="AV90">
        <f>HYPERLINK("http://www.worldcat.org/oclc/653676","WorldCat Record")</f>
        <v/>
      </c>
      <c r="AW90" t="inlineStr">
        <is>
          <t>1611515:eng</t>
        </is>
      </c>
      <c r="AX90" t="inlineStr">
        <is>
          <t>653676</t>
        </is>
      </c>
      <c r="AY90" t="inlineStr">
        <is>
          <t>991003105439702656</t>
        </is>
      </c>
      <c r="AZ90" t="inlineStr">
        <is>
          <t>991003105439702656</t>
        </is>
      </c>
      <c r="BA90" t="inlineStr">
        <is>
          <t>2264099920002656</t>
        </is>
      </c>
      <c r="BB90" t="inlineStr">
        <is>
          <t>BOOK</t>
        </is>
      </c>
      <c r="BE90" t="inlineStr">
        <is>
          <t>32285001244127</t>
        </is>
      </c>
      <c r="BF90" t="inlineStr">
        <is>
          <t>893498950</t>
        </is>
      </c>
    </row>
    <row r="91">
      <c r="A91" t="inlineStr">
        <is>
          <t>No</t>
        </is>
      </c>
      <c r="B91" t="inlineStr">
        <is>
          <t>CURAL</t>
        </is>
      </c>
      <c r="C91" t="inlineStr">
        <is>
          <t>SHELVES</t>
        </is>
      </c>
      <c r="D91" t="inlineStr">
        <is>
          <t>BD450 .S818</t>
        </is>
      </c>
      <c r="E91" t="inlineStr">
        <is>
          <t>0                      BD 0450000S  818</t>
        </is>
      </c>
      <c r="F91" t="inlineStr">
        <is>
          <t>The Study of human nature : readings / selected, edited, and introduced by Leslie Stevenson.</t>
        </is>
      </c>
      <c r="H91" t="inlineStr">
        <is>
          <t>No</t>
        </is>
      </c>
      <c r="I91" t="inlineStr">
        <is>
          <t>1</t>
        </is>
      </c>
      <c r="J91" t="inlineStr">
        <is>
          <t>No</t>
        </is>
      </c>
      <c r="K91" t="inlineStr">
        <is>
          <t>No</t>
        </is>
      </c>
      <c r="L91" t="inlineStr">
        <is>
          <t>0</t>
        </is>
      </c>
      <c r="N91" t="inlineStr">
        <is>
          <t>New York : Oxford University Press, 1981.</t>
        </is>
      </c>
      <c r="O91" t="inlineStr">
        <is>
          <t>1981</t>
        </is>
      </c>
      <c r="Q91" t="inlineStr">
        <is>
          <t>eng</t>
        </is>
      </c>
      <c r="R91" t="inlineStr">
        <is>
          <t>nyu</t>
        </is>
      </c>
      <c r="T91" t="inlineStr">
        <is>
          <t xml:space="preserve">BD </t>
        </is>
      </c>
      <c r="U91" t="n">
        <v>4</v>
      </c>
      <c r="V91" t="n">
        <v>4</v>
      </c>
      <c r="W91" t="inlineStr">
        <is>
          <t>2007-04-17</t>
        </is>
      </c>
      <c r="X91" t="inlineStr">
        <is>
          <t>2007-04-17</t>
        </is>
      </c>
      <c r="Y91" t="inlineStr">
        <is>
          <t>1990-08-15</t>
        </is>
      </c>
      <c r="Z91" t="inlineStr">
        <is>
          <t>1990-08-15</t>
        </is>
      </c>
      <c r="AA91" t="n">
        <v>535</v>
      </c>
      <c r="AB91" t="n">
        <v>384</v>
      </c>
      <c r="AC91" t="n">
        <v>399</v>
      </c>
      <c r="AD91" t="n">
        <v>2</v>
      </c>
      <c r="AE91" t="n">
        <v>2</v>
      </c>
      <c r="AF91" t="n">
        <v>21</v>
      </c>
      <c r="AG91" t="n">
        <v>22</v>
      </c>
      <c r="AH91" t="n">
        <v>9</v>
      </c>
      <c r="AI91" t="n">
        <v>10</v>
      </c>
      <c r="AJ91" t="n">
        <v>6</v>
      </c>
      <c r="AK91" t="n">
        <v>6</v>
      </c>
      <c r="AL91" t="n">
        <v>14</v>
      </c>
      <c r="AM91" t="n">
        <v>14</v>
      </c>
      <c r="AN91" t="n">
        <v>1</v>
      </c>
      <c r="AO91" t="n">
        <v>1</v>
      </c>
      <c r="AP91" t="n">
        <v>0</v>
      </c>
      <c r="AQ91" t="n">
        <v>0</v>
      </c>
      <c r="AR91" t="inlineStr">
        <is>
          <t>No</t>
        </is>
      </c>
      <c r="AS91" t="inlineStr">
        <is>
          <t>Yes</t>
        </is>
      </c>
      <c r="AT91">
        <f>HYPERLINK("http://catalog.hathitrust.org/Record/000144976","HathiTrust Record")</f>
        <v/>
      </c>
      <c r="AU91">
        <f>HYPERLINK("https://creighton-primo.hosted.exlibrisgroup.com/primo-explore/search?tab=default_tab&amp;search_scope=EVERYTHING&amp;vid=01CRU&amp;lang=en_US&amp;offset=0&amp;query=any,contains,991004984449702656","Catalog Record")</f>
        <v/>
      </c>
      <c r="AV91">
        <f>HYPERLINK("http://www.worldcat.org/oclc/6446716","WorldCat Record")</f>
        <v/>
      </c>
      <c r="AW91" t="inlineStr">
        <is>
          <t>793045700:eng</t>
        </is>
      </c>
      <c r="AX91" t="inlineStr">
        <is>
          <t>6446716</t>
        </is>
      </c>
      <c r="AY91" t="inlineStr">
        <is>
          <t>991004984449702656</t>
        </is>
      </c>
      <c r="AZ91" t="inlineStr">
        <is>
          <t>991004984449702656</t>
        </is>
      </c>
      <c r="BA91" t="inlineStr">
        <is>
          <t>2255923320002656</t>
        </is>
      </c>
      <c r="BB91" t="inlineStr">
        <is>
          <t>BOOK</t>
        </is>
      </c>
      <c r="BD91" t="inlineStr">
        <is>
          <t>9780195028270</t>
        </is>
      </c>
      <c r="BE91" t="inlineStr">
        <is>
          <t>32285000273838</t>
        </is>
      </c>
      <c r="BF91" t="inlineStr">
        <is>
          <t>893326011</t>
        </is>
      </c>
    </row>
    <row r="92">
      <c r="A92" t="inlineStr">
        <is>
          <t>No</t>
        </is>
      </c>
      <c r="B92" t="inlineStr">
        <is>
          <t>CURAL</t>
        </is>
      </c>
      <c r="C92" t="inlineStr">
        <is>
          <t>SHELVES</t>
        </is>
      </c>
      <c r="D92" t="inlineStr">
        <is>
          <t>BD450.T28 A2 1973</t>
        </is>
      </c>
      <c r="E92" t="inlineStr">
        <is>
          <t>0                      BD 0450000T  28                 A  2           1973</t>
        </is>
      </c>
      <c r="F92" t="inlineStr">
        <is>
          <t>Action and purpose.</t>
        </is>
      </c>
      <c r="H92" t="inlineStr">
        <is>
          <t>No</t>
        </is>
      </c>
      <c r="I92" t="inlineStr">
        <is>
          <t>1</t>
        </is>
      </c>
      <c r="J92" t="inlineStr">
        <is>
          <t>No</t>
        </is>
      </c>
      <c r="K92" t="inlineStr">
        <is>
          <t>No</t>
        </is>
      </c>
      <c r="L92" t="inlineStr">
        <is>
          <t>0</t>
        </is>
      </c>
      <c r="M92" t="inlineStr">
        <is>
          <t>Taylor, Richard, 1919-2003.</t>
        </is>
      </c>
      <c r="N92" t="inlineStr">
        <is>
          <t>New York, Humanities Press, 1973 [c1966]</t>
        </is>
      </c>
      <c r="O92" t="inlineStr">
        <is>
          <t>1973</t>
        </is>
      </c>
      <c r="Q92" t="inlineStr">
        <is>
          <t>eng</t>
        </is>
      </c>
      <c r="R92" t="inlineStr">
        <is>
          <t>nyu</t>
        </is>
      </c>
      <c r="T92" t="inlineStr">
        <is>
          <t xml:space="preserve">BD </t>
        </is>
      </c>
      <c r="U92" t="n">
        <v>4</v>
      </c>
      <c r="V92" t="n">
        <v>4</v>
      </c>
      <c r="W92" t="inlineStr">
        <is>
          <t>2007-04-02</t>
        </is>
      </c>
      <c r="X92" t="inlineStr">
        <is>
          <t>2007-04-02</t>
        </is>
      </c>
      <c r="Y92" t="inlineStr">
        <is>
          <t>1997-06-23</t>
        </is>
      </c>
      <c r="Z92" t="inlineStr">
        <is>
          <t>1997-06-23</t>
        </is>
      </c>
      <c r="AA92" t="n">
        <v>153</v>
      </c>
      <c r="AB92" t="n">
        <v>135</v>
      </c>
      <c r="AC92" t="n">
        <v>575</v>
      </c>
      <c r="AD92" t="n">
        <v>1</v>
      </c>
      <c r="AE92" t="n">
        <v>6</v>
      </c>
      <c r="AF92" t="n">
        <v>9</v>
      </c>
      <c r="AG92" t="n">
        <v>33</v>
      </c>
      <c r="AH92" t="n">
        <v>3</v>
      </c>
      <c r="AI92" t="n">
        <v>13</v>
      </c>
      <c r="AJ92" t="n">
        <v>3</v>
      </c>
      <c r="AK92" t="n">
        <v>7</v>
      </c>
      <c r="AL92" t="n">
        <v>8</v>
      </c>
      <c r="AM92" t="n">
        <v>20</v>
      </c>
      <c r="AN92" t="n">
        <v>0</v>
      </c>
      <c r="AO92" t="n">
        <v>4</v>
      </c>
      <c r="AP92" t="n">
        <v>0</v>
      </c>
      <c r="AQ92" t="n">
        <v>0</v>
      </c>
      <c r="AR92" t="inlineStr">
        <is>
          <t>No</t>
        </is>
      </c>
      <c r="AS92" t="inlineStr">
        <is>
          <t>No</t>
        </is>
      </c>
      <c r="AU92">
        <f>HYPERLINK("https://creighton-primo.hosted.exlibrisgroup.com/primo-explore/search?tab=default_tab&amp;search_scope=EVERYTHING&amp;vid=01CRU&amp;lang=en_US&amp;offset=0&amp;query=any,contains,991003116859702656","Catalog Record")</f>
        <v/>
      </c>
      <c r="AV92">
        <f>HYPERLINK("http://www.worldcat.org/oclc/662211","WorldCat Record")</f>
        <v/>
      </c>
      <c r="AW92" t="inlineStr">
        <is>
          <t>118071614:eng</t>
        </is>
      </c>
      <c r="AX92" t="inlineStr">
        <is>
          <t>662211</t>
        </is>
      </c>
      <c r="AY92" t="inlineStr">
        <is>
          <t>991003116859702656</t>
        </is>
      </c>
      <c r="AZ92" t="inlineStr">
        <is>
          <t>991003116859702656</t>
        </is>
      </c>
      <c r="BA92" t="inlineStr">
        <is>
          <t>2269553410002656</t>
        </is>
      </c>
      <c r="BB92" t="inlineStr">
        <is>
          <t>BOOK</t>
        </is>
      </c>
      <c r="BD92" t="inlineStr">
        <is>
          <t>9780391003187</t>
        </is>
      </c>
      <c r="BE92" t="inlineStr">
        <is>
          <t>32285002828779</t>
        </is>
      </c>
      <c r="BF92" t="inlineStr">
        <is>
          <t>893498960</t>
        </is>
      </c>
    </row>
    <row r="93">
      <c r="A93" t="inlineStr">
        <is>
          <t>No</t>
        </is>
      </c>
      <c r="B93" t="inlineStr">
        <is>
          <t>CURAL</t>
        </is>
      </c>
      <c r="C93" t="inlineStr">
        <is>
          <t>SHELVES</t>
        </is>
      </c>
      <c r="D93" t="inlineStr">
        <is>
          <t>BD495 .F87 1987</t>
        </is>
      </c>
      <c r="E93" t="inlineStr">
        <is>
          <t>0                      BD 0495000F  87          1987</t>
        </is>
      </c>
      <c r="F93" t="inlineStr">
        <is>
          <t>The Greek cosmologists / David Furley.</t>
        </is>
      </c>
      <c r="G93" t="inlineStr">
        <is>
          <t>V.1</t>
        </is>
      </c>
      <c r="H93" t="inlineStr">
        <is>
          <t>No</t>
        </is>
      </c>
      <c r="I93" t="inlineStr">
        <is>
          <t>1</t>
        </is>
      </c>
      <c r="J93" t="inlineStr">
        <is>
          <t>No</t>
        </is>
      </c>
      <c r="K93" t="inlineStr">
        <is>
          <t>No</t>
        </is>
      </c>
      <c r="L93" t="inlineStr">
        <is>
          <t>0</t>
        </is>
      </c>
      <c r="M93" t="inlineStr">
        <is>
          <t>Furley, David J.</t>
        </is>
      </c>
      <c r="N93" t="inlineStr">
        <is>
          <t>Cambridge ; New York : Cambridge University Press, 1987-</t>
        </is>
      </c>
      <c r="O93" t="inlineStr">
        <is>
          <t>1987</t>
        </is>
      </c>
      <c r="Q93" t="inlineStr">
        <is>
          <t>eng</t>
        </is>
      </c>
      <c r="R93" t="inlineStr">
        <is>
          <t>enk</t>
        </is>
      </c>
      <c r="T93" t="inlineStr">
        <is>
          <t xml:space="preserve">BD </t>
        </is>
      </c>
      <c r="U93" t="n">
        <v>2</v>
      </c>
      <c r="V93" t="n">
        <v>2</v>
      </c>
      <c r="W93" t="inlineStr">
        <is>
          <t>1998-02-01</t>
        </is>
      </c>
      <c r="X93" t="inlineStr">
        <is>
          <t>1998-02-01</t>
        </is>
      </c>
      <c r="Y93" t="inlineStr">
        <is>
          <t>1990-10-09</t>
        </is>
      </c>
      <c r="Z93" t="inlineStr">
        <is>
          <t>1990-10-09</t>
        </is>
      </c>
      <c r="AA93" t="n">
        <v>568</v>
      </c>
      <c r="AB93" t="n">
        <v>454</v>
      </c>
      <c r="AC93" t="n">
        <v>465</v>
      </c>
      <c r="AD93" t="n">
        <v>4</v>
      </c>
      <c r="AE93" t="n">
        <v>4</v>
      </c>
      <c r="AF93" t="n">
        <v>25</v>
      </c>
      <c r="AG93" t="n">
        <v>25</v>
      </c>
      <c r="AH93" t="n">
        <v>7</v>
      </c>
      <c r="AI93" t="n">
        <v>7</v>
      </c>
      <c r="AJ93" t="n">
        <v>7</v>
      </c>
      <c r="AK93" t="n">
        <v>7</v>
      </c>
      <c r="AL93" t="n">
        <v>14</v>
      </c>
      <c r="AM93" t="n">
        <v>14</v>
      </c>
      <c r="AN93" t="n">
        <v>3</v>
      </c>
      <c r="AO93" t="n">
        <v>3</v>
      </c>
      <c r="AP93" t="n">
        <v>0</v>
      </c>
      <c r="AQ93" t="n">
        <v>0</v>
      </c>
      <c r="AR93" t="inlineStr">
        <is>
          <t>No</t>
        </is>
      </c>
      <c r="AS93" t="inlineStr">
        <is>
          <t>Yes</t>
        </is>
      </c>
      <c r="AT93">
        <f>HYPERLINK("http://catalog.hathitrust.org/Record/004505362","HathiTrust Record")</f>
        <v/>
      </c>
      <c r="AU93">
        <f>HYPERLINK("https://creighton-primo.hosted.exlibrisgroup.com/primo-explore/search?tab=default_tab&amp;search_scope=EVERYTHING&amp;vid=01CRU&amp;lang=en_US&amp;offset=0&amp;query=any,contains,991000937549702656","Catalog Record")</f>
        <v/>
      </c>
      <c r="AV93">
        <f>HYPERLINK("http://www.worldcat.org/oclc/14376739","WorldCat Record")</f>
        <v/>
      </c>
      <c r="AW93" t="inlineStr">
        <is>
          <t>8729733:eng</t>
        </is>
      </c>
      <c r="AX93" t="inlineStr">
        <is>
          <t>14376739</t>
        </is>
      </c>
      <c r="AY93" t="inlineStr">
        <is>
          <t>991000937549702656</t>
        </is>
      </c>
      <c r="AZ93" t="inlineStr">
        <is>
          <t>991000937549702656</t>
        </is>
      </c>
      <c r="BA93" t="inlineStr">
        <is>
          <t>2264015340002656</t>
        </is>
      </c>
      <c r="BB93" t="inlineStr">
        <is>
          <t>BOOK</t>
        </is>
      </c>
      <c r="BD93" t="inlineStr">
        <is>
          <t>9780521333283</t>
        </is>
      </c>
      <c r="BE93" t="inlineStr">
        <is>
          <t>32285000279645</t>
        </is>
      </c>
      <c r="BF93" t="inlineStr">
        <is>
          <t>893340021</t>
        </is>
      </c>
    </row>
    <row r="94">
      <c r="A94" t="inlineStr">
        <is>
          <t>No</t>
        </is>
      </c>
      <c r="B94" t="inlineStr">
        <is>
          <t>CURAL</t>
        </is>
      </c>
      <c r="C94" t="inlineStr">
        <is>
          <t>SHELVES</t>
        </is>
      </c>
      <c r="D94" t="inlineStr">
        <is>
          <t>BD495.5 .D832513 1985</t>
        </is>
      </c>
      <c r="E94" t="inlineStr">
        <is>
          <t>0                      BD 0495500D  832513      1985</t>
        </is>
      </c>
      <c r="F94" t="inlineStr">
        <is>
          <t>Medieval cosmology : theories of infinity, place, time, void, and the plurality of worlds / Pierre Duhem ; edited and translated by Roger Ariew.</t>
        </is>
      </c>
      <c r="H94" t="inlineStr">
        <is>
          <t>No</t>
        </is>
      </c>
      <c r="I94" t="inlineStr">
        <is>
          <t>1</t>
        </is>
      </c>
      <c r="J94" t="inlineStr">
        <is>
          <t>No</t>
        </is>
      </c>
      <c r="K94" t="inlineStr">
        <is>
          <t>No</t>
        </is>
      </c>
      <c r="L94" t="inlineStr">
        <is>
          <t>0</t>
        </is>
      </c>
      <c r="M94" t="inlineStr">
        <is>
          <t>Duhem, Pierre Maurice Marie, 1861-1916.</t>
        </is>
      </c>
      <c r="N94" t="inlineStr">
        <is>
          <t>Chicago : University of Chicago Press, 1985.</t>
        </is>
      </c>
      <c r="O94" t="inlineStr">
        <is>
          <t>1985</t>
        </is>
      </c>
      <c r="Q94" t="inlineStr">
        <is>
          <t>eng</t>
        </is>
      </c>
      <c r="R94" t="inlineStr">
        <is>
          <t>ilu</t>
        </is>
      </c>
      <c r="T94" t="inlineStr">
        <is>
          <t xml:space="preserve">BD </t>
        </is>
      </c>
      <c r="U94" t="n">
        <v>3</v>
      </c>
      <c r="V94" t="n">
        <v>3</v>
      </c>
      <c r="W94" t="inlineStr">
        <is>
          <t>2007-11-11</t>
        </is>
      </c>
      <c r="X94" t="inlineStr">
        <is>
          <t>2007-11-11</t>
        </is>
      </c>
      <c r="Y94" t="inlineStr">
        <is>
          <t>1990-07-12</t>
        </is>
      </c>
      <c r="Z94" t="inlineStr">
        <is>
          <t>1990-07-12</t>
        </is>
      </c>
      <c r="AA94" t="n">
        <v>641</v>
      </c>
      <c r="AB94" t="n">
        <v>493</v>
      </c>
      <c r="AC94" t="n">
        <v>1085</v>
      </c>
      <c r="AD94" t="n">
        <v>5</v>
      </c>
      <c r="AE94" t="n">
        <v>10</v>
      </c>
      <c r="AF94" t="n">
        <v>30</v>
      </c>
      <c r="AG94" t="n">
        <v>45</v>
      </c>
      <c r="AH94" t="n">
        <v>10</v>
      </c>
      <c r="AI94" t="n">
        <v>15</v>
      </c>
      <c r="AJ94" t="n">
        <v>7</v>
      </c>
      <c r="AK94" t="n">
        <v>10</v>
      </c>
      <c r="AL94" t="n">
        <v>20</v>
      </c>
      <c r="AM94" t="n">
        <v>23</v>
      </c>
      <c r="AN94" t="n">
        <v>3</v>
      </c>
      <c r="AO94" t="n">
        <v>8</v>
      </c>
      <c r="AP94" t="n">
        <v>0</v>
      </c>
      <c r="AQ94" t="n">
        <v>1</v>
      </c>
      <c r="AR94" t="inlineStr">
        <is>
          <t>No</t>
        </is>
      </c>
      <c r="AS94" t="inlineStr">
        <is>
          <t>No</t>
        </is>
      </c>
      <c r="AU94">
        <f>HYPERLINK("https://creighton-primo.hosted.exlibrisgroup.com/primo-explore/search?tab=default_tab&amp;search_scope=EVERYTHING&amp;vid=01CRU&amp;lang=en_US&amp;offset=0&amp;query=any,contains,991000635039702656","Catalog Record")</f>
        <v/>
      </c>
      <c r="AV94">
        <f>HYPERLINK("http://www.worldcat.org/oclc/12080192","WorldCat Record")</f>
        <v/>
      </c>
      <c r="AW94" t="inlineStr">
        <is>
          <t>1153275601:eng</t>
        </is>
      </c>
      <c r="AX94" t="inlineStr">
        <is>
          <t>12080192</t>
        </is>
      </c>
      <c r="AY94" t="inlineStr">
        <is>
          <t>991000635039702656</t>
        </is>
      </c>
      <c r="AZ94" t="inlineStr">
        <is>
          <t>991000635039702656</t>
        </is>
      </c>
      <c r="BA94" t="inlineStr">
        <is>
          <t>2268012160002656</t>
        </is>
      </c>
      <c r="BB94" t="inlineStr">
        <is>
          <t>BOOK</t>
        </is>
      </c>
      <c r="BD94" t="inlineStr">
        <is>
          <t>9780226169224</t>
        </is>
      </c>
      <c r="BE94" t="inlineStr">
        <is>
          <t>32285000235167</t>
        </is>
      </c>
      <c r="BF94" t="inlineStr">
        <is>
          <t>893601928</t>
        </is>
      </c>
    </row>
    <row r="95">
      <c r="A95" t="inlineStr">
        <is>
          <t>No</t>
        </is>
      </c>
      <c r="B95" t="inlineStr">
        <is>
          <t>CURAL</t>
        </is>
      </c>
      <c r="C95" t="inlineStr">
        <is>
          <t>SHELVES</t>
        </is>
      </c>
      <c r="D95" t="inlineStr">
        <is>
          <t>BD511 .D67 1956</t>
        </is>
      </c>
      <c r="E95" t="inlineStr">
        <is>
          <t>0                      BD 0511000D  67          1956</t>
        </is>
      </c>
      <c r="F95" t="inlineStr">
        <is>
          <t>Cosmology, an introduction to the Thomistic philosophy of nature.</t>
        </is>
      </c>
      <c r="H95" t="inlineStr">
        <is>
          <t>No</t>
        </is>
      </c>
      <c r="I95" t="inlineStr">
        <is>
          <t>1</t>
        </is>
      </c>
      <c r="J95" t="inlineStr">
        <is>
          <t>No</t>
        </is>
      </c>
      <c r="K95" t="inlineStr">
        <is>
          <t>No</t>
        </is>
      </c>
      <c r="L95" t="inlineStr">
        <is>
          <t>0</t>
        </is>
      </c>
      <c r="M95" t="inlineStr">
        <is>
          <t>Dougherty, Kenneth F. (Kenneth Francis), 1917-</t>
        </is>
      </c>
      <c r="N95" t="inlineStr">
        <is>
          <t>Peekskill, N.Y., Graymoor Press, 1956.</t>
        </is>
      </c>
      <c r="O95" t="inlineStr">
        <is>
          <t>1956</t>
        </is>
      </c>
      <c r="P95" t="inlineStr">
        <is>
          <t>[3d ed.]</t>
        </is>
      </c>
      <c r="Q95" t="inlineStr">
        <is>
          <t>eng</t>
        </is>
      </c>
      <c r="R95" t="inlineStr">
        <is>
          <t xml:space="preserve">xx </t>
        </is>
      </c>
      <c r="T95" t="inlineStr">
        <is>
          <t xml:space="preserve">BD </t>
        </is>
      </c>
      <c r="U95" t="n">
        <v>1</v>
      </c>
      <c r="V95" t="n">
        <v>1</v>
      </c>
      <c r="W95" t="inlineStr">
        <is>
          <t>2007-11-11</t>
        </is>
      </c>
      <c r="X95" t="inlineStr">
        <is>
          <t>2007-11-11</t>
        </is>
      </c>
      <c r="Y95" t="inlineStr">
        <is>
          <t>1996-07-22</t>
        </is>
      </c>
      <c r="Z95" t="inlineStr">
        <is>
          <t>1996-07-22</t>
        </is>
      </c>
      <c r="AA95" t="n">
        <v>76</v>
      </c>
      <c r="AB95" t="n">
        <v>67</v>
      </c>
      <c r="AC95" t="n">
        <v>189</v>
      </c>
      <c r="AD95" t="n">
        <v>1</v>
      </c>
      <c r="AE95" t="n">
        <v>3</v>
      </c>
      <c r="AF95" t="n">
        <v>10</v>
      </c>
      <c r="AG95" t="n">
        <v>27</v>
      </c>
      <c r="AH95" t="n">
        <v>2</v>
      </c>
      <c r="AI95" t="n">
        <v>8</v>
      </c>
      <c r="AJ95" t="n">
        <v>4</v>
      </c>
      <c r="AK95" t="n">
        <v>6</v>
      </c>
      <c r="AL95" t="n">
        <v>8</v>
      </c>
      <c r="AM95" t="n">
        <v>22</v>
      </c>
      <c r="AN95" t="n">
        <v>0</v>
      </c>
      <c r="AO95" t="n">
        <v>1</v>
      </c>
      <c r="AP95" t="n">
        <v>0</v>
      </c>
      <c r="AQ95" t="n">
        <v>0</v>
      </c>
      <c r="AR95" t="inlineStr">
        <is>
          <t>No</t>
        </is>
      </c>
      <c r="AS95" t="inlineStr">
        <is>
          <t>No</t>
        </is>
      </c>
      <c r="AU95">
        <f>HYPERLINK("https://creighton-primo.hosted.exlibrisgroup.com/primo-explore/search?tab=default_tab&amp;search_scope=EVERYTHING&amp;vid=01CRU&amp;lang=en_US&amp;offset=0&amp;query=any,contains,991003346329702656","Catalog Record")</f>
        <v/>
      </c>
      <c r="AV95">
        <f>HYPERLINK("http://www.worldcat.org/oclc/878194","WorldCat Record")</f>
        <v/>
      </c>
      <c r="AW95" t="inlineStr">
        <is>
          <t>1854001:eng</t>
        </is>
      </c>
      <c r="AX95" t="inlineStr">
        <is>
          <t>878194</t>
        </is>
      </c>
      <c r="AY95" t="inlineStr">
        <is>
          <t>991003346329702656</t>
        </is>
      </c>
      <c r="AZ95" t="inlineStr">
        <is>
          <t>991003346329702656</t>
        </is>
      </c>
      <c r="BA95" t="inlineStr">
        <is>
          <t>2272041840002656</t>
        </is>
      </c>
      <c r="BB95" t="inlineStr">
        <is>
          <t>BOOK</t>
        </is>
      </c>
      <c r="BE95" t="inlineStr">
        <is>
          <t>32285002232089</t>
        </is>
      </c>
      <c r="BF95" t="inlineStr">
        <is>
          <t>893352798</t>
        </is>
      </c>
    </row>
    <row r="96">
      <c r="A96" t="inlineStr">
        <is>
          <t>No</t>
        </is>
      </c>
      <c r="B96" t="inlineStr">
        <is>
          <t>CURAL</t>
        </is>
      </c>
      <c r="C96" t="inlineStr">
        <is>
          <t>SHELVES</t>
        </is>
      </c>
      <c r="D96" t="inlineStr">
        <is>
          <t>BD541 .S34</t>
        </is>
      </c>
      <c r="E96" t="inlineStr">
        <is>
          <t>0                      BD 0541000S  34</t>
        </is>
      </c>
      <c r="F96" t="inlineStr">
        <is>
          <t>The gift : creation / by Kenneth L. Schmitz.</t>
        </is>
      </c>
      <c r="H96" t="inlineStr">
        <is>
          <t>No</t>
        </is>
      </c>
      <c r="I96" t="inlineStr">
        <is>
          <t>1</t>
        </is>
      </c>
      <c r="J96" t="inlineStr">
        <is>
          <t>No</t>
        </is>
      </c>
      <c r="K96" t="inlineStr">
        <is>
          <t>No</t>
        </is>
      </c>
      <c r="L96" t="inlineStr">
        <is>
          <t>0</t>
        </is>
      </c>
      <c r="M96" t="inlineStr">
        <is>
          <t>Schmitz, Kenneth L.</t>
        </is>
      </c>
      <c r="N96" t="inlineStr">
        <is>
          <t>Milwaukee : Marquette University Press, 1982.</t>
        </is>
      </c>
      <c r="O96" t="inlineStr">
        <is>
          <t>1982</t>
        </is>
      </c>
      <c r="Q96" t="inlineStr">
        <is>
          <t>eng</t>
        </is>
      </c>
      <c r="R96" t="inlineStr">
        <is>
          <t>wiu</t>
        </is>
      </c>
      <c r="S96" t="inlineStr">
        <is>
          <t>The Aquinas lecture ; 1982</t>
        </is>
      </c>
      <c r="T96" t="inlineStr">
        <is>
          <t xml:space="preserve">BD </t>
        </is>
      </c>
      <c r="U96" t="n">
        <v>1</v>
      </c>
      <c r="V96" t="n">
        <v>1</v>
      </c>
      <c r="W96" t="inlineStr">
        <is>
          <t>1996-10-11</t>
        </is>
      </c>
      <c r="X96" t="inlineStr">
        <is>
          <t>1996-10-11</t>
        </is>
      </c>
      <c r="Y96" t="inlineStr">
        <is>
          <t>1990-08-15</t>
        </is>
      </c>
      <c r="Z96" t="inlineStr">
        <is>
          <t>1990-08-15</t>
        </is>
      </c>
      <c r="AA96" t="n">
        <v>268</v>
      </c>
      <c r="AB96" t="n">
        <v>231</v>
      </c>
      <c r="AC96" t="n">
        <v>399</v>
      </c>
      <c r="AD96" t="n">
        <v>2</v>
      </c>
      <c r="AE96" t="n">
        <v>2</v>
      </c>
      <c r="AF96" t="n">
        <v>27</v>
      </c>
      <c r="AG96" t="n">
        <v>29</v>
      </c>
      <c r="AH96" t="n">
        <v>8</v>
      </c>
      <c r="AI96" t="n">
        <v>9</v>
      </c>
      <c r="AJ96" t="n">
        <v>7</v>
      </c>
      <c r="AK96" t="n">
        <v>8</v>
      </c>
      <c r="AL96" t="n">
        <v>21</v>
      </c>
      <c r="AM96" t="n">
        <v>22</v>
      </c>
      <c r="AN96" t="n">
        <v>1</v>
      </c>
      <c r="AO96" t="n">
        <v>1</v>
      </c>
      <c r="AP96" t="n">
        <v>0</v>
      </c>
      <c r="AQ96" t="n">
        <v>0</v>
      </c>
      <c r="AR96" t="inlineStr">
        <is>
          <t>No</t>
        </is>
      </c>
      <c r="AS96" t="inlineStr">
        <is>
          <t>Yes</t>
        </is>
      </c>
      <c r="AT96">
        <f>HYPERLINK("http://catalog.hathitrust.org/Record/000288191","HathiTrust Record")</f>
        <v/>
      </c>
      <c r="AU96">
        <f>HYPERLINK("https://creighton-primo.hosted.exlibrisgroup.com/primo-explore/search?tab=default_tab&amp;search_scope=EVERYTHING&amp;vid=01CRU&amp;lang=en_US&amp;offset=0&amp;query=any,contains,991005222439702656","Catalog Record")</f>
        <v/>
      </c>
      <c r="AV96">
        <f>HYPERLINK("http://www.worldcat.org/oclc/8475764","WorldCat Record")</f>
        <v/>
      </c>
      <c r="AW96" t="inlineStr">
        <is>
          <t>1033376:eng</t>
        </is>
      </c>
      <c r="AX96" t="inlineStr">
        <is>
          <t>8475764</t>
        </is>
      </c>
      <c r="AY96" t="inlineStr">
        <is>
          <t>991005222439702656</t>
        </is>
      </c>
      <c r="AZ96" t="inlineStr">
        <is>
          <t>991005222439702656</t>
        </is>
      </c>
      <c r="BA96" t="inlineStr">
        <is>
          <t>2265642790002656</t>
        </is>
      </c>
      <c r="BB96" t="inlineStr">
        <is>
          <t>BOOK</t>
        </is>
      </c>
      <c r="BD96" t="inlineStr">
        <is>
          <t>9780874621495</t>
        </is>
      </c>
      <c r="BE96" t="inlineStr">
        <is>
          <t>32285000274190</t>
        </is>
      </c>
      <c r="BF96" t="inlineStr">
        <is>
          <t>893896085</t>
        </is>
      </c>
    </row>
    <row r="97">
      <c r="A97" t="inlineStr">
        <is>
          <t>No</t>
        </is>
      </c>
      <c r="B97" t="inlineStr">
        <is>
          <t>CURAL</t>
        </is>
      </c>
      <c r="C97" t="inlineStr">
        <is>
          <t>SHELVES</t>
        </is>
      </c>
      <c r="D97" t="inlineStr">
        <is>
          <t>BD573 .C6</t>
        </is>
      </c>
      <c r="E97" t="inlineStr">
        <is>
          <t>0                      BD 0573000C  6</t>
        </is>
      </c>
      <c r="F97" t="inlineStr">
        <is>
          <t>God in modern philosophy.</t>
        </is>
      </c>
      <c r="H97" t="inlineStr">
        <is>
          <t>No</t>
        </is>
      </c>
      <c r="I97" t="inlineStr">
        <is>
          <t>1</t>
        </is>
      </c>
      <c r="J97" t="inlineStr">
        <is>
          <t>No</t>
        </is>
      </c>
      <c r="K97" t="inlineStr">
        <is>
          <t>No</t>
        </is>
      </c>
      <c r="L97" t="inlineStr">
        <is>
          <t>0</t>
        </is>
      </c>
      <c r="M97" t="inlineStr">
        <is>
          <t>Collins, James, 1917-1985.</t>
        </is>
      </c>
      <c r="N97" t="inlineStr">
        <is>
          <t>Chicago, H. Regnery Co., 1959.</t>
        </is>
      </c>
      <c r="O97" t="inlineStr">
        <is>
          <t>1959</t>
        </is>
      </c>
      <c r="Q97" t="inlineStr">
        <is>
          <t>eng</t>
        </is>
      </c>
      <c r="R97" t="inlineStr">
        <is>
          <t>ilu</t>
        </is>
      </c>
      <c r="T97" t="inlineStr">
        <is>
          <t xml:space="preserve">BD </t>
        </is>
      </c>
      <c r="U97" t="n">
        <v>11</v>
      </c>
      <c r="V97" t="n">
        <v>11</v>
      </c>
      <c r="W97" t="inlineStr">
        <is>
          <t>2010-04-22</t>
        </is>
      </c>
      <c r="X97" t="inlineStr">
        <is>
          <t>2010-04-22</t>
        </is>
      </c>
      <c r="Y97" t="inlineStr">
        <is>
          <t>1996-07-22</t>
        </is>
      </c>
      <c r="Z97" t="inlineStr">
        <is>
          <t>1996-07-22</t>
        </is>
      </c>
      <c r="AA97" t="n">
        <v>803</v>
      </c>
      <c r="AB97" t="n">
        <v>720</v>
      </c>
      <c r="AC97" t="n">
        <v>837</v>
      </c>
      <c r="AD97" t="n">
        <v>4</v>
      </c>
      <c r="AE97" t="n">
        <v>4</v>
      </c>
      <c r="AF97" t="n">
        <v>43</v>
      </c>
      <c r="AG97" t="n">
        <v>44</v>
      </c>
      <c r="AH97" t="n">
        <v>21</v>
      </c>
      <c r="AI97" t="n">
        <v>22</v>
      </c>
      <c r="AJ97" t="n">
        <v>7</v>
      </c>
      <c r="AK97" t="n">
        <v>7</v>
      </c>
      <c r="AL97" t="n">
        <v>26</v>
      </c>
      <c r="AM97" t="n">
        <v>26</v>
      </c>
      <c r="AN97" t="n">
        <v>2</v>
      </c>
      <c r="AO97" t="n">
        <v>2</v>
      </c>
      <c r="AP97" t="n">
        <v>0</v>
      </c>
      <c r="AQ97" t="n">
        <v>0</v>
      </c>
      <c r="AR97" t="inlineStr">
        <is>
          <t>No</t>
        </is>
      </c>
      <c r="AS97" t="inlineStr">
        <is>
          <t>Yes</t>
        </is>
      </c>
      <c r="AT97">
        <f>HYPERLINK("http://catalog.hathitrust.org/Record/001400483","HathiTrust Record")</f>
        <v/>
      </c>
      <c r="AU97">
        <f>HYPERLINK("https://creighton-primo.hosted.exlibrisgroup.com/primo-explore/search?tab=default_tab&amp;search_scope=EVERYTHING&amp;vid=01CRU&amp;lang=en_US&amp;offset=0&amp;query=any,contains,991002588799702656","Catalog Record")</f>
        <v/>
      </c>
      <c r="AV97">
        <f>HYPERLINK("http://www.worldcat.org/oclc/375363","WorldCat Record")</f>
        <v/>
      </c>
      <c r="AW97" t="inlineStr">
        <is>
          <t>1463606:eng</t>
        </is>
      </c>
      <c r="AX97" t="inlineStr">
        <is>
          <t>375363</t>
        </is>
      </c>
      <c r="AY97" t="inlineStr">
        <is>
          <t>991002588799702656</t>
        </is>
      </c>
      <c r="AZ97" t="inlineStr">
        <is>
          <t>991002588799702656</t>
        </is>
      </c>
      <c r="BA97" t="inlineStr">
        <is>
          <t>2264023880002656</t>
        </is>
      </c>
      <c r="BB97" t="inlineStr">
        <is>
          <t>BOOK</t>
        </is>
      </c>
      <c r="BE97" t="inlineStr">
        <is>
          <t>32285002232410</t>
        </is>
      </c>
      <c r="BF97" t="inlineStr">
        <is>
          <t>893792642</t>
        </is>
      </c>
    </row>
    <row r="98">
      <c r="A98" t="inlineStr">
        <is>
          <t>No</t>
        </is>
      </c>
      <c r="B98" t="inlineStr">
        <is>
          <t>CURAL</t>
        </is>
      </c>
      <c r="C98" t="inlineStr">
        <is>
          <t>SHELVES</t>
        </is>
      </c>
      <c r="D98" t="inlineStr">
        <is>
          <t>BD573 .H29</t>
        </is>
      </c>
      <c r="E98" t="inlineStr">
        <is>
          <t>0                      BD 0573000H  29</t>
        </is>
      </c>
      <c r="F98" t="inlineStr">
        <is>
          <t>The logic of perfection, and other essays in neoclassical metaphysics.</t>
        </is>
      </c>
      <c r="H98" t="inlineStr">
        <is>
          <t>No</t>
        </is>
      </c>
      <c r="I98" t="inlineStr">
        <is>
          <t>1</t>
        </is>
      </c>
      <c r="J98" t="inlineStr">
        <is>
          <t>No</t>
        </is>
      </c>
      <c r="K98" t="inlineStr">
        <is>
          <t>No</t>
        </is>
      </c>
      <c r="L98" t="inlineStr">
        <is>
          <t>0</t>
        </is>
      </c>
      <c r="M98" t="inlineStr">
        <is>
          <t>Hartshorne, Charles, 1897-2000.</t>
        </is>
      </c>
      <c r="N98" t="inlineStr">
        <is>
          <t>LaSalle, Ill., Open Court Pub. Co. [1962]</t>
        </is>
      </c>
      <c r="O98" t="inlineStr">
        <is>
          <t>1962</t>
        </is>
      </c>
      <c r="Q98" t="inlineStr">
        <is>
          <t>eng</t>
        </is>
      </c>
      <c r="R98" t="inlineStr">
        <is>
          <t>ilu</t>
        </is>
      </c>
      <c r="T98" t="inlineStr">
        <is>
          <t xml:space="preserve">BD </t>
        </is>
      </c>
      <c r="U98" t="n">
        <v>3</v>
      </c>
      <c r="V98" t="n">
        <v>3</v>
      </c>
      <c r="W98" t="inlineStr">
        <is>
          <t>1999-10-15</t>
        </is>
      </c>
      <c r="X98" t="inlineStr">
        <is>
          <t>1999-10-15</t>
        </is>
      </c>
      <c r="Y98" t="inlineStr">
        <is>
          <t>1996-07-22</t>
        </is>
      </c>
      <c r="Z98" t="inlineStr">
        <is>
          <t>1996-07-22</t>
        </is>
      </c>
      <c r="AA98" t="n">
        <v>870</v>
      </c>
      <c r="AB98" t="n">
        <v>758</v>
      </c>
      <c r="AC98" t="n">
        <v>807</v>
      </c>
      <c r="AD98" t="n">
        <v>4</v>
      </c>
      <c r="AE98" t="n">
        <v>4</v>
      </c>
      <c r="AF98" t="n">
        <v>41</v>
      </c>
      <c r="AG98" t="n">
        <v>41</v>
      </c>
      <c r="AH98" t="n">
        <v>16</v>
      </c>
      <c r="AI98" t="n">
        <v>16</v>
      </c>
      <c r="AJ98" t="n">
        <v>9</v>
      </c>
      <c r="AK98" t="n">
        <v>9</v>
      </c>
      <c r="AL98" t="n">
        <v>27</v>
      </c>
      <c r="AM98" t="n">
        <v>27</v>
      </c>
      <c r="AN98" t="n">
        <v>2</v>
      </c>
      <c r="AO98" t="n">
        <v>2</v>
      </c>
      <c r="AP98" t="n">
        <v>0</v>
      </c>
      <c r="AQ98" t="n">
        <v>0</v>
      </c>
      <c r="AR98" t="inlineStr">
        <is>
          <t>Yes</t>
        </is>
      </c>
      <c r="AS98" t="inlineStr">
        <is>
          <t>No</t>
        </is>
      </c>
      <c r="AT98">
        <f>HYPERLINK("http://catalog.hathitrust.org/Record/001388978","HathiTrust Record")</f>
        <v/>
      </c>
      <c r="AU98">
        <f>HYPERLINK("https://creighton-primo.hosted.exlibrisgroup.com/primo-explore/search?tab=default_tab&amp;search_scope=EVERYTHING&amp;vid=01CRU&amp;lang=en_US&amp;offset=0&amp;query=any,contains,991003175829702656","Catalog Record")</f>
        <v/>
      </c>
      <c r="AV98">
        <f>HYPERLINK("http://www.worldcat.org/oclc/710740","WorldCat Record")</f>
        <v/>
      </c>
      <c r="AW98" t="inlineStr">
        <is>
          <t>47437374:eng</t>
        </is>
      </c>
      <c r="AX98" t="inlineStr">
        <is>
          <t>710740</t>
        </is>
      </c>
      <c r="AY98" t="inlineStr">
        <is>
          <t>991003175829702656</t>
        </is>
      </c>
      <c r="AZ98" t="inlineStr">
        <is>
          <t>991003175829702656</t>
        </is>
      </c>
      <c r="BA98" t="inlineStr">
        <is>
          <t>2262464750002656</t>
        </is>
      </c>
      <c r="BB98" t="inlineStr">
        <is>
          <t>BOOK</t>
        </is>
      </c>
      <c r="BE98" t="inlineStr">
        <is>
          <t>32285002232428</t>
        </is>
      </c>
      <c r="BF98" t="inlineStr">
        <is>
          <t>893774475</t>
        </is>
      </c>
    </row>
    <row r="99">
      <c r="A99" t="inlineStr">
        <is>
          <t>No</t>
        </is>
      </c>
      <c r="B99" t="inlineStr">
        <is>
          <t>CURAL</t>
        </is>
      </c>
      <c r="C99" t="inlineStr">
        <is>
          <t>SHELVES</t>
        </is>
      </c>
      <c r="D99" t="inlineStr">
        <is>
          <t>BD573 .H3</t>
        </is>
      </c>
      <c r="E99" t="inlineStr">
        <is>
          <t>0                      BD 0573000H  3</t>
        </is>
      </c>
      <c r="F99" t="inlineStr">
        <is>
          <t>Philosophers speak of God, by Charles Hartshorne and William L. Reese.</t>
        </is>
      </c>
      <c r="H99" t="inlineStr">
        <is>
          <t>No</t>
        </is>
      </c>
      <c r="I99" t="inlineStr">
        <is>
          <t>1</t>
        </is>
      </c>
      <c r="J99" t="inlineStr">
        <is>
          <t>No</t>
        </is>
      </c>
      <c r="K99" t="inlineStr">
        <is>
          <t>No</t>
        </is>
      </c>
      <c r="L99" t="inlineStr">
        <is>
          <t>0</t>
        </is>
      </c>
      <c r="M99" t="inlineStr">
        <is>
          <t>Hartshorne, Charles, 1897-2000 editor.</t>
        </is>
      </c>
      <c r="N99" t="inlineStr">
        <is>
          <t>[Chicago] University of Chicago Press [1953]</t>
        </is>
      </c>
      <c r="O99" t="inlineStr">
        <is>
          <t>1953</t>
        </is>
      </c>
      <c r="Q99" t="inlineStr">
        <is>
          <t>eng</t>
        </is>
      </c>
      <c r="R99" t="inlineStr">
        <is>
          <t>ilu</t>
        </is>
      </c>
      <c r="T99" t="inlineStr">
        <is>
          <t xml:space="preserve">BD </t>
        </is>
      </c>
      <c r="U99" t="n">
        <v>4</v>
      </c>
      <c r="V99" t="n">
        <v>4</v>
      </c>
      <c r="W99" t="inlineStr">
        <is>
          <t>1999-10-15</t>
        </is>
      </c>
      <c r="X99" t="inlineStr">
        <is>
          <t>1999-10-15</t>
        </is>
      </c>
      <c r="Y99" t="inlineStr">
        <is>
          <t>1996-07-22</t>
        </is>
      </c>
      <c r="Z99" t="inlineStr">
        <is>
          <t>1996-07-22</t>
        </is>
      </c>
      <c r="AA99" t="n">
        <v>1007</v>
      </c>
      <c r="AB99" t="n">
        <v>888</v>
      </c>
      <c r="AC99" t="n">
        <v>1070</v>
      </c>
      <c r="AD99" t="n">
        <v>6</v>
      </c>
      <c r="AE99" t="n">
        <v>7</v>
      </c>
      <c r="AF99" t="n">
        <v>45</v>
      </c>
      <c r="AG99" t="n">
        <v>51</v>
      </c>
      <c r="AH99" t="n">
        <v>21</v>
      </c>
      <c r="AI99" t="n">
        <v>22</v>
      </c>
      <c r="AJ99" t="n">
        <v>8</v>
      </c>
      <c r="AK99" t="n">
        <v>10</v>
      </c>
      <c r="AL99" t="n">
        <v>24</v>
      </c>
      <c r="AM99" t="n">
        <v>26</v>
      </c>
      <c r="AN99" t="n">
        <v>4</v>
      </c>
      <c r="AO99" t="n">
        <v>5</v>
      </c>
      <c r="AP99" t="n">
        <v>0</v>
      </c>
      <c r="AQ99" t="n">
        <v>0</v>
      </c>
      <c r="AR99" t="inlineStr">
        <is>
          <t>No</t>
        </is>
      </c>
      <c r="AS99" t="inlineStr">
        <is>
          <t>No</t>
        </is>
      </c>
      <c r="AT99">
        <f>HYPERLINK("http://catalog.hathitrust.org/Record/001388979","HathiTrust Record")</f>
        <v/>
      </c>
      <c r="AU99">
        <f>HYPERLINK("https://creighton-primo.hosted.exlibrisgroup.com/primo-explore/search?tab=default_tab&amp;search_scope=EVERYTHING&amp;vid=01CRU&amp;lang=en_US&amp;offset=0&amp;query=any,contains,991002581509702656","Catalog Record")</f>
        <v/>
      </c>
      <c r="AV99">
        <f>HYPERLINK("http://www.worldcat.org/oclc/375220","WorldCat Record")</f>
        <v/>
      </c>
      <c r="AW99" t="inlineStr">
        <is>
          <t>418527:eng</t>
        </is>
      </c>
      <c r="AX99" t="inlineStr">
        <is>
          <t>375220</t>
        </is>
      </c>
      <c r="AY99" t="inlineStr">
        <is>
          <t>991002581509702656</t>
        </is>
      </c>
      <c r="AZ99" t="inlineStr">
        <is>
          <t>991002581509702656</t>
        </is>
      </c>
      <c r="BA99" t="inlineStr">
        <is>
          <t>2264080240002656</t>
        </is>
      </c>
      <c r="BB99" t="inlineStr">
        <is>
          <t>BOOK</t>
        </is>
      </c>
      <c r="BE99" t="inlineStr">
        <is>
          <t>32285002232436</t>
        </is>
      </c>
      <c r="BF99" t="inlineStr">
        <is>
          <t>893409266</t>
        </is>
      </c>
    </row>
    <row r="100">
      <c r="A100" t="inlineStr">
        <is>
          <t>No</t>
        </is>
      </c>
      <c r="B100" t="inlineStr">
        <is>
          <t>CURAL</t>
        </is>
      </c>
      <c r="C100" t="inlineStr">
        <is>
          <t>SHELVES</t>
        </is>
      </c>
      <c r="D100" t="inlineStr">
        <is>
          <t>BD573 .H4 1968</t>
        </is>
      </c>
      <c r="E100" t="inlineStr">
        <is>
          <t>0                      BD 0573000H  4           1968</t>
        </is>
      </c>
      <c r="F100" t="inlineStr">
        <is>
          <t>Christianity and paradox; critical studies in twentieth-century theology [by] Ronald W. Hepburn.</t>
        </is>
      </c>
      <c r="H100" t="inlineStr">
        <is>
          <t>No</t>
        </is>
      </c>
      <c r="I100" t="inlineStr">
        <is>
          <t>1</t>
        </is>
      </c>
      <c r="J100" t="inlineStr">
        <is>
          <t>No</t>
        </is>
      </c>
      <c r="K100" t="inlineStr">
        <is>
          <t>No</t>
        </is>
      </c>
      <c r="L100" t="inlineStr">
        <is>
          <t>0</t>
        </is>
      </c>
      <c r="M100" t="inlineStr">
        <is>
          <t>Hepburn, Ronald W.</t>
        </is>
      </c>
      <c r="N100" t="inlineStr">
        <is>
          <t>New York, Pegasus [1968, c1958]</t>
        </is>
      </c>
      <c r="O100" t="inlineStr">
        <is>
          <t>1968</t>
        </is>
      </c>
      <c r="Q100" t="inlineStr">
        <is>
          <t>eng</t>
        </is>
      </c>
      <c r="R100" t="inlineStr">
        <is>
          <t>nyu</t>
        </is>
      </c>
      <c r="T100" t="inlineStr">
        <is>
          <t xml:space="preserve">BD </t>
        </is>
      </c>
      <c r="U100" t="n">
        <v>1</v>
      </c>
      <c r="V100" t="n">
        <v>1</v>
      </c>
      <c r="W100" t="inlineStr">
        <is>
          <t>2006-12-10</t>
        </is>
      </c>
      <c r="X100" t="inlineStr">
        <is>
          <t>2006-12-10</t>
        </is>
      </c>
      <c r="Y100" t="inlineStr">
        <is>
          <t>1996-07-22</t>
        </is>
      </c>
      <c r="Z100" t="inlineStr">
        <is>
          <t>1996-07-22</t>
        </is>
      </c>
      <c r="AA100" t="n">
        <v>376</v>
      </c>
      <c r="AB100" t="n">
        <v>345</v>
      </c>
      <c r="AC100" t="n">
        <v>660</v>
      </c>
      <c r="AD100" t="n">
        <v>6</v>
      </c>
      <c r="AE100" t="n">
        <v>8</v>
      </c>
      <c r="AF100" t="n">
        <v>19</v>
      </c>
      <c r="AG100" t="n">
        <v>35</v>
      </c>
      <c r="AH100" t="n">
        <v>8</v>
      </c>
      <c r="AI100" t="n">
        <v>12</v>
      </c>
      <c r="AJ100" t="n">
        <v>4</v>
      </c>
      <c r="AK100" t="n">
        <v>8</v>
      </c>
      <c r="AL100" t="n">
        <v>8</v>
      </c>
      <c r="AM100" t="n">
        <v>16</v>
      </c>
      <c r="AN100" t="n">
        <v>4</v>
      </c>
      <c r="AO100" t="n">
        <v>6</v>
      </c>
      <c r="AP100" t="n">
        <v>0</v>
      </c>
      <c r="AQ100" t="n">
        <v>0</v>
      </c>
      <c r="AR100" t="inlineStr">
        <is>
          <t>No</t>
        </is>
      </c>
      <c r="AS100" t="inlineStr">
        <is>
          <t>Yes</t>
        </is>
      </c>
      <c r="AT100">
        <f>HYPERLINK("http://catalog.hathitrust.org/Record/001388981","HathiTrust Record")</f>
        <v/>
      </c>
      <c r="AU100">
        <f>HYPERLINK("https://creighton-primo.hosted.exlibrisgroup.com/primo-explore/search?tab=default_tab&amp;search_scope=EVERYTHING&amp;vid=01CRU&amp;lang=en_US&amp;offset=0&amp;query=any,contains,991002296849702656","Catalog Record")</f>
        <v/>
      </c>
      <c r="AV100">
        <f>HYPERLINK("http://www.worldcat.org/oclc/316101","WorldCat Record")</f>
        <v/>
      </c>
      <c r="AW100" t="inlineStr">
        <is>
          <t>1386542:eng</t>
        </is>
      </c>
      <c r="AX100" t="inlineStr">
        <is>
          <t>316101</t>
        </is>
      </c>
      <c r="AY100" t="inlineStr">
        <is>
          <t>991002296849702656</t>
        </is>
      </c>
      <c r="AZ100" t="inlineStr">
        <is>
          <t>991002296849702656</t>
        </is>
      </c>
      <c r="BA100" t="inlineStr">
        <is>
          <t>2269489690002656</t>
        </is>
      </c>
      <c r="BB100" t="inlineStr">
        <is>
          <t>BOOK</t>
        </is>
      </c>
      <c r="BE100" t="inlineStr">
        <is>
          <t>32285002232444</t>
        </is>
      </c>
      <c r="BF100" t="inlineStr">
        <is>
          <t>893892395</t>
        </is>
      </c>
    </row>
    <row r="101">
      <c r="A101" t="inlineStr">
        <is>
          <t>No</t>
        </is>
      </c>
      <c r="B101" t="inlineStr">
        <is>
          <t>CURAL</t>
        </is>
      </c>
      <c r="C101" t="inlineStr">
        <is>
          <t>SHELVES</t>
        </is>
      </c>
      <c r="D101" t="inlineStr">
        <is>
          <t>BD591 .M32</t>
        </is>
      </c>
      <c r="E101" t="inlineStr">
        <is>
          <t>0                      BD 0591000M  32</t>
        </is>
      </c>
      <c r="F101" t="inlineStr">
        <is>
          <t>The cement of the universe; a study of causation [by] J. L. Mackie.</t>
        </is>
      </c>
      <c r="H101" t="inlineStr">
        <is>
          <t>No</t>
        </is>
      </c>
      <c r="I101" t="inlineStr">
        <is>
          <t>1</t>
        </is>
      </c>
      <c r="J101" t="inlineStr">
        <is>
          <t>No</t>
        </is>
      </c>
      <c r="K101" t="inlineStr">
        <is>
          <t>No</t>
        </is>
      </c>
      <c r="L101" t="inlineStr">
        <is>
          <t>0</t>
        </is>
      </c>
      <c r="M101" t="inlineStr">
        <is>
          <t>Mackie, J. L. (John Leslie)</t>
        </is>
      </c>
      <c r="N101" t="inlineStr">
        <is>
          <t>Oxford, Clarendon Press, 1974.</t>
        </is>
      </c>
      <c r="O101" t="inlineStr">
        <is>
          <t>1974</t>
        </is>
      </c>
      <c r="Q101" t="inlineStr">
        <is>
          <t>eng</t>
        </is>
      </c>
      <c r="R101" t="inlineStr">
        <is>
          <t>enk</t>
        </is>
      </c>
      <c r="S101" t="inlineStr">
        <is>
          <t>The Clarendon library of logic and philosophy</t>
        </is>
      </c>
      <c r="T101" t="inlineStr">
        <is>
          <t xml:space="preserve">BD </t>
        </is>
      </c>
      <c r="U101" t="n">
        <v>4</v>
      </c>
      <c r="V101" t="n">
        <v>4</v>
      </c>
      <c r="W101" t="inlineStr">
        <is>
          <t>2008-04-22</t>
        </is>
      </c>
      <c r="X101" t="inlineStr">
        <is>
          <t>2008-04-22</t>
        </is>
      </c>
      <c r="Y101" t="inlineStr">
        <is>
          <t>1996-07-22</t>
        </is>
      </c>
      <c r="Z101" t="inlineStr">
        <is>
          <t>1996-07-22</t>
        </is>
      </c>
      <c r="AA101" t="n">
        <v>754</v>
      </c>
      <c r="AB101" t="n">
        <v>551</v>
      </c>
      <c r="AC101" t="n">
        <v>661</v>
      </c>
      <c r="AD101" t="n">
        <v>6</v>
      </c>
      <c r="AE101" t="n">
        <v>6</v>
      </c>
      <c r="AF101" t="n">
        <v>35</v>
      </c>
      <c r="AG101" t="n">
        <v>42</v>
      </c>
      <c r="AH101" t="n">
        <v>13</v>
      </c>
      <c r="AI101" t="n">
        <v>15</v>
      </c>
      <c r="AJ101" t="n">
        <v>8</v>
      </c>
      <c r="AK101" t="n">
        <v>11</v>
      </c>
      <c r="AL101" t="n">
        <v>20</v>
      </c>
      <c r="AM101" t="n">
        <v>22</v>
      </c>
      <c r="AN101" t="n">
        <v>5</v>
      </c>
      <c r="AO101" t="n">
        <v>5</v>
      </c>
      <c r="AP101" t="n">
        <v>0</v>
      </c>
      <c r="AQ101" t="n">
        <v>1</v>
      </c>
      <c r="AR101" t="inlineStr">
        <is>
          <t>Yes</t>
        </is>
      </c>
      <c r="AS101" t="inlineStr">
        <is>
          <t>No</t>
        </is>
      </c>
      <c r="AT101">
        <f>HYPERLINK("http://catalog.hathitrust.org/Record/000015735","HathiTrust Record")</f>
        <v/>
      </c>
      <c r="AU101">
        <f>HYPERLINK("https://creighton-primo.hosted.exlibrisgroup.com/primo-explore/search?tab=default_tab&amp;search_scope=EVERYTHING&amp;vid=01CRU&amp;lang=en_US&amp;offset=0&amp;query=any,contains,991003439879702656","Catalog Record")</f>
        <v/>
      </c>
      <c r="AV101">
        <f>HYPERLINK("http://www.worldcat.org/oclc/976028","WorldCat Record")</f>
        <v/>
      </c>
      <c r="AW101" t="inlineStr">
        <is>
          <t>1936837:eng</t>
        </is>
      </c>
      <c r="AX101" t="inlineStr">
        <is>
          <t>976028</t>
        </is>
      </c>
      <c r="AY101" t="inlineStr">
        <is>
          <t>991003439879702656</t>
        </is>
      </c>
      <c r="AZ101" t="inlineStr">
        <is>
          <t>991003439879702656</t>
        </is>
      </c>
      <c r="BA101" t="inlineStr">
        <is>
          <t>2261429520002656</t>
        </is>
      </c>
      <c r="BB101" t="inlineStr">
        <is>
          <t>BOOK</t>
        </is>
      </c>
      <c r="BD101" t="inlineStr">
        <is>
          <t>9780198244059</t>
        </is>
      </c>
      <c r="BE101" t="inlineStr">
        <is>
          <t>32285002232493</t>
        </is>
      </c>
      <c r="BF101" t="inlineStr">
        <is>
          <t>893352824</t>
        </is>
      </c>
    </row>
    <row r="102">
      <c r="A102" t="inlineStr">
        <is>
          <t>No</t>
        </is>
      </c>
      <c r="B102" t="inlineStr">
        <is>
          <t>CURAL</t>
        </is>
      </c>
      <c r="C102" t="inlineStr">
        <is>
          <t>SHELVES</t>
        </is>
      </c>
      <c r="D102" t="inlineStr">
        <is>
          <t>BD632 .A4 1966</t>
        </is>
      </c>
      <c r="E102" t="inlineStr">
        <is>
          <t>0                      BD 0632000A  4           1966</t>
        </is>
      </c>
      <c r="F102" t="inlineStr">
        <is>
          <t>Space, time, and Deity / with a new foreword by Dorothy Emmet.</t>
        </is>
      </c>
      <c r="G102" t="inlineStr">
        <is>
          <t>V.1</t>
        </is>
      </c>
      <c r="H102" t="inlineStr">
        <is>
          <t>Yes</t>
        </is>
      </c>
      <c r="I102" t="inlineStr">
        <is>
          <t>1</t>
        </is>
      </c>
      <c r="J102" t="inlineStr">
        <is>
          <t>No</t>
        </is>
      </c>
      <c r="K102" t="inlineStr">
        <is>
          <t>No</t>
        </is>
      </c>
      <c r="L102" t="inlineStr">
        <is>
          <t>0</t>
        </is>
      </c>
      <c r="M102" t="inlineStr">
        <is>
          <t>Alexander, Samuel, 1859-1938.</t>
        </is>
      </c>
      <c r="N102" t="inlineStr">
        <is>
          <t>New York : Dover Publications, [1966]</t>
        </is>
      </c>
      <c r="O102" t="inlineStr">
        <is>
          <t>1966</t>
        </is>
      </c>
      <c r="Q102" t="inlineStr">
        <is>
          <t>eng</t>
        </is>
      </c>
      <c r="R102" t="inlineStr">
        <is>
          <t>nyu</t>
        </is>
      </c>
      <c r="S102" t="inlineStr">
        <is>
          <t>Gifford lectures ; 1916-1918</t>
        </is>
      </c>
      <c r="T102" t="inlineStr">
        <is>
          <t xml:space="preserve">BD </t>
        </is>
      </c>
      <c r="U102" t="n">
        <v>2</v>
      </c>
      <c r="V102" t="n">
        <v>4</v>
      </c>
      <c r="W102" t="inlineStr">
        <is>
          <t>2002-12-01</t>
        </is>
      </c>
      <c r="X102" t="inlineStr">
        <is>
          <t>2002-12-01</t>
        </is>
      </c>
      <c r="Y102" t="inlineStr">
        <is>
          <t>1990-08-14</t>
        </is>
      </c>
      <c r="Z102" t="inlineStr">
        <is>
          <t>1990-08-14</t>
        </is>
      </c>
      <c r="AA102" t="n">
        <v>359</v>
      </c>
      <c r="AB102" t="n">
        <v>342</v>
      </c>
      <c r="AC102" t="n">
        <v>846</v>
      </c>
      <c r="AD102" t="n">
        <v>1</v>
      </c>
      <c r="AE102" t="n">
        <v>4</v>
      </c>
      <c r="AF102" t="n">
        <v>9</v>
      </c>
      <c r="AG102" t="n">
        <v>38</v>
      </c>
      <c r="AH102" t="n">
        <v>3</v>
      </c>
      <c r="AI102" t="n">
        <v>15</v>
      </c>
      <c r="AJ102" t="n">
        <v>2</v>
      </c>
      <c r="AK102" t="n">
        <v>9</v>
      </c>
      <c r="AL102" t="n">
        <v>6</v>
      </c>
      <c r="AM102" t="n">
        <v>23</v>
      </c>
      <c r="AN102" t="n">
        <v>0</v>
      </c>
      <c r="AO102" t="n">
        <v>3</v>
      </c>
      <c r="AP102" t="n">
        <v>0</v>
      </c>
      <c r="AQ102" t="n">
        <v>0</v>
      </c>
      <c r="AR102" t="inlineStr">
        <is>
          <t>No</t>
        </is>
      </c>
      <c r="AS102" t="inlineStr">
        <is>
          <t>Yes</t>
        </is>
      </c>
      <c r="AT102">
        <f>HYPERLINK("http://catalog.hathitrust.org/Record/009908007","HathiTrust Record")</f>
        <v/>
      </c>
      <c r="AU102">
        <f>HYPERLINK("https://creighton-primo.hosted.exlibrisgroup.com/primo-explore/search?tab=default_tab&amp;search_scope=EVERYTHING&amp;vid=01CRU&amp;lang=en_US&amp;offset=0&amp;query=any,contains,991002571889702656","Catalog Record")</f>
        <v/>
      </c>
      <c r="AV102">
        <f>HYPERLINK("http://www.worldcat.org/oclc/373899","WorldCat Record")</f>
        <v/>
      </c>
      <c r="AW102" t="inlineStr">
        <is>
          <t>1458032:eng</t>
        </is>
      </c>
      <c r="AX102" t="inlineStr">
        <is>
          <t>373899</t>
        </is>
      </c>
      <c r="AY102" t="inlineStr">
        <is>
          <t>991002571889702656</t>
        </is>
      </c>
      <c r="AZ102" t="inlineStr">
        <is>
          <t>991002571889702656</t>
        </is>
      </c>
      <c r="BA102" t="inlineStr">
        <is>
          <t>2261029930002656</t>
        </is>
      </c>
      <c r="BB102" t="inlineStr">
        <is>
          <t>BOOK</t>
        </is>
      </c>
      <c r="BE102" t="inlineStr">
        <is>
          <t>32285000281369</t>
        </is>
      </c>
      <c r="BF102" t="inlineStr">
        <is>
          <t>893440282</t>
        </is>
      </c>
    </row>
    <row r="103">
      <c r="A103" t="inlineStr">
        <is>
          <t>No</t>
        </is>
      </c>
      <c r="B103" t="inlineStr">
        <is>
          <t>CURAL</t>
        </is>
      </c>
      <c r="C103" t="inlineStr">
        <is>
          <t>SHELVES</t>
        </is>
      </c>
      <c r="D103" t="inlineStr">
        <is>
          <t>BD632 .A4 1966</t>
        </is>
      </c>
      <c r="E103" t="inlineStr">
        <is>
          <t>0                      BD 0632000A  4           1966</t>
        </is>
      </c>
      <c r="F103" t="inlineStr">
        <is>
          <t>Space, time, and Deity / with a new foreword by Dorothy Emmet.</t>
        </is>
      </c>
      <c r="G103" t="inlineStr">
        <is>
          <t>V.2</t>
        </is>
      </c>
      <c r="H103" t="inlineStr">
        <is>
          <t>Yes</t>
        </is>
      </c>
      <c r="I103" t="inlineStr">
        <is>
          <t>1</t>
        </is>
      </c>
      <c r="J103" t="inlineStr">
        <is>
          <t>No</t>
        </is>
      </c>
      <c r="K103" t="inlineStr">
        <is>
          <t>No</t>
        </is>
      </c>
      <c r="L103" t="inlineStr">
        <is>
          <t>0</t>
        </is>
      </c>
      <c r="M103" t="inlineStr">
        <is>
          <t>Alexander, Samuel, 1859-1938.</t>
        </is>
      </c>
      <c r="N103" t="inlineStr">
        <is>
          <t>New York : Dover Publications, [1966]</t>
        </is>
      </c>
      <c r="O103" t="inlineStr">
        <is>
          <t>1966</t>
        </is>
      </c>
      <c r="Q103" t="inlineStr">
        <is>
          <t>eng</t>
        </is>
      </c>
      <c r="R103" t="inlineStr">
        <is>
          <t>nyu</t>
        </is>
      </c>
      <c r="S103" t="inlineStr">
        <is>
          <t>Gifford lectures ; 1916-1918</t>
        </is>
      </c>
      <c r="T103" t="inlineStr">
        <is>
          <t xml:space="preserve">BD </t>
        </is>
      </c>
      <c r="U103" t="n">
        <v>2</v>
      </c>
      <c r="V103" t="n">
        <v>4</v>
      </c>
      <c r="W103" t="inlineStr">
        <is>
          <t>1995-03-15</t>
        </is>
      </c>
      <c r="X103" t="inlineStr">
        <is>
          <t>2002-12-01</t>
        </is>
      </c>
      <c r="Y103" t="inlineStr">
        <is>
          <t>1990-08-14</t>
        </is>
      </c>
      <c r="Z103" t="inlineStr">
        <is>
          <t>1990-08-14</t>
        </is>
      </c>
      <c r="AA103" t="n">
        <v>359</v>
      </c>
      <c r="AB103" t="n">
        <v>342</v>
      </c>
      <c r="AC103" t="n">
        <v>846</v>
      </c>
      <c r="AD103" t="n">
        <v>1</v>
      </c>
      <c r="AE103" t="n">
        <v>4</v>
      </c>
      <c r="AF103" t="n">
        <v>9</v>
      </c>
      <c r="AG103" t="n">
        <v>38</v>
      </c>
      <c r="AH103" t="n">
        <v>3</v>
      </c>
      <c r="AI103" t="n">
        <v>15</v>
      </c>
      <c r="AJ103" t="n">
        <v>2</v>
      </c>
      <c r="AK103" t="n">
        <v>9</v>
      </c>
      <c r="AL103" t="n">
        <v>6</v>
      </c>
      <c r="AM103" t="n">
        <v>23</v>
      </c>
      <c r="AN103" t="n">
        <v>0</v>
      </c>
      <c r="AO103" t="n">
        <v>3</v>
      </c>
      <c r="AP103" t="n">
        <v>0</v>
      </c>
      <c r="AQ103" t="n">
        <v>0</v>
      </c>
      <c r="AR103" t="inlineStr">
        <is>
          <t>No</t>
        </is>
      </c>
      <c r="AS103" t="inlineStr">
        <is>
          <t>Yes</t>
        </is>
      </c>
      <c r="AT103">
        <f>HYPERLINK("http://catalog.hathitrust.org/Record/009908007","HathiTrust Record")</f>
        <v/>
      </c>
      <c r="AU103">
        <f>HYPERLINK("https://creighton-primo.hosted.exlibrisgroup.com/primo-explore/search?tab=default_tab&amp;search_scope=EVERYTHING&amp;vid=01CRU&amp;lang=en_US&amp;offset=0&amp;query=any,contains,991002571889702656","Catalog Record")</f>
        <v/>
      </c>
      <c r="AV103">
        <f>HYPERLINK("http://www.worldcat.org/oclc/373899","WorldCat Record")</f>
        <v/>
      </c>
      <c r="AW103" t="inlineStr">
        <is>
          <t>1458032:eng</t>
        </is>
      </c>
      <c r="AX103" t="inlineStr">
        <is>
          <t>373899</t>
        </is>
      </c>
      <c r="AY103" t="inlineStr">
        <is>
          <t>991002571889702656</t>
        </is>
      </c>
      <c r="AZ103" t="inlineStr">
        <is>
          <t>991002571889702656</t>
        </is>
      </c>
      <c r="BA103" t="inlineStr">
        <is>
          <t>2261029930002656</t>
        </is>
      </c>
      <c r="BB103" t="inlineStr">
        <is>
          <t>BOOK</t>
        </is>
      </c>
      <c r="BE103" t="inlineStr">
        <is>
          <t>32285000281377</t>
        </is>
      </c>
      <c r="BF103" t="inlineStr">
        <is>
          <t>893434035</t>
        </is>
      </c>
    </row>
    <row r="104">
      <c r="A104" t="inlineStr">
        <is>
          <t>No</t>
        </is>
      </c>
      <c r="B104" t="inlineStr">
        <is>
          <t>CURAL</t>
        </is>
      </c>
      <c r="C104" t="inlineStr">
        <is>
          <t>SHELVES</t>
        </is>
      </c>
      <c r="D104" t="inlineStr">
        <is>
          <t>BD638 .G35 1978</t>
        </is>
      </c>
      <c r="E104" t="inlineStr">
        <is>
          <t>0                      BD 0638000G  35          1978</t>
        </is>
      </c>
      <c r="F104" t="inlineStr">
        <is>
          <t>The philosophy of time: a collection of essays; edited by Richard M. Gale.</t>
        </is>
      </c>
      <c r="H104" t="inlineStr">
        <is>
          <t>No</t>
        </is>
      </c>
      <c r="I104" t="inlineStr">
        <is>
          <t>1</t>
        </is>
      </c>
      <c r="J104" t="inlineStr">
        <is>
          <t>No</t>
        </is>
      </c>
      <c r="K104" t="inlineStr">
        <is>
          <t>No</t>
        </is>
      </c>
      <c r="L104" t="inlineStr">
        <is>
          <t>0</t>
        </is>
      </c>
      <c r="M104" t="inlineStr">
        <is>
          <t>Gale, Richard M., 1932-, compiler.</t>
        </is>
      </c>
      <c r="N104" t="inlineStr">
        <is>
          <t>New Jersey, Humanities Press, 1978 [c1968]</t>
        </is>
      </c>
      <c r="O104" t="inlineStr">
        <is>
          <t>1978</t>
        </is>
      </c>
      <c r="Q104" t="inlineStr">
        <is>
          <t>eng</t>
        </is>
      </c>
      <c r="R104" t="inlineStr">
        <is>
          <t xml:space="preserve">nj </t>
        </is>
      </c>
      <c r="T104" t="inlineStr">
        <is>
          <t xml:space="preserve">BD </t>
        </is>
      </c>
      <c r="U104" t="n">
        <v>4</v>
      </c>
      <c r="V104" t="n">
        <v>4</v>
      </c>
      <c r="W104" t="inlineStr">
        <is>
          <t>2004-09-07</t>
        </is>
      </c>
      <c r="X104" t="inlineStr">
        <is>
          <t>2004-09-07</t>
        </is>
      </c>
      <c r="Y104" t="inlineStr">
        <is>
          <t>1990-07-12</t>
        </is>
      </c>
      <c r="Z104" t="inlineStr">
        <is>
          <t>1990-07-12</t>
        </is>
      </c>
      <c r="AA104" t="n">
        <v>102</v>
      </c>
      <c r="AB104" t="n">
        <v>74</v>
      </c>
      <c r="AC104" t="n">
        <v>438</v>
      </c>
      <c r="AD104" t="n">
        <v>1</v>
      </c>
      <c r="AE104" t="n">
        <v>4</v>
      </c>
      <c r="AF104" t="n">
        <v>4</v>
      </c>
      <c r="AG104" t="n">
        <v>23</v>
      </c>
      <c r="AH104" t="n">
        <v>0</v>
      </c>
      <c r="AI104" t="n">
        <v>6</v>
      </c>
      <c r="AJ104" t="n">
        <v>3</v>
      </c>
      <c r="AK104" t="n">
        <v>7</v>
      </c>
      <c r="AL104" t="n">
        <v>4</v>
      </c>
      <c r="AM104" t="n">
        <v>15</v>
      </c>
      <c r="AN104" t="n">
        <v>0</v>
      </c>
      <c r="AO104" t="n">
        <v>2</v>
      </c>
      <c r="AP104" t="n">
        <v>0</v>
      </c>
      <c r="AQ104" t="n">
        <v>0</v>
      </c>
      <c r="AR104" t="inlineStr">
        <is>
          <t>No</t>
        </is>
      </c>
      <c r="AS104" t="inlineStr">
        <is>
          <t>No</t>
        </is>
      </c>
      <c r="AU104">
        <f>HYPERLINK("https://creighton-primo.hosted.exlibrisgroup.com/primo-explore/search?tab=default_tab&amp;search_scope=EVERYTHING&amp;vid=01CRU&amp;lang=en_US&amp;offset=0&amp;query=any,contains,991004690629702656","Catalog Record")</f>
        <v/>
      </c>
      <c r="AV104">
        <f>HYPERLINK("http://www.worldcat.org/oclc/4609217","WorldCat Record")</f>
        <v/>
      </c>
      <c r="AW104" t="inlineStr">
        <is>
          <t>366599021:eng</t>
        </is>
      </c>
      <c r="AX104" t="inlineStr">
        <is>
          <t>4609217</t>
        </is>
      </c>
      <c r="AY104" t="inlineStr">
        <is>
          <t>991004690629702656</t>
        </is>
      </c>
      <c r="AZ104" t="inlineStr">
        <is>
          <t>991004690629702656</t>
        </is>
      </c>
      <c r="BA104" t="inlineStr">
        <is>
          <t>2265576260002656</t>
        </is>
      </c>
      <c r="BB104" t="inlineStr">
        <is>
          <t>BOOK</t>
        </is>
      </c>
      <c r="BD104" t="inlineStr">
        <is>
          <t>9780391008953</t>
        </is>
      </c>
      <c r="BE104" t="inlineStr">
        <is>
          <t>32285000235282</t>
        </is>
      </c>
      <c r="BF104" t="inlineStr">
        <is>
          <t>893532696</t>
        </is>
      </c>
    </row>
    <row r="105">
      <c r="A105" t="inlineStr">
        <is>
          <t>No</t>
        </is>
      </c>
      <c r="B105" t="inlineStr">
        <is>
          <t>CURAL</t>
        </is>
      </c>
      <c r="C105" t="inlineStr">
        <is>
          <t>SHELVES</t>
        </is>
      </c>
      <c r="D105" t="inlineStr">
        <is>
          <t>BD648 .M2</t>
        </is>
      </c>
      <c r="E105" t="inlineStr">
        <is>
          <t>0                      BD 0648000M  2</t>
        </is>
      </c>
      <c r="F105" t="inlineStr">
        <is>
          <t>The concept of matter. Contributors: Joseph Bobik [and others.</t>
        </is>
      </c>
      <c r="H105" t="inlineStr">
        <is>
          <t>No</t>
        </is>
      </c>
      <c r="I105" t="inlineStr">
        <is>
          <t>1</t>
        </is>
      </c>
      <c r="J105" t="inlineStr">
        <is>
          <t>No</t>
        </is>
      </c>
      <c r="K105" t="inlineStr">
        <is>
          <t>No</t>
        </is>
      </c>
      <c r="L105" t="inlineStr">
        <is>
          <t>0</t>
        </is>
      </c>
      <c r="M105" t="inlineStr">
        <is>
          <t>McMullin, Ernan, 1924-2011, editor.</t>
        </is>
      </c>
      <c r="N105" t="inlineStr">
        <is>
          <t>Notre Dame, Ind.] University of Notre Dame Press [1963]</t>
        </is>
      </c>
      <c r="O105" t="inlineStr">
        <is>
          <t>1963</t>
        </is>
      </c>
      <c r="Q105" t="inlineStr">
        <is>
          <t>eng</t>
        </is>
      </c>
      <c r="R105" t="inlineStr">
        <is>
          <t>inu</t>
        </is>
      </c>
      <c r="T105" t="inlineStr">
        <is>
          <t xml:space="preserve">BD </t>
        </is>
      </c>
      <c r="U105" t="n">
        <v>4</v>
      </c>
      <c r="V105" t="n">
        <v>4</v>
      </c>
      <c r="W105" t="inlineStr">
        <is>
          <t>2000-08-23</t>
        </is>
      </c>
      <c r="X105" t="inlineStr">
        <is>
          <t>2000-08-23</t>
        </is>
      </c>
      <c r="Y105" t="inlineStr">
        <is>
          <t>1996-07-22</t>
        </is>
      </c>
      <c r="Z105" t="inlineStr">
        <is>
          <t>1996-07-22</t>
        </is>
      </c>
      <c r="AA105" t="n">
        <v>446</v>
      </c>
      <c r="AB105" t="n">
        <v>391</v>
      </c>
      <c r="AC105" t="n">
        <v>400</v>
      </c>
      <c r="AD105" t="n">
        <v>2</v>
      </c>
      <c r="AE105" t="n">
        <v>2</v>
      </c>
      <c r="AF105" t="n">
        <v>33</v>
      </c>
      <c r="AG105" t="n">
        <v>33</v>
      </c>
      <c r="AH105" t="n">
        <v>10</v>
      </c>
      <c r="AI105" t="n">
        <v>10</v>
      </c>
      <c r="AJ105" t="n">
        <v>8</v>
      </c>
      <c r="AK105" t="n">
        <v>8</v>
      </c>
      <c r="AL105" t="n">
        <v>25</v>
      </c>
      <c r="AM105" t="n">
        <v>25</v>
      </c>
      <c r="AN105" t="n">
        <v>1</v>
      </c>
      <c r="AO105" t="n">
        <v>1</v>
      </c>
      <c r="AP105" t="n">
        <v>0</v>
      </c>
      <c r="AQ105" t="n">
        <v>0</v>
      </c>
      <c r="AR105" t="inlineStr">
        <is>
          <t>No</t>
        </is>
      </c>
      <c r="AS105" t="inlineStr">
        <is>
          <t>No</t>
        </is>
      </c>
      <c r="AT105">
        <f>HYPERLINK("http://catalog.hathitrust.org/Record/001389094","HathiTrust Record")</f>
        <v/>
      </c>
      <c r="AU105">
        <f>HYPERLINK("https://creighton-primo.hosted.exlibrisgroup.com/primo-explore/search?tab=default_tab&amp;search_scope=EVERYTHING&amp;vid=01CRU&amp;lang=en_US&amp;offset=0&amp;query=any,contains,991005354959702656","Catalog Record")</f>
        <v/>
      </c>
      <c r="AV105">
        <f>HYPERLINK("http://www.worldcat.org/oclc/375284","WorldCat Record")</f>
        <v/>
      </c>
      <c r="AW105" t="inlineStr">
        <is>
          <t>9657364843:eng</t>
        </is>
      </c>
      <c r="AX105" t="inlineStr">
        <is>
          <t>375284</t>
        </is>
      </c>
      <c r="AY105" t="inlineStr">
        <is>
          <t>991005354959702656</t>
        </is>
      </c>
      <c r="AZ105" t="inlineStr">
        <is>
          <t>991005354959702656</t>
        </is>
      </c>
      <c r="BA105" t="inlineStr">
        <is>
          <t>2264123940002656</t>
        </is>
      </c>
      <c r="BB105" t="inlineStr">
        <is>
          <t>BOOK</t>
        </is>
      </c>
      <c r="BE105" t="inlineStr">
        <is>
          <t>32285002232675</t>
        </is>
      </c>
      <c r="BF105" t="inlineStr">
        <is>
          <t>893870937</t>
        </is>
      </c>
    </row>
    <row r="106">
      <c r="A106" t="inlineStr">
        <is>
          <t>No</t>
        </is>
      </c>
      <c r="B106" t="inlineStr">
        <is>
          <t>CURAL</t>
        </is>
      </c>
      <c r="C106" t="inlineStr">
        <is>
          <t>SHELVES</t>
        </is>
      </c>
      <c r="D106" t="inlineStr">
        <is>
          <t>BD701 .E38 1954</t>
        </is>
      </c>
      <c r="E106" t="inlineStr">
        <is>
          <t>0                      BD 0701000E  38          1954</t>
        </is>
      </c>
      <c r="F106" t="inlineStr">
        <is>
          <t>The myth of the eternal return / translated from the French by Willard R. Trask.</t>
        </is>
      </c>
      <c r="H106" t="inlineStr">
        <is>
          <t>No</t>
        </is>
      </c>
      <c r="I106" t="inlineStr">
        <is>
          <t>1</t>
        </is>
      </c>
      <c r="J106" t="inlineStr">
        <is>
          <t>No</t>
        </is>
      </c>
      <c r="K106" t="inlineStr">
        <is>
          <t>No</t>
        </is>
      </c>
      <c r="L106" t="inlineStr">
        <is>
          <t>0</t>
        </is>
      </c>
      <c r="M106" t="inlineStr">
        <is>
          <t>Eliade, Mircea, 1907-1986.</t>
        </is>
      </c>
      <c r="N106" t="inlineStr">
        <is>
          <t>[New York] : Pantheon Books, [c1954]</t>
        </is>
      </c>
      <c r="O106" t="inlineStr">
        <is>
          <t>1954</t>
        </is>
      </c>
      <c r="Q106" t="inlineStr">
        <is>
          <t>eng</t>
        </is>
      </c>
      <c r="R106" t="inlineStr">
        <is>
          <t>nyu</t>
        </is>
      </c>
      <c r="S106" t="inlineStr">
        <is>
          <t>Bollingen series ; 46</t>
        </is>
      </c>
      <c r="T106" t="inlineStr">
        <is>
          <t xml:space="preserve">BD </t>
        </is>
      </c>
      <c r="U106" t="n">
        <v>2</v>
      </c>
      <c r="V106" t="n">
        <v>2</v>
      </c>
      <c r="W106" t="inlineStr">
        <is>
          <t>2000-09-29</t>
        </is>
      </c>
      <c r="X106" t="inlineStr">
        <is>
          <t>2000-09-29</t>
        </is>
      </c>
      <c r="Y106" t="inlineStr">
        <is>
          <t>1990-08-14</t>
        </is>
      </c>
      <c r="Z106" t="inlineStr">
        <is>
          <t>1990-08-14</t>
        </is>
      </c>
      <c r="AA106" t="n">
        <v>770</v>
      </c>
      <c r="AB106" t="n">
        <v>664</v>
      </c>
      <c r="AC106" t="n">
        <v>1193</v>
      </c>
      <c r="AD106" t="n">
        <v>4</v>
      </c>
      <c r="AE106" t="n">
        <v>8</v>
      </c>
      <c r="AF106" t="n">
        <v>32</v>
      </c>
      <c r="AG106" t="n">
        <v>49</v>
      </c>
      <c r="AH106" t="n">
        <v>12</v>
      </c>
      <c r="AI106" t="n">
        <v>21</v>
      </c>
      <c r="AJ106" t="n">
        <v>9</v>
      </c>
      <c r="AK106" t="n">
        <v>10</v>
      </c>
      <c r="AL106" t="n">
        <v>17</v>
      </c>
      <c r="AM106" t="n">
        <v>25</v>
      </c>
      <c r="AN106" t="n">
        <v>3</v>
      </c>
      <c r="AO106" t="n">
        <v>5</v>
      </c>
      <c r="AP106" t="n">
        <v>0</v>
      </c>
      <c r="AQ106" t="n">
        <v>0</v>
      </c>
      <c r="AR106" t="inlineStr">
        <is>
          <t>No</t>
        </is>
      </c>
      <c r="AS106" t="inlineStr">
        <is>
          <t>No</t>
        </is>
      </c>
      <c r="AU106">
        <f>HYPERLINK("https://creighton-primo.hosted.exlibrisgroup.com/primo-explore/search?tab=default_tab&amp;search_scope=EVERYTHING&amp;vid=01CRU&amp;lang=en_US&amp;offset=0&amp;query=any,contains,991003320619702656","Catalog Record")</f>
        <v/>
      </c>
      <c r="AV106">
        <f>HYPERLINK("http://www.worldcat.org/oclc/848294","WorldCat Record")</f>
        <v/>
      </c>
      <c r="AW106" t="inlineStr">
        <is>
          <t>4917751495:eng</t>
        </is>
      </c>
      <c r="AX106" t="inlineStr">
        <is>
          <t>848294</t>
        </is>
      </c>
      <c r="AY106" t="inlineStr">
        <is>
          <t>991003320619702656</t>
        </is>
      </c>
      <c r="AZ106" t="inlineStr">
        <is>
          <t>991003320619702656</t>
        </is>
      </c>
      <c r="BA106" t="inlineStr">
        <is>
          <t>2268861820002656</t>
        </is>
      </c>
      <c r="BB106" t="inlineStr">
        <is>
          <t>BOOK</t>
        </is>
      </c>
      <c r="BE106" t="inlineStr">
        <is>
          <t>32285000281385</t>
        </is>
      </c>
      <c r="BF106" t="inlineStr">
        <is>
          <t>893246243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