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BF 1078 B715c 1962</t>
        </is>
      </c>
      <c r="E2" t="inlineStr">
        <is>
          <t>0                      BF 1078000B  715c        1962</t>
        </is>
      </c>
      <c r="F2" t="inlineStr">
        <is>
          <t>The clinical use of dreams / foreword by Montague Ullman.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Bonime, Walter, 1909-2001.</t>
        </is>
      </c>
      <c r="N2" t="inlineStr">
        <is>
          <t>New York : Basic Books, [1962]</t>
        </is>
      </c>
      <c r="O2" t="inlineStr">
        <is>
          <t>1962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BF </t>
        </is>
      </c>
      <c r="U2" t="n">
        <v>8</v>
      </c>
      <c r="V2" t="n">
        <v>8</v>
      </c>
      <c r="W2" t="inlineStr">
        <is>
          <t>1997-07-23</t>
        </is>
      </c>
      <c r="X2" t="inlineStr">
        <is>
          <t>1997-07-23</t>
        </is>
      </c>
      <c r="Y2" t="inlineStr">
        <is>
          <t>1987-09-03</t>
        </is>
      </c>
      <c r="Z2" t="inlineStr">
        <is>
          <t>1987-09-03</t>
        </is>
      </c>
      <c r="AA2" t="n">
        <v>479</v>
      </c>
      <c r="AB2" t="n">
        <v>426</v>
      </c>
      <c r="AC2" t="n">
        <v>473</v>
      </c>
      <c r="AD2" t="n">
        <v>3</v>
      </c>
      <c r="AE2" t="n">
        <v>4</v>
      </c>
      <c r="AF2" t="n">
        <v>12</v>
      </c>
      <c r="AG2" t="n">
        <v>14</v>
      </c>
      <c r="AH2" t="n">
        <v>4</v>
      </c>
      <c r="AI2" t="n">
        <v>4</v>
      </c>
      <c r="AJ2" t="n">
        <v>4</v>
      </c>
      <c r="AK2" t="n">
        <v>4</v>
      </c>
      <c r="AL2" t="n">
        <v>6</v>
      </c>
      <c r="AM2" t="n">
        <v>7</v>
      </c>
      <c r="AN2" t="n">
        <v>2</v>
      </c>
      <c r="AO2" t="n">
        <v>3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T2">
        <f>HYPERLINK("http://catalog.hathitrust.org/Record/006256131","HathiTrust Record")</f>
        <v/>
      </c>
      <c r="AU2">
        <f>HYPERLINK("https://creighton-primo.hosted.exlibrisgroup.com/primo-explore/search?tab=default_tab&amp;search_scope=EVERYTHING&amp;vid=01CRU&amp;lang=en_US&amp;offset=0&amp;query=any,contains,991000791689702656","Catalog Record")</f>
        <v/>
      </c>
      <c r="AV2">
        <f>HYPERLINK("http://www.worldcat.org/oclc/993839","WorldCat Record")</f>
        <v/>
      </c>
      <c r="AW2" t="inlineStr">
        <is>
          <t>422927483:eng</t>
        </is>
      </c>
      <c r="AX2" t="inlineStr">
        <is>
          <t>993839</t>
        </is>
      </c>
      <c r="AY2" t="inlineStr">
        <is>
          <t>991000791689702656</t>
        </is>
      </c>
      <c r="AZ2" t="inlineStr">
        <is>
          <t>991000791689702656</t>
        </is>
      </c>
      <c r="BA2" t="inlineStr">
        <is>
          <t>2256173930002656</t>
        </is>
      </c>
      <c r="BB2" t="inlineStr">
        <is>
          <t>BOOK</t>
        </is>
      </c>
      <c r="BE2" t="inlineStr">
        <is>
          <t>30001000067936</t>
        </is>
      </c>
      <c r="BF2" t="inlineStr">
        <is>
          <t>893161171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BF 109.A1 Z96n 1984</t>
        </is>
      </c>
      <c r="E3" t="inlineStr">
        <is>
          <t>0                      BF 0109000A  1                  Z  96n         1984</t>
        </is>
      </c>
      <c r="F3" t="inlineStr">
        <is>
          <t>Biographical dictionary of psychology / Leonard Zusne.</t>
        </is>
      </c>
      <c r="H3" t="inlineStr">
        <is>
          <t>No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Zusne, Leonard, 1924-2003.</t>
        </is>
      </c>
      <c r="N3" t="inlineStr">
        <is>
          <t>Westport, Conn. : Greenwood Press, c1984.</t>
        </is>
      </c>
      <c r="O3" t="inlineStr">
        <is>
          <t>1984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BF </t>
        </is>
      </c>
      <c r="U3" t="n">
        <v>1</v>
      </c>
      <c r="V3" t="n">
        <v>1</v>
      </c>
      <c r="W3" t="inlineStr">
        <is>
          <t>2002-09-05</t>
        </is>
      </c>
      <c r="X3" t="inlineStr">
        <is>
          <t>2002-09-05</t>
        </is>
      </c>
      <c r="Y3" t="inlineStr">
        <is>
          <t>1987-08-28</t>
        </is>
      </c>
      <c r="Z3" t="inlineStr">
        <is>
          <t>1987-08-28</t>
        </is>
      </c>
      <c r="AA3" t="n">
        <v>874</v>
      </c>
      <c r="AB3" t="n">
        <v>758</v>
      </c>
      <c r="AC3" t="n">
        <v>782</v>
      </c>
      <c r="AD3" t="n">
        <v>7</v>
      </c>
      <c r="AE3" t="n">
        <v>7</v>
      </c>
      <c r="AF3" t="n">
        <v>24</v>
      </c>
      <c r="AG3" t="n">
        <v>24</v>
      </c>
      <c r="AH3" t="n">
        <v>9</v>
      </c>
      <c r="AI3" t="n">
        <v>9</v>
      </c>
      <c r="AJ3" t="n">
        <v>3</v>
      </c>
      <c r="AK3" t="n">
        <v>3</v>
      </c>
      <c r="AL3" t="n">
        <v>9</v>
      </c>
      <c r="AM3" t="n">
        <v>9</v>
      </c>
      <c r="AN3" t="n">
        <v>5</v>
      </c>
      <c r="AO3" t="n">
        <v>5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HYPERLINK("http://catalog.hathitrust.org/Record/000339310","HathiTrust Record")</f>
        <v/>
      </c>
      <c r="AU3">
        <f>HYPERLINK("https://creighton-primo.hosted.exlibrisgroup.com/primo-explore/search?tab=default_tab&amp;search_scope=EVERYTHING&amp;vid=01CRU&amp;lang=en_US&amp;offset=0&amp;query=any,contains,991001140279702656","Catalog Record")</f>
        <v/>
      </c>
      <c r="AV3">
        <f>HYPERLINK("http://www.worldcat.org/oclc/9853504","WorldCat Record")</f>
        <v/>
      </c>
      <c r="AW3" t="inlineStr">
        <is>
          <t>157734593:eng</t>
        </is>
      </c>
      <c r="AX3" t="inlineStr">
        <is>
          <t>9853504</t>
        </is>
      </c>
      <c r="AY3" t="inlineStr">
        <is>
          <t>991001140279702656</t>
        </is>
      </c>
      <c r="AZ3" t="inlineStr">
        <is>
          <t>991001140279702656</t>
        </is>
      </c>
      <c r="BA3" t="inlineStr">
        <is>
          <t>2260960280002656</t>
        </is>
      </c>
      <c r="BB3" t="inlineStr">
        <is>
          <t>BOOK</t>
        </is>
      </c>
      <c r="BD3" t="inlineStr">
        <is>
          <t>9780313240270</t>
        </is>
      </c>
      <c r="BE3" t="inlineStr">
        <is>
          <t>30001000289654</t>
        </is>
      </c>
      <c r="BF3" t="inlineStr">
        <is>
          <t>893632752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BF 1166 C567s 1956</t>
        </is>
      </c>
      <c r="E4" t="inlineStr">
        <is>
          <t>0                      BF 1166000C  567s        1956</t>
        </is>
      </c>
      <c r="F4" t="inlineStr">
        <is>
          <t>Ciba Foundation symposium on extrasensory perception / editors for the Ciba Foundation: G. E. W. Wolstenholme and Elaine C. P. Millar.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Ciba Foundation.</t>
        </is>
      </c>
      <c r="N4" t="inlineStr">
        <is>
          <t>Boston : Little, Brown, 1956.</t>
        </is>
      </c>
      <c r="O4" t="inlineStr">
        <is>
          <t>1956</t>
        </is>
      </c>
      <c r="Q4" t="inlineStr">
        <is>
          <t>eng</t>
        </is>
      </c>
      <c r="R4" t="inlineStr">
        <is>
          <t xml:space="preserve">xx </t>
        </is>
      </c>
      <c r="T4" t="inlineStr">
        <is>
          <t xml:space="preserve">BF </t>
        </is>
      </c>
      <c r="U4" t="n">
        <v>2</v>
      </c>
      <c r="V4" t="n">
        <v>2</v>
      </c>
      <c r="W4" t="inlineStr">
        <is>
          <t>1991-11-25</t>
        </is>
      </c>
      <c r="X4" t="inlineStr">
        <is>
          <t>1991-11-25</t>
        </is>
      </c>
      <c r="Y4" t="inlineStr">
        <is>
          <t>1987-09-03</t>
        </is>
      </c>
      <c r="Z4" t="inlineStr">
        <is>
          <t>1987-09-03</t>
        </is>
      </c>
      <c r="AA4" t="n">
        <v>266</v>
      </c>
      <c r="AB4" t="n">
        <v>245</v>
      </c>
      <c r="AC4" t="n">
        <v>291</v>
      </c>
      <c r="AD4" t="n">
        <v>1</v>
      </c>
      <c r="AE4" t="n">
        <v>1</v>
      </c>
      <c r="AF4" t="n">
        <v>14</v>
      </c>
      <c r="AG4" t="n">
        <v>15</v>
      </c>
      <c r="AH4" t="n">
        <v>5</v>
      </c>
      <c r="AI4" t="n">
        <v>5</v>
      </c>
      <c r="AJ4" t="n">
        <v>3</v>
      </c>
      <c r="AK4" t="n">
        <v>3</v>
      </c>
      <c r="AL4" t="n">
        <v>8</v>
      </c>
      <c r="AM4" t="n">
        <v>9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T4">
        <f>HYPERLINK("http://catalog.hathitrust.org/Record/000475145","HathiTrust Record")</f>
        <v/>
      </c>
      <c r="AU4">
        <f>HYPERLINK("https://creighton-primo.hosted.exlibrisgroup.com/primo-explore/search?tab=default_tab&amp;search_scope=EVERYTHING&amp;vid=01CRU&amp;lang=en_US&amp;offset=0&amp;query=any,contains,991000791489702656","Catalog Record")</f>
        <v/>
      </c>
      <c r="AV4">
        <f>HYPERLINK("http://www.worldcat.org/oclc/565554","WorldCat Record")</f>
        <v/>
      </c>
      <c r="AW4" t="inlineStr">
        <is>
          <t>4451769705:eng</t>
        </is>
      </c>
      <c r="AX4" t="inlineStr">
        <is>
          <t>565554</t>
        </is>
      </c>
      <c r="AY4" t="inlineStr">
        <is>
          <t>991000791489702656</t>
        </is>
      </c>
      <c r="AZ4" t="inlineStr">
        <is>
          <t>991000791489702656</t>
        </is>
      </c>
      <c r="BA4" t="inlineStr">
        <is>
          <t>2258970650002656</t>
        </is>
      </c>
      <c r="BB4" t="inlineStr">
        <is>
          <t>BOOK</t>
        </is>
      </c>
      <c r="BE4" t="inlineStr">
        <is>
          <t>30001000067860</t>
        </is>
      </c>
      <c r="BF4" t="inlineStr">
        <is>
          <t>893373737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BF 1171 E33t 1948</t>
        </is>
      </c>
      <c r="E5" t="inlineStr">
        <is>
          <t>0                      BF 1171000E  33t         1948</t>
        </is>
      </c>
      <c r="F5" t="inlineStr">
        <is>
          <t>Telepathy and medical psychology.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Ehrenwald, Jan, 1900-1988.</t>
        </is>
      </c>
      <c r="N5" t="inlineStr">
        <is>
          <t>New York : Norton, 1948.</t>
        </is>
      </c>
      <c r="O5" t="inlineStr">
        <is>
          <t>1948</t>
        </is>
      </c>
      <c r="P5" t="inlineStr">
        <is>
          <t>[1st American ed.]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BF </t>
        </is>
      </c>
      <c r="U5" t="n">
        <v>2</v>
      </c>
      <c r="V5" t="n">
        <v>2</v>
      </c>
      <c r="W5" t="inlineStr">
        <is>
          <t>1991-11-25</t>
        </is>
      </c>
      <c r="X5" t="inlineStr">
        <is>
          <t>1991-11-25</t>
        </is>
      </c>
      <c r="Y5" t="inlineStr">
        <is>
          <t>1987-09-03</t>
        </is>
      </c>
      <c r="Z5" t="inlineStr">
        <is>
          <t>1987-09-03</t>
        </is>
      </c>
      <c r="AA5" t="n">
        <v>161</v>
      </c>
      <c r="AB5" t="n">
        <v>145</v>
      </c>
      <c r="AC5" t="n">
        <v>158</v>
      </c>
      <c r="AD5" t="n">
        <v>1</v>
      </c>
      <c r="AE5" t="n">
        <v>1</v>
      </c>
      <c r="AF5" t="n">
        <v>4</v>
      </c>
      <c r="AG5" t="n">
        <v>5</v>
      </c>
      <c r="AH5" t="n">
        <v>0</v>
      </c>
      <c r="AI5" t="n">
        <v>1</v>
      </c>
      <c r="AJ5" t="n">
        <v>0</v>
      </c>
      <c r="AK5" t="n">
        <v>0</v>
      </c>
      <c r="AL5" t="n">
        <v>4</v>
      </c>
      <c r="AM5" t="n">
        <v>4</v>
      </c>
      <c r="AN5" t="n">
        <v>0</v>
      </c>
      <c r="AO5" t="n">
        <v>0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HYPERLINK("http://catalog.hathitrust.org/Record/007110419","HathiTrust Record")</f>
        <v/>
      </c>
      <c r="AU5">
        <f>HYPERLINK("https://creighton-primo.hosted.exlibrisgroup.com/primo-explore/search?tab=default_tab&amp;search_scope=EVERYTHING&amp;vid=01CRU&amp;lang=en_US&amp;offset=0&amp;query=any,contains,991000791549702656","Catalog Record")</f>
        <v/>
      </c>
      <c r="AV5">
        <f>HYPERLINK("http://www.worldcat.org/oclc/1701629","WorldCat Record")</f>
        <v/>
      </c>
      <c r="AW5" t="inlineStr">
        <is>
          <t>213611900:eng</t>
        </is>
      </c>
      <c r="AX5" t="inlineStr">
        <is>
          <t>1701629</t>
        </is>
      </c>
      <c r="AY5" t="inlineStr">
        <is>
          <t>991000791549702656</t>
        </is>
      </c>
      <c r="AZ5" t="inlineStr">
        <is>
          <t>991000791549702656</t>
        </is>
      </c>
      <c r="BA5" t="inlineStr">
        <is>
          <t>2269938980002656</t>
        </is>
      </c>
      <c r="BB5" t="inlineStr">
        <is>
          <t>BOOK</t>
        </is>
      </c>
      <c r="BE5" t="inlineStr">
        <is>
          <t>30001000067845</t>
        </is>
      </c>
      <c r="BF5" t="inlineStr">
        <is>
          <t>893735769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BF 121 C737 1994</t>
        </is>
      </c>
      <c r="E6" t="inlineStr">
        <is>
          <t>0                      BF 0121000C  737         1994</t>
        </is>
      </c>
      <c r="F6" t="inlineStr">
        <is>
          <t>Companion encyclopedia of psychology / edited by Andrew M. Colman.</t>
        </is>
      </c>
      <c r="H6" t="inlineStr">
        <is>
          <t>Yes</t>
        </is>
      </c>
      <c r="I6" t="inlineStr">
        <is>
          <t>1</t>
        </is>
      </c>
      <c r="J6" t="inlineStr">
        <is>
          <t>Yes</t>
        </is>
      </c>
      <c r="K6" t="inlineStr">
        <is>
          <t>No</t>
        </is>
      </c>
      <c r="L6" t="inlineStr">
        <is>
          <t>0</t>
        </is>
      </c>
      <c r="N6" t="inlineStr">
        <is>
          <t>London : Routledge, c1994.</t>
        </is>
      </c>
      <c r="O6" t="inlineStr">
        <is>
          <t>1994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BF </t>
        </is>
      </c>
      <c r="U6" t="n">
        <v>2</v>
      </c>
      <c r="V6" t="n">
        <v>3</v>
      </c>
      <c r="W6" t="inlineStr">
        <is>
          <t>1994-07-13</t>
        </is>
      </c>
      <c r="X6" t="inlineStr">
        <is>
          <t>1994-07-13</t>
        </is>
      </c>
      <c r="Y6" t="inlineStr">
        <is>
          <t>1994-07-13</t>
        </is>
      </c>
      <c r="Z6" t="inlineStr">
        <is>
          <t>1994-07-13</t>
        </is>
      </c>
      <c r="AA6" t="n">
        <v>754</v>
      </c>
      <c r="AB6" t="n">
        <v>552</v>
      </c>
      <c r="AC6" t="n">
        <v>563</v>
      </c>
      <c r="AD6" t="n">
        <v>5</v>
      </c>
      <c r="AE6" t="n">
        <v>5</v>
      </c>
      <c r="AF6" t="n">
        <v>23</v>
      </c>
      <c r="AG6" t="n">
        <v>24</v>
      </c>
      <c r="AH6" t="n">
        <v>5</v>
      </c>
      <c r="AI6" t="n">
        <v>6</v>
      </c>
      <c r="AJ6" t="n">
        <v>6</v>
      </c>
      <c r="AK6" t="n">
        <v>6</v>
      </c>
      <c r="AL6" t="n">
        <v>14</v>
      </c>
      <c r="AM6" t="n">
        <v>15</v>
      </c>
      <c r="AN6" t="n">
        <v>4</v>
      </c>
      <c r="AO6" t="n">
        <v>4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V6">
        <f>HYPERLINK("http://www.worldcat.org/oclc/29703951","WorldCat Record")</f>
        <v/>
      </c>
      <c r="AW6" t="inlineStr">
        <is>
          <t>55790140:eng</t>
        </is>
      </c>
      <c r="AX6" t="inlineStr">
        <is>
          <t>29703951</t>
        </is>
      </c>
      <c r="AY6" t="inlineStr">
        <is>
          <t>991000671639702656</t>
        </is>
      </c>
      <c r="AZ6" t="inlineStr">
        <is>
          <t>991000671639702656</t>
        </is>
      </c>
      <c r="BA6" t="inlineStr">
        <is>
          <t>2259827410002656</t>
        </is>
      </c>
      <c r="BB6" t="inlineStr">
        <is>
          <t>BOOK</t>
        </is>
      </c>
      <c r="BD6" t="inlineStr">
        <is>
          <t>9780415064460</t>
        </is>
      </c>
      <c r="BE6" t="inlineStr">
        <is>
          <t>30001002696088</t>
        </is>
      </c>
      <c r="BF6" t="inlineStr">
        <is>
          <t>893283405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BF 121 H918 1994</t>
        </is>
      </c>
      <c r="E7" t="inlineStr">
        <is>
          <t>0                      BF 0121000H  918         1994</t>
        </is>
      </c>
      <c r="F7" t="inlineStr">
        <is>
          <t>Human behavior : an introduction for medical students / edited by Alan Stoudemire ; 27 contributors.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Philadelphia : J.B. Lippincott, c1994.</t>
        </is>
      </c>
      <c r="O7" t="inlineStr">
        <is>
          <t>1994</t>
        </is>
      </c>
      <c r="P7" t="inlineStr">
        <is>
          <t>2nd ed.</t>
        </is>
      </c>
      <c r="Q7" t="inlineStr">
        <is>
          <t>eng</t>
        </is>
      </c>
      <c r="R7" t="inlineStr">
        <is>
          <t>pau</t>
        </is>
      </c>
      <c r="T7" t="inlineStr">
        <is>
          <t xml:space="preserve">BF </t>
        </is>
      </c>
      <c r="U7" t="n">
        <v>59</v>
      </c>
      <c r="V7" t="n">
        <v>59</v>
      </c>
      <c r="W7" t="inlineStr">
        <is>
          <t>2006-01-03</t>
        </is>
      </c>
      <c r="X7" t="inlineStr">
        <is>
          <t>2006-01-03</t>
        </is>
      </c>
      <c r="Y7" t="inlineStr">
        <is>
          <t>1995-08-14</t>
        </is>
      </c>
      <c r="Z7" t="inlineStr">
        <is>
          <t>1995-08-14</t>
        </is>
      </c>
      <c r="AA7" t="n">
        <v>149</v>
      </c>
      <c r="AB7" t="n">
        <v>111</v>
      </c>
      <c r="AC7" t="n">
        <v>118</v>
      </c>
      <c r="AD7" t="n">
        <v>1</v>
      </c>
      <c r="AE7" t="n">
        <v>1</v>
      </c>
      <c r="AF7" t="n">
        <v>4</v>
      </c>
      <c r="AG7" t="n">
        <v>4</v>
      </c>
      <c r="AH7" t="n">
        <v>2</v>
      </c>
      <c r="AI7" t="n">
        <v>2</v>
      </c>
      <c r="AJ7" t="n">
        <v>1</v>
      </c>
      <c r="AK7" t="n">
        <v>1</v>
      </c>
      <c r="AL7" t="n">
        <v>3</v>
      </c>
      <c r="AM7" t="n">
        <v>3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HYPERLINK("http://catalog.hathitrust.org/Record/002967637","HathiTrust Record")</f>
        <v/>
      </c>
      <c r="AU7">
        <f>HYPERLINK("https://creighton-primo.hosted.exlibrisgroup.com/primo-explore/search?tab=default_tab&amp;search_scope=EVERYTHING&amp;vid=01CRU&amp;lang=en_US&amp;offset=0&amp;query=any,contains,991001403979702656","Catalog Record")</f>
        <v/>
      </c>
      <c r="AV7">
        <f>HYPERLINK("http://www.worldcat.org/oclc/28802043","WorldCat Record")</f>
        <v/>
      </c>
      <c r="AW7" t="inlineStr">
        <is>
          <t>4883878041:eng</t>
        </is>
      </c>
      <c r="AX7" t="inlineStr">
        <is>
          <t>28802043</t>
        </is>
      </c>
      <c r="AY7" t="inlineStr">
        <is>
          <t>991001403979702656</t>
        </is>
      </c>
      <c r="AZ7" t="inlineStr">
        <is>
          <t>991001403979702656</t>
        </is>
      </c>
      <c r="BA7" t="inlineStr">
        <is>
          <t>2257432360002656</t>
        </is>
      </c>
      <c r="BB7" t="inlineStr">
        <is>
          <t>BOOK</t>
        </is>
      </c>
      <c r="BD7" t="inlineStr">
        <is>
          <t>9780397513376</t>
        </is>
      </c>
      <c r="BE7" t="inlineStr">
        <is>
          <t>30001003149368</t>
        </is>
      </c>
      <c r="BF7" t="inlineStr">
        <is>
          <t>893638290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BF 121 H918 1998</t>
        </is>
      </c>
      <c r="E8" t="inlineStr">
        <is>
          <t>0                      BF 0121000H  918         1998</t>
        </is>
      </c>
      <c r="F8" t="inlineStr">
        <is>
          <t>Human behavior : an introduction for medical students / edited by Alan Stoudemire.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N8" t="inlineStr">
        <is>
          <t>Philadelphia, PA: Lippincott-Raven, c1998.</t>
        </is>
      </c>
      <c r="O8" t="inlineStr">
        <is>
          <t>1998</t>
        </is>
      </c>
      <c r="P8" t="inlineStr">
        <is>
          <t>3rd ed.</t>
        </is>
      </c>
      <c r="Q8" t="inlineStr">
        <is>
          <t>eng</t>
        </is>
      </c>
      <c r="R8" t="inlineStr">
        <is>
          <t>pau</t>
        </is>
      </c>
      <c r="T8" t="inlineStr">
        <is>
          <t xml:space="preserve">BF </t>
        </is>
      </c>
      <c r="U8" t="n">
        <v>90</v>
      </c>
      <c r="V8" t="n">
        <v>90</v>
      </c>
      <c r="W8" t="inlineStr">
        <is>
          <t>2007-12-12</t>
        </is>
      </c>
      <c r="X8" t="inlineStr">
        <is>
          <t>2007-12-12</t>
        </is>
      </c>
      <c r="Y8" t="inlineStr">
        <is>
          <t>1999-01-19</t>
        </is>
      </c>
      <c r="Z8" t="inlineStr">
        <is>
          <t>1999-01-19</t>
        </is>
      </c>
      <c r="AA8" t="n">
        <v>183</v>
      </c>
      <c r="AB8" t="n">
        <v>124</v>
      </c>
      <c r="AC8" t="n">
        <v>130</v>
      </c>
      <c r="AD8" t="n">
        <v>1</v>
      </c>
      <c r="AE8" t="n">
        <v>1</v>
      </c>
      <c r="AF8" t="n">
        <v>3</v>
      </c>
      <c r="AG8" t="n">
        <v>3</v>
      </c>
      <c r="AH8" t="n">
        <v>1</v>
      </c>
      <c r="AI8" t="n">
        <v>1</v>
      </c>
      <c r="AJ8" t="n">
        <v>1</v>
      </c>
      <c r="AK8" t="n">
        <v>1</v>
      </c>
      <c r="AL8" t="n">
        <v>2</v>
      </c>
      <c r="AM8" t="n">
        <v>2</v>
      </c>
      <c r="AN8" t="n">
        <v>0</v>
      </c>
      <c r="AO8" t="n">
        <v>0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HYPERLINK("https://creighton-primo.hosted.exlibrisgroup.com/primo-explore/search?tab=default_tab&amp;search_scope=EVERYTHING&amp;vid=01CRU&amp;lang=en_US&amp;offset=0&amp;query=any,contains,991001531079702656","Catalog Record")</f>
        <v/>
      </c>
      <c r="AV8">
        <f>HYPERLINK("http://www.worldcat.org/oclc/38311553","WorldCat Record")</f>
        <v/>
      </c>
      <c r="AW8" t="inlineStr">
        <is>
          <t>836749144:eng</t>
        </is>
      </c>
      <c r="AX8" t="inlineStr">
        <is>
          <t>38311553</t>
        </is>
      </c>
      <c r="AY8" t="inlineStr">
        <is>
          <t>991001531079702656</t>
        </is>
      </c>
      <c r="AZ8" t="inlineStr">
        <is>
          <t>991001531079702656</t>
        </is>
      </c>
      <c r="BA8" t="inlineStr">
        <is>
          <t>2271056280002656</t>
        </is>
      </c>
      <c r="BB8" t="inlineStr">
        <is>
          <t>BOOK</t>
        </is>
      </c>
      <c r="BD8" t="inlineStr">
        <is>
          <t>9780397584611</t>
        </is>
      </c>
      <c r="BE8" t="inlineStr">
        <is>
          <t>30001003961499</t>
        </is>
      </c>
      <c r="BF8" t="inlineStr">
        <is>
          <t>893121610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BF 121 L183p 1992</t>
        </is>
      </c>
      <c r="E9" t="inlineStr">
        <is>
          <t>0                      BF 0121000L  183p        1992</t>
        </is>
      </c>
      <c r="F9" t="inlineStr">
        <is>
          <t>Psychology : an introduction / Benjamin B. Lahey.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Lahey, Benjamin B.</t>
        </is>
      </c>
      <c r="N9" t="inlineStr">
        <is>
          <t>Dubuque, Iowa : Wm. C. Brown Publishers, c1992.</t>
        </is>
      </c>
      <c r="O9" t="inlineStr">
        <is>
          <t>1992</t>
        </is>
      </c>
      <c r="P9" t="inlineStr">
        <is>
          <t>4th ed.</t>
        </is>
      </c>
      <c r="Q9" t="inlineStr">
        <is>
          <t>eng</t>
        </is>
      </c>
      <c r="R9" t="inlineStr">
        <is>
          <t>iau</t>
        </is>
      </c>
      <c r="T9" t="inlineStr">
        <is>
          <t xml:space="preserve">BF </t>
        </is>
      </c>
      <c r="U9" t="n">
        <v>17</v>
      </c>
      <c r="V9" t="n">
        <v>17</v>
      </c>
      <c r="W9" t="inlineStr">
        <is>
          <t>2005-02-27</t>
        </is>
      </c>
      <c r="X9" t="inlineStr">
        <is>
          <t>2005-02-27</t>
        </is>
      </c>
      <c r="Y9" t="inlineStr">
        <is>
          <t>1992-08-31</t>
        </is>
      </c>
      <c r="Z9" t="inlineStr">
        <is>
          <t>1992-08-31</t>
        </is>
      </c>
      <c r="AA9" t="n">
        <v>57</v>
      </c>
      <c r="AB9" t="n">
        <v>39</v>
      </c>
      <c r="AC9" t="n">
        <v>419</v>
      </c>
      <c r="AD9" t="n">
        <v>1</v>
      </c>
      <c r="AE9" t="n">
        <v>3</v>
      </c>
      <c r="AF9" t="n">
        <v>2</v>
      </c>
      <c r="AG9" t="n">
        <v>7</v>
      </c>
      <c r="AH9" t="n">
        <v>1</v>
      </c>
      <c r="AI9" t="n">
        <v>3</v>
      </c>
      <c r="AJ9" t="n">
        <v>0</v>
      </c>
      <c r="AK9" t="n">
        <v>0</v>
      </c>
      <c r="AL9" t="n">
        <v>2</v>
      </c>
      <c r="AM9" t="n">
        <v>4</v>
      </c>
      <c r="AN9" t="n">
        <v>0</v>
      </c>
      <c r="AO9" t="n">
        <v>2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HYPERLINK("https://creighton-primo.hosted.exlibrisgroup.com/primo-explore/search?tab=default_tab&amp;search_scope=EVERYTHING&amp;vid=01CRU&amp;lang=en_US&amp;offset=0&amp;query=any,contains,991001341829702656","Catalog Record")</f>
        <v/>
      </c>
      <c r="AV9">
        <f>HYPERLINK("http://www.worldcat.org/oclc/25130935","WorldCat Record")</f>
        <v/>
      </c>
      <c r="AW9" t="inlineStr">
        <is>
          <t>4536108006:eng</t>
        </is>
      </c>
      <c r="AX9" t="inlineStr">
        <is>
          <t>25130935</t>
        </is>
      </c>
      <c r="AY9" t="inlineStr">
        <is>
          <t>991001341829702656</t>
        </is>
      </c>
      <c r="AZ9" t="inlineStr">
        <is>
          <t>991001341829702656</t>
        </is>
      </c>
      <c r="BA9" t="inlineStr">
        <is>
          <t>2263063480002656</t>
        </is>
      </c>
      <c r="BB9" t="inlineStr">
        <is>
          <t>BOOK</t>
        </is>
      </c>
      <c r="BD9" t="inlineStr">
        <is>
          <t>9780697105257</t>
        </is>
      </c>
      <c r="BE9" t="inlineStr">
        <is>
          <t>30001002456053</t>
        </is>
      </c>
      <c r="BF9" t="inlineStr">
        <is>
          <t>893741051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BF 121 L188p 1992</t>
        </is>
      </c>
      <c r="E10" t="inlineStr">
        <is>
          <t>0                      BF 0121000L  188p        1992</t>
        </is>
      </c>
      <c r="F10" t="inlineStr">
        <is>
          <t>Psychology / James D. Laird, Nicholas S. Thompson.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Laird, James D.</t>
        </is>
      </c>
      <c r="N10" t="inlineStr">
        <is>
          <t>Boston : Houghton Mifflin, c1992.</t>
        </is>
      </c>
      <c r="O10" t="inlineStr">
        <is>
          <t>1992</t>
        </is>
      </c>
      <c r="Q10" t="inlineStr">
        <is>
          <t>eng</t>
        </is>
      </c>
      <c r="R10" t="inlineStr">
        <is>
          <t>mau</t>
        </is>
      </c>
      <c r="T10" t="inlineStr">
        <is>
          <t xml:space="preserve">BF </t>
        </is>
      </c>
      <c r="U10" t="n">
        <v>14</v>
      </c>
      <c r="V10" t="n">
        <v>14</v>
      </c>
      <c r="W10" t="inlineStr">
        <is>
          <t>1999-03-21</t>
        </is>
      </c>
      <c r="X10" t="inlineStr">
        <is>
          <t>1999-03-21</t>
        </is>
      </c>
      <c r="Y10" t="inlineStr">
        <is>
          <t>1992-08-31</t>
        </is>
      </c>
      <c r="Z10" t="inlineStr">
        <is>
          <t>1992-08-31</t>
        </is>
      </c>
      <c r="AA10" t="n">
        <v>70</v>
      </c>
      <c r="AB10" t="n">
        <v>54</v>
      </c>
      <c r="AC10" t="n">
        <v>55</v>
      </c>
      <c r="AD10" t="n">
        <v>1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HYPERLINK("https://creighton-primo.hosted.exlibrisgroup.com/primo-explore/search?tab=default_tab&amp;search_scope=EVERYTHING&amp;vid=01CRU&amp;lang=en_US&amp;offset=0&amp;query=any,contains,991001341609702656","Catalog Record")</f>
        <v/>
      </c>
      <c r="AV10">
        <f>HYPERLINK("http://www.worldcat.org/oclc/25412128","WorldCat Record")</f>
        <v/>
      </c>
      <c r="AW10" t="inlineStr">
        <is>
          <t>1363433333:eng</t>
        </is>
      </c>
      <c r="AX10" t="inlineStr">
        <is>
          <t>25412128</t>
        </is>
      </c>
      <c r="AY10" t="inlineStr">
        <is>
          <t>991001341609702656</t>
        </is>
      </c>
      <c r="AZ10" t="inlineStr">
        <is>
          <t>991001341609702656</t>
        </is>
      </c>
      <c r="BA10" t="inlineStr">
        <is>
          <t>2256788220002656</t>
        </is>
      </c>
      <c r="BB10" t="inlineStr">
        <is>
          <t>BOOK</t>
        </is>
      </c>
      <c r="BD10" t="inlineStr">
        <is>
          <t>9780395470909</t>
        </is>
      </c>
      <c r="BE10" t="inlineStr">
        <is>
          <t>30001002455972</t>
        </is>
      </c>
      <c r="BF10" t="inlineStr">
        <is>
          <t>893546588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BF 121 M134u 1992</t>
        </is>
      </c>
      <c r="E11" t="inlineStr">
        <is>
          <t>0                      BF 0121000M  134u        1992</t>
        </is>
      </c>
      <c r="F11" t="inlineStr">
        <is>
          <t>Understanding human behavior / James V. McConnell, Ronald P. Philipchalk.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McConnell, James V.</t>
        </is>
      </c>
      <c r="N11" t="inlineStr">
        <is>
          <t>Fort Worth : Harcourt Brace Jovanovich College Publishers, c1992.</t>
        </is>
      </c>
      <c r="O11" t="inlineStr">
        <is>
          <t>1992</t>
        </is>
      </c>
      <c r="P11" t="inlineStr">
        <is>
          <t>7th ed.</t>
        </is>
      </c>
      <c r="Q11" t="inlineStr">
        <is>
          <t>eng</t>
        </is>
      </c>
      <c r="R11" t="inlineStr">
        <is>
          <t>txu</t>
        </is>
      </c>
      <c r="T11" t="inlineStr">
        <is>
          <t xml:space="preserve">BF </t>
        </is>
      </c>
      <c r="U11" t="n">
        <v>11</v>
      </c>
      <c r="V11" t="n">
        <v>11</v>
      </c>
      <c r="W11" t="inlineStr">
        <is>
          <t>1998-07-16</t>
        </is>
      </c>
      <c r="X11" t="inlineStr">
        <is>
          <t>1998-07-16</t>
        </is>
      </c>
      <c r="Y11" t="inlineStr">
        <is>
          <t>1992-08-31</t>
        </is>
      </c>
      <c r="Z11" t="inlineStr">
        <is>
          <t>1992-08-31</t>
        </is>
      </c>
      <c r="AA11" t="n">
        <v>111</v>
      </c>
      <c r="AB11" t="n">
        <v>68</v>
      </c>
      <c r="AC11" t="n">
        <v>325</v>
      </c>
      <c r="AD11" t="n">
        <v>2</v>
      </c>
      <c r="AE11" t="n">
        <v>6</v>
      </c>
      <c r="AF11" t="n">
        <v>5</v>
      </c>
      <c r="AG11" t="n">
        <v>9</v>
      </c>
      <c r="AH11" t="n">
        <v>2</v>
      </c>
      <c r="AI11" t="n">
        <v>4</v>
      </c>
      <c r="AJ11" t="n">
        <v>0</v>
      </c>
      <c r="AK11" t="n">
        <v>1</v>
      </c>
      <c r="AL11" t="n">
        <v>3</v>
      </c>
      <c r="AM11" t="n">
        <v>4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HYPERLINK("http://catalog.hathitrust.org/Record/009812612","HathiTrust Record")</f>
        <v/>
      </c>
      <c r="AU11">
        <f>HYPERLINK("https://creighton-primo.hosted.exlibrisgroup.com/primo-explore/search?tab=default_tab&amp;search_scope=EVERYTHING&amp;vid=01CRU&amp;lang=en_US&amp;offset=0&amp;query=any,contains,991001341689702656","Catalog Record")</f>
        <v/>
      </c>
      <c r="AV11">
        <f>HYPERLINK("http://www.worldcat.org/oclc/24009629","WorldCat Record")</f>
        <v/>
      </c>
      <c r="AW11" t="inlineStr">
        <is>
          <t>4417311784:eng</t>
        </is>
      </c>
      <c r="AX11" t="inlineStr">
        <is>
          <t>24009629</t>
        </is>
      </c>
      <c r="AY11" t="inlineStr">
        <is>
          <t>991001341689702656</t>
        </is>
      </c>
      <c r="AZ11" t="inlineStr">
        <is>
          <t>991001341689702656</t>
        </is>
      </c>
      <c r="BA11" t="inlineStr">
        <is>
          <t>2261906800002656</t>
        </is>
      </c>
      <c r="BB11" t="inlineStr">
        <is>
          <t>BOOK</t>
        </is>
      </c>
      <c r="BD11" t="inlineStr">
        <is>
          <t>9780030557477</t>
        </is>
      </c>
      <c r="BE11" t="inlineStr">
        <is>
          <t>30001002455998</t>
        </is>
      </c>
      <c r="BF11" t="inlineStr">
        <is>
          <t>893826665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BF 173 E68w 1987</t>
        </is>
      </c>
      <c r="E12" t="inlineStr">
        <is>
          <t>0                      BF 0173000E  68w         1987</t>
        </is>
      </c>
      <c r="F12" t="inlineStr">
        <is>
          <t>A way of looking at things : selected papers from 1930-1980 / Erik H. Erikson ; edited by Stephen Schlein.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Erikson, Erik H. (Erik Homburger), 1902-1994.</t>
        </is>
      </c>
      <c r="N12" t="inlineStr">
        <is>
          <t>New York : Norton, c1987.</t>
        </is>
      </c>
      <c r="O12" t="inlineStr">
        <is>
          <t>1987</t>
        </is>
      </c>
      <c r="P12" t="inlineStr">
        <is>
          <t>1st ed.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BF </t>
        </is>
      </c>
      <c r="U12" t="n">
        <v>4</v>
      </c>
      <c r="V12" t="n">
        <v>4</v>
      </c>
      <c r="W12" t="inlineStr">
        <is>
          <t>1992-10-09</t>
        </is>
      </c>
      <c r="X12" t="inlineStr">
        <is>
          <t>1992-10-09</t>
        </is>
      </c>
      <c r="Y12" t="inlineStr">
        <is>
          <t>1987-11-17</t>
        </is>
      </c>
      <c r="Z12" t="inlineStr">
        <is>
          <t>1987-11-17</t>
        </is>
      </c>
      <c r="AA12" t="n">
        <v>714</v>
      </c>
      <c r="AB12" t="n">
        <v>627</v>
      </c>
      <c r="AC12" t="n">
        <v>723</v>
      </c>
      <c r="AD12" t="n">
        <v>5</v>
      </c>
      <c r="AE12" t="n">
        <v>5</v>
      </c>
      <c r="AF12" t="n">
        <v>28</v>
      </c>
      <c r="AG12" t="n">
        <v>29</v>
      </c>
      <c r="AH12" t="n">
        <v>9</v>
      </c>
      <c r="AI12" t="n">
        <v>10</v>
      </c>
      <c r="AJ12" t="n">
        <v>6</v>
      </c>
      <c r="AK12" t="n">
        <v>6</v>
      </c>
      <c r="AL12" t="n">
        <v>18</v>
      </c>
      <c r="AM12" t="n">
        <v>18</v>
      </c>
      <c r="AN12" t="n">
        <v>3</v>
      </c>
      <c r="AO12" t="n">
        <v>3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HYPERLINK("https://creighton-primo.hosted.exlibrisgroup.com/primo-explore/search?tab=default_tab&amp;search_scope=EVERYTHING&amp;vid=01CRU&amp;lang=en_US&amp;offset=0&amp;query=any,contains,991001531539702656","Catalog Record")</f>
        <v/>
      </c>
      <c r="AV12">
        <f>HYPERLINK("http://www.worldcat.org/oclc/13524548","WorldCat Record")</f>
        <v/>
      </c>
      <c r="AW12" t="inlineStr">
        <is>
          <t>367900805:eng</t>
        </is>
      </c>
      <c r="AX12" t="inlineStr">
        <is>
          <t>13524548</t>
        </is>
      </c>
      <c r="AY12" t="inlineStr">
        <is>
          <t>991001531539702656</t>
        </is>
      </c>
      <c r="AZ12" t="inlineStr">
        <is>
          <t>991001531539702656</t>
        </is>
      </c>
      <c r="BA12" t="inlineStr">
        <is>
          <t>2264198760002656</t>
        </is>
      </c>
      <c r="BB12" t="inlineStr">
        <is>
          <t>BOOK</t>
        </is>
      </c>
      <c r="BD12" t="inlineStr">
        <is>
          <t>9780393022674</t>
        </is>
      </c>
      <c r="BE12" t="inlineStr">
        <is>
          <t>30001000621609</t>
        </is>
      </c>
      <c r="BF12" t="inlineStr">
        <is>
          <t>893460687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BF 176 G881h 1984</t>
        </is>
      </c>
      <c r="E13" t="inlineStr">
        <is>
          <t>0                      BF 0176000G  881h        1984</t>
        </is>
      </c>
      <c r="F13" t="inlineStr">
        <is>
          <t>Handbook of psychological assessment / Gary Groth-Marnat.</t>
        </is>
      </c>
      <c r="H13" t="inlineStr">
        <is>
          <t>No</t>
        </is>
      </c>
      <c r="I13" t="inlineStr">
        <is>
          <t>1</t>
        </is>
      </c>
      <c r="J13" t="inlineStr">
        <is>
          <t>Yes</t>
        </is>
      </c>
      <c r="K13" t="inlineStr">
        <is>
          <t>No</t>
        </is>
      </c>
      <c r="L13" t="inlineStr">
        <is>
          <t>0</t>
        </is>
      </c>
      <c r="M13" t="inlineStr">
        <is>
          <t>Groth-Marnat, Gary.</t>
        </is>
      </c>
      <c r="N13" t="inlineStr">
        <is>
          <t>New York, N.Y. : Van Nostrand Reinhold, c1984.</t>
        </is>
      </c>
      <c r="O13" t="inlineStr">
        <is>
          <t>1984</t>
        </is>
      </c>
      <c r="Q13" t="inlineStr">
        <is>
          <t>eng</t>
        </is>
      </c>
      <c r="R13" t="inlineStr">
        <is>
          <t>xxu</t>
        </is>
      </c>
      <c r="T13" t="inlineStr">
        <is>
          <t xml:space="preserve">BF </t>
        </is>
      </c>
      <c r="U13" t="n">
        <v>11</v>
      </c>
      <c r="V13" t="n">
        <v>11</v>
      </c>
      <c r="W13" t="inlineStr">
        <is>
          <t>2008-01-06</t>
        </is>
      </c>
      <c r="X13" t="inlineStr">
        <is>
          <t>2008-01-06</t>
        </is>
      </c>
      <c r="Y13" t="inlineStr">
        <is>
          <t>1987-08-28</t>
        </is>
      </c>
      <c r="Z13" t="inlineStr">
        <is>
          <t>1987-08-28</t>
        </is>
      </c>
      <c r="AA13" t="n">
        <v>548</v>
      </c>
      <c r="AB13" t="n">
        <v>470</v>
      </c>
      <c r="AC13" t="n">
        <v>1998</v>
      </c>
      <c r="AD13" t="n">
        <v>6</v>
      </c>
      <c r="AE13" t="n">
        <v>34</v>
      </c>
      <c r="AF13" t="n">
        <v>20</v>
      </c>
      <c r="AG13" t="n">
        <v>67</v>
      </c>
      <c r="AH13" t="n">
        <v>6</v>
      </c>
      <c r="AI13" t="n">
        <v>25</v>
      </c>
      <c r="AJ13" t="n">
        <v>5</v>
      </c>
      <c r="AK13" t="n">
        <v>11</v>
      </c>
      <c r="AL13" t="n">
        <v>10</v>
      </c>
      <c r="AM13" t="n">
        <v>25</v>
      </c>
      <c r="AN13" t="n">
        <v>4</v>
      </c>
      <c r="AO13" t="n">
        <v>18</v>
      </c>
      <c r="AP13" t="n">
        <v>0</v>
      </c>
      <c r="AQ13" t="n">
        <v>1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HYPERLINK("http://catalog.hathitrust.org/Record/000168316","HathiTrust Record")</f>
        <v/>
      </c>
      <c r="AU13">
        <f>HYPERLINK("https://creighton-primo.hosted.exlibrisgroup.com/primo-explore/search?tab=default_tab&amp;search_scope=EVERYTHING&amp;vid=01CRU&amp;lang=en_US&amp;offset=0&amp;query=any,contains,991000787039702656","Catalog Record")</f>
        <v/>
      </c>
      <c r="AV13">
        <f>HYPERLINK("http://www.worldcat.org/oclc/10072396","WorldCat Record")</f>
        <v/>
      </c>
      <c r="AW13" t="inlineStr">
        <is>
          <t>3170159:eng</t>
        </is>
      </c>
      <c r="AX13" t="inlineStr">
        <is>
          <t>10072396</t>
        </is>
      </c>
      <c r="AY13" t="inlineStr">
        <is>
          <t>991000787039702656</t>
        </is>
      </c>
      <c r="AZ13" t="inlineStr">
        <is>
          <t>991000787039702656</t>
        </is>
      </c>
      <c r="BA13" t="inlineStr">
        <is>
          <t>2264988310002656</t>
        </is>
      </c>
      <c r="BB13" t="inlineStr">
        <is>
          <t>BOOK</t>
        </is>
      </c>
      <c r="BD13" t="inlineStr">
        <is>
          <t>9780442229276</t>
        </is>
      </c>
      <c r="BE13" t="inlineStr">
        <is>
          <t>30001000066011</t>
        </is>
      </c>
      <c r="BF13" t="inlineStr">
        <is>
          <t>893368557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BF 311 G815g 1997</t>
        </is>
      </c>
      <c r="E14" t="inlineStr">
        <is>
          <t>0                      BF 0311000G  815g        1997</t>
        </is>
      </c>
      <c r="F14" t="inlineStr">
        <is>
          <t>The growth of the mind : and the endangered origins of intelligence / Stanley I. Greenspan with Beryl Lieff Benderly.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Yes</t>
        </is>
      </c>
      <c r="L14" t="inlineStr">
        <is>
          <t>0</t>
        </is>
      </c>
      <c r="M14" t="inlineStr">
        <is>
          <t>Greenspan, Stanley I.</t>
        </is>
      </c>
      <c r="N14" t="inlineStr">
        <is>
          <t>Reading, Mass. : Perseus Books, c1997.</t>
        </is>
      </c>
      <c r="O14" t="inlineStr">
        <is>
          <t>1998</t>
        </is>
      </c>
      <c r="Q14" t="inlineStr">
        <is>
          <t>eng</t>
        </is>
      </c>
      <c r="R14" t="inlineStr">
        <is>
          <t>mau</t>
        </is>
      </c>
      <c r="T14" t="inlineStr">
        <is>
          <t xml:space="preserve">BF </t>
        </is>
      </c>
      <c r="U14" t="n">
        <v>7</v>
      </c>
      <c r="V14" t="n">
        <v>7</v>
      </c>
      <c r="W14" t="inlineStr">
        <is>
          <t>2007-08-31</t>
        </is>
      </c>
      <c r="X14" t="inlineStr">
        <is>
          <t>2007-08-31</t>
        </is>
      </c>
      <c r="Y14" t="inlineStr">
        <is>
          <t>1999-08-18</t>
        </is>
      </c>
      <c r="Z14" t="inlineStr">
        <is>
          <t>1999-08-18</t>
        </is>
      </c>
      <c r="AA14" t="n">
        <v>214</v>
      </c>
      <c r="AB14" t="n">
        <v>180</v>
      </c>
      <c r="AC14" t="n">
        <v>932</v>
      </c>
      <c r="AD14" t="n">
        <v>1</v>
      </c>
      <c r="AE14" t="n">
        <v>5</v>
      </c>
      <c r="AF14" t="n">
        <v>6</v>
      </c>
      <c r="AG14" t="n">
        <v>33</v>
      </c>
      <c r="AH14" t="n">
        <v>4</v>
      </c>
      <c r="AI14" t="n">
        <v>14</v>
      </c>
      <c r="AJ14" t="n">
        <v>1</v>
      </c>
      <c r="AK14" t="n">
        <v>7</v>
      </c>
      <c r="AL14" t="n">
        <v>3</v>
      </c>
      <c r="AM14" t="n">
        <v>20</v>
      </c>
      <c r="AN14" t="n">
        <v>0</v>
      </c>
      <c r="AO14" t="n">
        <v>2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HYPERLINK("https://creighton-primo.hosted.exlibrisgroup.com/primo-explore/search?tab=default_tab&amp;search_scope=EVERYTHING&amp;vid=01CRU&amp;lang=en_US&amp;offset=0&amp;query=any,contains,991001565499702656","Catalog Record")</f>
        <v/>
      </c>
      <c r="AV14">
        <f>HYPERLINK("http://www.worldcat.org/oclc/40334501","WorldCat Record")</f>
        <v/>
      </c>
      <c r="AW14" t="inlineStr">
        <is>
          <t>25803726:eng</t>
        </is>
      </c>
      <c r="AX14" t="inlineStr">
        <is>
          <t>40334501</t>
        </is>
      </c>
      <c r="AY14" t="inlineStr">
        <is>
          <t>991001565499702656</t>
        </is>
      </c>
      <c r="AZ14" t="inlineStr">
        <is>
          <t>991001565499702656</t>
        </is>
      </c>
      <c r="BA14" t="inlineStr">
        <is>
          <t>2255912380002656</t>
        </is>
      </c>
      <c r="BB14" t="inlineStr">
        <is>
          <t>BOOK</t>
        </is>
      </c>
      <c r="BD14" t="inlineStr">
        <is>
          <t>9780738200262</t>
        </is>
      </c>
      <c r="BE14" t="inlineStr">
        <is>
          <t>30001004012292</t>
        </is>
      </c>
      <c r="BF14" t="inlineStr">
        <is>
          <t>893284912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BF 311 R989a 1986</t>
        </is>
      </c>
      <c r="E15" t="inlineStr">
        <is>
          <t>0                      BF 0311000R  989a        1986</t>
        </is>
      </c>
      <c r="F15" t="inlineStr">
        <is>
          <t>Adult cognition and aging : developmental changes in processing, thinking, and knowing / John M. Rybash, William J. Hoyer, Paul A. Roodin.</t>
        </is>
      </c>
      <c r="H15" t="inlineStr">
        <is>
          <t>No</t>
        </is>
      </c>
      <c r="I15" t="inlineStr">
        <is>
          <t>1</t>
        </is>
      </c>
      <c r="J15" t="inlineStr">
        <is>
          <t>Yes</t>
        </is>
      </c>
      <c r="K15" t="inlineStr">
        <is>
          <t>No</t>
        </is>
      </c>
      <c r="L15" t="inlineStr">
        <is>
          <t>0</t>
        </is>
      </c>
      <c r="M15" t="inlineStr">
        <is>
          <t>Rybash, John M.</t>
        </is>
      </c>
      <c r="N15" t="inlineStr">
        <is>
          <t>New York : Pergamon Press, c1986.</t>
        </is>
      </c>
      <c r="O15" t="inlineStr">
        <is>
          <t>1986</t>
        </is>
      </c>
      <c r="Q15" t="inlineStr">
        <is>
          <t>eng</t>
        </is>
      </c>
      <c r="R15" t="inlineStr">
        <is>
          <t>xxu</t>
        </is>
      </c>
      <c r="S15" t="inlineStr">
        <is>
          <t>Pergamon general psychology series ; 139</t>
        </is>
      </c>
      <c r="T15" t="inlineStr">
        <is>
          <t xml:space="preserve">BF </t>
        </is>
      </c>
      <c r="U15" t="n">
        <v>10</v>
      </c>
      <c r="V15" t="n">
        <v>10</v>
      </c>
      <c r="W15" t="inlineStr">
        <is>
          <t>2000-03-15</t>
        </is>
      </c>
      <c r="X15" t="inlineStr">
        <is>
          <t>2000-03-15</t>
        </is>
      </c>
      <c r="Y15" t="inlineStr">
        <is>
          <t>1987-08-28</t>
        </is>
      </c>
      <c r="Z15" t="inlineStr">
        <is>
          <t>1987-08-28</t>
        </is>
      </c>
      <c r="AA15" t="n">
        <v>613</v>
      </c>
      <c r="AB15" t="n">
        <v>484</v>
      </c>
      <c r="AC15" t="n">
        <v>486</v>
      </c>
      <c r="AD15" t="n">
        <v>8</v>
      </c>
      <c r="AE15" t="n">
        <v>8</v>
      </c>
      <c r="AF15" t="n">
        <v>30</v>
      </c>
      <c r="AG15" t="n">
        <v>30</v>
      </c>
      <c r="AH15" t="n">
        <v>11</v>
      </c>
      <c r="AI15" t="n">
        <v>11</v>
      </c>
      <c r="AJ15" t="n">
        <v>6</v>
      </c>
      <c r="AK15" t="n">
        <v>6</v>
      </c>
      <c r="AL15" t="n">
        <v>16</v>
      </c>
      <c r="AM15" t="n">
        <v>16</v>
      </c>
      <c r="AN15" t="n">
        <v>6</v>
      </c>
      <c r="AO15" t="n">
        <v>6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HYPERLINK("http://catalog.hathitrust.org/Record/000806073","HathiTrust Record")</f>
        <v/>
      </c>
      <c r="AU15">
        <f>HYPERLINK("https://creighton-primo.hosted.exlibrisgroup.com/primo-explore/search?tab=default_tab&amp;search_scope=EVERYTHING&amp;vid=01CRU&amp;lang=en_US&amp;offset=0&amp;query=any,contains,991000787229702656","Catalog Record")</f>
        <v/>
      </c>
      <c r="AV15">
        <f>HYPERLINK("http://www.worldcat.org/oclc/13524925","WorldCat Record")</f>
        <v/>
      </c>
      <c r="AW15" t="inlineStr">
        <is>
          <t>291265118:eng</t>
        </is>
      </c>
      <c r="AX15" t="inlineStr">
        <is>
          <t>13524925</t>
        </is>
      </c>
      <c r="AY15" t="inlineStr">
        <is>
          <t>991000787229702656</t>
        </is>
      </c>
      <c r="AZ15" t="inlineStr">
        <is>
          <t>991000787229702656</t>
        </is>
      </c>
      <c r="BA15" t="inlineStr">
        <is>
          <t>2263584210002656</t>
        </is>
      </c>
      <c r="BB15" t="inlineStr">
        <is>
          <t>BOOK</t>
        </is>
      </c>
      <c r="BD15" t="inlineStr">
        <is>
          <t>9780080331669</t>
        </is>
      </c>
      <c r="BE15" t="inlineStr">
        <is>
          <t>30001000066052</t>
        </is>
      </c>
      <c r="BF15" t="inlineStr">
        <is>
          <t>893831251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BF 335 C748c 1969</t>
        </is>
      </c>
      <c r="E16" t="inlineStr">
        <is>
          <t>0                      BF 0335000C  748c        1969</t>
        </is>
      </c>
      <c r="F16" t="inlineStr">
        <is>
          <t>Coping and adaptation / edited by George V. Coelho, David A. Hamburg, John E. Adams.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New York : Basic Books, c1974.</t>
        </is>
      </c>
      <c r="O16" t="inlineStr">
        <is>
          <t>1974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BF </t>
        </is>
      </c>
      <c r="U16" t="n">
        <v>8</v>
      </c>
      <c r="V16" t="n">
        <v>8</v>
      </c>
      <c r="W16" t="inlineStr">
        <is>
          <t>1994-09-09</t>
        </is>
      </c>
      <c r="X16" t="inlineStr">
        <is>
          <t>1994-09-09</t>
        </is>
      </c>
      <c r="Y16" t="inlineStr">
        <is>
          <t>1987-08-14</t>
        </is>
      </c>
      <c r="Z16" t="inlineStr">
        <is>
          <t>1987-08-14</t>
        </is>
      </c>
      <c r="AA16" t="n">
        <v>602</v>
      </c>
      <c r="AB16" t="n">
        <v>482</v>
      </c>
      <c r="AC16" t="n">
        <v>484</v>
      </c>
      <c r="AD16" t="n">
        <v>5</v>
      </c>
      <c r="AE16" t="n">
        <v>5</v>
      </c>
      <c r="AF16" t="n">
        <v>21</v>
      </c>
      <c r="AG16" t="n">
        <v>21</v>
      </c>
      <c r="AH16" t="n">
        <v>4</v>
      </c>
      <c r="AI16" t="n">
        <v>4</v>
      </c>
      <c r="AJ16" t="n">
        <v>5</v>
      </c>
      <c r="AK16" t="n">
        <v>5</v>
      </c>
      <c r="AL16" t="n">
        <v>13</v>
      </c>
      <c r="AM16" t="n">
        <v>13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HYPERLINK("http://catalog.hathitrust.org/Record/000031716","HathiTrust Record")</f>
        <v/>
      </c>
      <c r="AU16">
        <f>HYPERLINK("https://creighton-primo.hosted.exlibrisgroup.com/primo-explore/search?tab=default_tab&amp;search_scope=EVERYTHING&amp;vid=01CRU&amp;lang=en_US&amp;offset=0&amp;query=any,contains,991000695719702656","Catalog Record")</f>
        <v/>
      </c>
      <c r="AV16">
        <f>HYPERLINK("http://www.worldcat.org/oclc/1098728","WorldCat Record")</f>
        <v/>
      </c>
      <c r="AW16" t="inlineStr">
        <is>
          <t>10200720463:eng</t>
        </is>
      </c>
      <c r="AX16" t="inlineStr">
        <is>
          <t>1098728</t>
        </is>
      </c>
      <c r="AY16" t="inlineStr">
        <is>
          <t>991000695719702656</t>
        </is>
      </c>
      <c r="AZ16" t="inlineStr">
        <is>
          <t>991000695719702656</t>
        </is>
      </c>
      <c r="BA16" t="inlineStr">
        <is>
          <t>2267402500002656</t>
        </is>
      </c>
      <c r="BB16" t="inlineStr">
        <is>
          <t>BOOK</t>
        </is>
      </c>
      <c r="BD16" t="inlineStr">
        <is>
          <t>9780465014279</t>
        </is>
      </c>
      <c r="BE16" t="inlineStr">
        <is>
          <t>30001000035065</t>
        </is>
      </c>
      <c r="BF16" t="inlineStr">
        <is>
          <t>893459711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BF 335 C7828 1987</t>
        </is>
      </c>
      <c r="E17" t="inlineStr">
        <is>
          <t>0                      BF 0335000C  7828        1987</t>
        </is>
      </c>
      <c r="F17" t="inlineStr">
        <is>
          <t>Coping with negative life events : clinical and social psychological perspectives / edited by C.R. Snyder and Carol E. Ford.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New York : Plenum Press, c1987.</t>
        </is>
      </c>
      <c r="O17" t="inlineStr">
        <is>
          <t>1987</t>
        </is>
      </c>
      <c r="Q17" t="inlineStr">
        <is>
          <t>eng</t>
        </is>
      </c>
      <c r="R17" t="inlineStr">
        <is>
          <t>xxu</t>
        </is>
      </c>
      <c r="S17" t="inlineStr">
        <is>
          <t>The Plenum series on stress and coping.</t>
        </is>
      </c>
      <c r="T17" t="inlineStr">
        <is>
          <t xml:space="preserve">BF </t>
        </is>
      </c>
      <c r="U17" t="n">
        <v>7</v>
      </c>
      <c r="V17" t="n">
        <v>7</v>
      </c>
      <c r="W17" t="inlineStr">
        <is>
          <t>1997-09-23</t>
        </is>
      </c>
      <c r="X17" t="inlineStr">
        <is>
          <t>1997-09-23</t>
        </is>
      </c>
      <c r="Y17" t="inlineStr">
        <is>
          <t>1987-10-28</t>
        </is>
      </c>
      <c r="Z17" t="inlineStr">
        <is>
          <t>1987-10-28</t>
        </is>
      </c>
      <c r="AA17" t="n">
        <v>596</v>
      </c>
      <c r="AB17" t="n">
        <v>462</v>
      </c>
      <c r="AC17" t="n">
        <v>479</v>
      </c>
      <c r="AD17" t="n">
        <v>3</v>
      </c>
      <c r="AE17" t="n">
        <v>3</v>
      </c>
      <c r="AF17" t="n">
        <v>23</v>
      </c>
      <c r="AG17" t="n">
        <v>25</v>
      </c>
      <c r="AH17" t="n">
        <v>10</v>
      </c>
      <c r="AI17" t="n">
        <v>12</v>
      </c>
      <c r="AJ17" t="n">
        <v>6</v>
      </c>
      <c r="AK17" t="n">
        <v>6</v>
      </c>
      <c r="AL17" t="n">
        <v>11</v>
      </c>
      <c r="AM17" t="n">
        <v>12</v>
      </c>
      <c r="AN17" t="n">
        <v>2</v>
      </c>
      <c r="AO17" t="n">
        <v>2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HYPERLINK("http://catalog.hathitrust.org/Record/000838482","HathiTrust Record")</f>
        <v/>
      </c>
      <c r="AU17">
        <f>HYPERLINK("https://creighton-primo.hosted.exlibrisgroup.com/primo-explore/search?tab=default_tab&amp;search_scope=EVERYTHING&amp;vid=01CRU&amp;lang=en_US&amp;offset=0&amp;query=any,contains,991001529209702656","Catalog Record")</f>
        <v/>
      </c>
      <c r="AV17">
        <f>HYPERLINK("http://www.worldcat.org/oclc/15317472","WorldCat Record")</f>
        <v/>
      </c>
      <c r="AW17" t="inlineStr">
        <is>
          <t>836713476:eng</t>
        </is>
      </c>
      <c r="AX17" t="inlineStr">
        <is>
          <t>15317472</t>
        </is>
      </c>
      <c r="AY17" t="inlineStr">
        <is>
          <t>991001529209702656</t>
        </is>
      </c>
      <c r="AZ17" t="inlineStr">
        <is>
          <t>991001529209702656</t>
        </is>
      </c>
      <c r="BA17" t="inlineStr">
        <is>
          <t>2266307640002656</t>
        </is>
      </c>
      <c r="BB17" t="inlineStr">
        <is>
          <t>BOOK</t>
        </is>
      </c>
      <c r="BD17" t="inlineStr">
        <is>
          <t>9780306424328</t>
        </is>
      </c>
      <c r="BE17" t="inlineStr">
        <is>
          <t>30001000620973</t>
        </is>
      </c>
      <c r="BF17" t="inlineStr">
        <is>
          <t>893374689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BF 371 E93 1984</t>
        </is>
      </c>
      <c r="E18" t="inlineStr">
        <is>
          <t>0                      BF 0371000E  93          1984</t>
        </is>
      </c>
      <c r="F18" t="inlineStr">
        <is>
          <t>Everyday memory : actions and absent-mindedness / edited by J.E. Harris, P.E. Morris.</t>
        </is>
      </c>
      <c r="H18" t="inlineStr">
        <is>
          <t>No</t>
        </is>
      </c>
      <c r="I18" t="inlineStr">
        <is>
          <t>1</t>
        </is>
      </c>
      <c r="J18" t="inlineStr">
        <is>
          <t>Yes</t>
        </is>
      </c>
      <c r="K18" t="inlineStr">
        <is>
          <t>No</t>
        </is>
      </c>
      <c r="L18" t="inlineStr">
        <is>
          <t>0</t>
        </is>
      </c>
      <c r="N18" t="inlineStr">
        <is>
          <t>London ; Orlando : Academic Press, c1984.</t>
        </is>
      </c>
      <c r="O18" t="inlineStr">
        <is>
          <t>1984</t>
        </is>
      </c>
      <c r="Q18" t="inlineStr">
        <is>
          <t>eng</t>
        </is>
      </c>
      <c r="R18" t="inlineStr">
        <is>
          <t>enk</t>
        </is>
      </c>
      <c r="T18" t="inlineStr">
        <is>
          <t xml:space="preserve">BF </t>
        </is>
      </c>
      <c r="U18" t="n">
        <v>9</v>
      </c>
      <c r="V18" t="n">
        <v>9</v>
      </c>
      <c r="W18" t="inlineStr">
        <is>
          <t>1993-03-03</t>
        </is>
      </c>
      <c r="X18" t="inlineStr">
        <is>
          <t>1993-03-03</t>
        </is>
      </c>
      <c r="Y18" t="inlineStr">
        <is>
          <t>1987-08-28</t>
        </is>
      </c>
      <c r="Z18" t="inlineStr">
        <is>
          <t>1987-08-28</t>
        </is>
      </c>
      <c r="AA18" t="n">
        <v>519</v>
      </c>
      <c r="AB18" t="n">
        <v>356</v>
      </c>
      <c r="AC18" t="n">
        <v>358</v>
      </c>
      <c r="AD18" t="n">
        <v>4</v>
      </c>
      <c r="AE18" t="n">
        <v>4</v>
      </c>
      <c r="AF18" t="n">
        <v>16</v>
      </c>
      <c r="AG18" t="n">
        <v>16</v>
      </c>
      <c r="AH18" t="n">
        <v>5</v>
      </c>
      <c r="AI18" t="n">
        <v>5</v>
      </c>
      <c r="AJ18" t="n">
        <v>6</v>
      </c>
      <c r="AK18" t="n">
        <v>6</v>
      </c>
      <c r="AL18" t="n">
        <v>8</v>
      </c>
      <c r="AM18" t="n">
        <v>8</v>
      </c>
      <c r="AN18" t="n">
        <v>2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HYPERLINK("http://catalog.hathitrust.org/Record/000404538","HathiTrust Record")</f>
        <v/>
      </c>
      <c r="AU18">
        <f>HYPERLINK("https://creighton-primo.hosted.exlibrisgroup.com/primo-explore/search?tab=default_tab&amp;search_scope=EVERYTHING&amp;vid=01CRU&amp;lang=en_US&amp;offset=0&amp;query=any,contains,991000787429702656","Catalog Record")</f>
        <v/>
      </c>
      <c r="AV18">
        <f>HYPERLINK("http://www.worldcat.org/oclc/12081159","WorldCat Record")</f>
        <v/>
      </c>
      <c r="AW18" t="inlineStr">
        <is>
          <t>836713549:eng</t>
        </is>
      </c>
      <c r="AX18" t="inlineStr">
        <is>
          <t>12081159</t>
        </is>
      </c>
      <c r="AY18" t="inlineStr">
        <is>
          <t>991000787429702656</t>
        </is>
      </c>
      <c r="AZ18" t="inlineStr">
        <is>
          <t>991000787429702656</t>
        </is>
      </c>
      <c r="BA18" t="inlineStr">
        <is>
          <t>2264526860002656</t>
        </is>
      </c>
      <c r="BB18" t="inlineStr">
        <is>
          <t>BOOK</t>
        </is>
      </c>
      <c r="BD18" t="inlineStr">
        <is>
          <t>9780123276407</t>
        </is>
      </c>
      <c r="BE18" t="inlineStr">
        <is>
          <t>30001000066110</t>
        </is>
      </c>
      <c r="BF18" t="inlineStr">
        <is>
          <t>893373734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BF 371 P895 1987</t>
        </is>
      </c>
      <c r="E19" t="inlineStr">
        <is>
          <t>0                      BF 0371000P  895         1987</t>
        </is>
      </c>
      <c r="F19" t="inlineStr">
        <is>
          <t>Practical aspects of memory : current research and issues / edited by M.M. Gruneberg, P.E. Morris, R.N. Sykes.</t>
        </is>
      </c>
      <c r="G19" t="inlineStr">
        <is>
          <t>V. 1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New York : Wiley, c1988.</t>
        </is>
      </c>
      <c r="O19" t="inlineStr">
        <is>
          <t>1988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BF </t>
        </is>
      </c>
      <c r="U19" t="n">
        <v>6</v>
      </c>
      <c r="V19" t="n">
        <v>11</v>
      </c>
      <c r="W19" t="inlineStr">
        <is>
          <t>2010-06-02</t>
        </is>
      </c>
      <c r="X19" t="inlineStr">
        <is>
          <t>2010-06-02</t>
        </is>
      </c>
      <c r="Y19" t="inlineStr">
        <is>
          <t>1989-02-24</t>
        </is>
      </c>
      <c r="Z19" t="inlineStr">
        <is>
          <t>1989-02-24</t>
        </is>
      </c>
      <c r="AA19" t="n">
        <v>301</v>
      </c>
      <c r="AB19" t="n">
        <v>209</v>
      </c>
      <c r="AC19" t="n">
        <v>211</v>
      </c>
      <c r="AD19" t="n">
        <v>2</v>
      </c>
      <c r="AE19" t="n">
        <v>2</v>
      </c>
      <c r="AF19" t="n">
        <v>9</v>
      </c>
      <c r="AG19" t="n">
        <v>9</v>
      </c>
      <c r="AH19" t="n">
        <v>1</v>
      </c>
      <c r="AI19" t="n">
        <v>1</v>
      </c>
      <c r="AJ19" t="n">
        <v>3</v>
      </c>
      <c r="AK19" t="n">
        <v>3</v>
      </c>
      <c r="AL19" t="n">
        <v>7</v>
      </c>
      <c r="AM19" t="n">
        <v>7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HYPERLINK("http://catalog.hathitrust.org/Record/000844322","HathiTrust Record")</f>
        <v/>
      </c>
      <c r="AU19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V19">
        <f>HYPERLINK("http://www.worldcat.org/oclc/17300366","WorldCat Record")</f>
        <v/>
      </c>
      <c r="AW19" t="inlineStr">
        <is>
          <t>3855615640:eng</t>
        </is>
      </c>
      <c r="AX19" t="inlineStr">
        <is>
          <t>17300366</t>
        </is>
      </c>
      <c r="AY19" t="inlineStr">
        <is>
          <t>991001240389702656</t>
        </is>
      </c>
      <c r="AZ19" t="inlineStr">
        <is>
          <t>991001240389702656</t>
        </is>
      </c>
      <c r="BA19" t="inlineStr">
        <is>
          <t>2269592560002656</t>
        </is>
      </c>
      <c r="BB19" t="inlineStr">
        <is>
          <t>BOOK</t>
        </is>
      </c>
      <c r="BD19" t="inlineStr">
        <is>
          <t>9780471912347</t>
        </is>
      </c>
      <c r="BE19" t="inlineStr">
        <is>
          <t>30001001675455</t>
        </is>
      </c>
      <c r="BF19" t="inlineStr">
        <is>
          <t>893560930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BF 371 P895 1987</t>
        </is>
      </c>
      <c r="E20" t="inlineStr">
        <is>
          <t>0                      BF 0371000P  895         1987</t>
        </is>
      </c>
      <c r="F20" t="inlineStr">
        <is>
          <t>Practical aspects of memory : current research and issues / edited by M.M. Gruneberg, P.E. Morris, R.N. Sykes.</t>
        </is>
      </c>
      <c r="G20" t="inlineStr">
        <is>
          <t>V. 2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New York : Wiley, c1988.</t>
        </is>
      </c>
      <c r="O20" t="inlineStr">
        <is>
          <t>1988</t>
        </is>
      </c>
      <c r="Q20" t="inlineStr">
        <is>
          <t>eng</t>
        </is>
      </c>
      <c r="R20" t="inlineStr">
        <is>
          <t>xxu</t>
        </is>
      </c>
      <c r="T20" t="inlineStr">
        <is>
          <t xml:space="preserve">BF </t>
        </is>
      </c>
      <c r="U20" t="n">
        <v>5</v>
      </c>
      <c r="V20" t="n">
        <v>11</v>
      </c>
      <c r="W20" t="inlineStr">
        <is>
          <t>1994-04-13</t>
        </is>
      </c>
      <c r="X20" t="inlineStr">
        <is>
          <t>2010-06-02</t>
        </is>
      </c>
      <c r="Y20" t="inlineStr">
        <is>
          <t>1989-02-24</t>
        </is>
      </c>
      <c r="Z20" t="inlineStr">
        <is>
          <t>1989-02-24</t>
        </is>
      </c>
      <c r="AA20" t="n">
        <v>301</v>
      </c>
      <c r="AB20" t="n">
        <v>209</v>
      </c>
      <c r="AC20" t="n">
        <v>211</v>
      </c>
      <c r="AD20" t="n">
        <v>2</v>
      </c>
      <c r="AE20" t="n">
        <v>2</v>
      </c>
      <c r="AF20" t="n">
        <v>9</v>
      </c>
      <c r="AG20" t="n">
        <v>9</v>
      </c>
      <c r="AH20" t="n">
        <v>1</v>
      </c>
      <c r="AI20" t="n">
        <v>1</v>
      </c>
      <c r="AJ20" t="n">
        <v>3</v>
      </c>
      <c r="AK20" t="n">
        <v>3</v>
      </c>
      <c r="AL20" t="n">
        <v>7</v>
      </c>
      <c r="AM20" t="n">
        <v>7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HYPERLINK("http://catalog.hathitrust.org/Record/000844322","HathiTrust Record")</f>
        <v/>
      </c>
      <c r="AU20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V20">
        <f>HYPERLINK("http://www.worldcat.org/oclc/17300366","WorldCat Record")</f>
        <v/>
      </c>
      <c r="AW20" t="inlineStr">
        <is>
          <t>3855615640:eng</t>
        </is>
      </c>
      <c r="AX20" t="inlineStr">
        <is>
          <t>17300366</t>
        </is>
      </c>
      <c r="AY20" t="inlineStr">
        <is>
          <t>991001240389702656</t>
        </is>
      </c>
      <c r="AZ20" t="inlineStr">
        <is>
          <t>991001240389702656</t>
        </is>
      </c>
      <c r="BA20" t="inlineStr">
        <is>
          <t>2269592560002656</t>
        </is>
      </c>
      <c r="BB20" t="inlineStr">
        <is>
          <t>BOOK</t>
        </is>
      </c>
      <c r="BD20" t="inlineStr">
        <is>
          <t>9780471912347</t>
        </is>
      </c>
      <c r="BE20" t="inlineStr">
        <is>
          <t>30001001675497</t>
        </is>
      </c>
      <c r="BF20" t="inlineStr">
        <is>
          <t>893546478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BF 378.S54 N532 2008</t>
        </is>
      </c>
      <c r="E21" t="inlineStr">
        <is>
          <t>0                      BF 0378000S  54                 N  532         2008</t>
        </is>
      </c>
      <c r="F21" t="inlineStr">
        <is>
          <t>New research on short-term memory / Noah B. Johansen, editor.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New York : Nova Biomedical Books, c2008.</t>
        </is>
      </c>
      <c r="O21" t="inlineStr">
        <is>
          <t>2008</t>
        </is>
      </c>
      <c r="Q21" t="inlineStr">
        <is>
          <t>eng</t>
        </is>
      </c>
      <c r="R21" t="inlineStr">
        <is>
          <t>nyu</t>
        </is>
      </c>
      <c r="T21" t="inlineStr">
        <is>
          <t xml:space="preserve">BF </t>
        </is>
      </c>
      <c r="U21" t="n">
        <v>0</v>
      </c>
      <c r="V21" t="n">
        <v>0</v>
      </c>
      <c r="W21" t="inlineStr">
        <is>
          <t>2009-05-21</t>
        </is>
      </c>
      <c r="X21" t="inlineStr">
        <is>
          <t>2009-05-21</t>
        </is>
      </c>
      <c r="Y21" t="inlineStr">
        <is>
          <t>2009-05-21</t>
        </is>
      </c>
      <c r="Z21" t="inlineStr">
        <is>
          <t>2009-05-21</t>
        </is>
      </c>
      <c r="AA21" t="n">
        <v>96</v>
      </c>
      <c r="AB21" t="n">
        <v>63</v>
      </c>
      <c r="AC21" t="n">
        <v>68</v>
      </c>
      <c r="AD21" t="n">
        <v>1</v>
      </c>
      <c r="AE21" t="n">
        <v>1</v>
      </c>
      <c r="AF21" t="n">
        <v>3</v>
      </c>
      <c r="AG21" t="n">
        <v>3</v>
      </c>
      <c r="AH21" t="n">
        <v>0</v>
      </c>
      <c r="AI21" t="n">
        <v>0</v>
      </c>
      <c r="AJ21" t="n">
        <v>2</v>
      </c>
      <c r="AK21" t="n">
        <v>2</v>
      </c>
      <c r="AL21" t="n">
        <v>3</v>
      </c>
      <c r="AM21" t="n">
        <v>3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HYPERLINK("https://creighton-primo.hosted.exlibrisgroup.com/primo-explore/search?tab=default_tab&amp;search_scope=EVERYTHING&amp;vid=01CRU&amp;lang=en_US&amp;offset=0&amp;query=any,contains,991001462449702656","Catalog Record")</f>
        <v/>
      </c>
      <c r="AV21">
        <f>HYPERLINK("http://www.worldcat.org/oclc/213466507","WorldCat Record")</f>
        <v/>
      </c>
      <c r="AW21" t="inlineStr">
        <is>
          <t>131420647:eng</t>
        </is>
      </c>
      <c r="AX21" t="inlineStr">
        <is>
          <t>213466507</t>
        </is>
      </c>
      <c r="AY21" t="inlineStr">
        <is>
          <t>991001462449702656</t>
        </is>
      </c>
      <c r="AZ21" t="inlineStr">
        <is>
          <t>991001462449702656</t>
        </is>
      </c>
      <c r="BA21" t="inlineStr">
        <is>
          <t>2272389700002656</t>
        </is>
      </c>
      <c r="BB21" t="inlineStr">
        <is>
          <t>BOOK</t>
        </is>
      </c>
      <c r="BD21" t="inlineStr">
        <is>
          <t>9781604565485</t>
        </is>
      </c>
      <c r="BE21" t="inlineStr">
        <is>
          <t>30001004916153</t>
        </is>
      </c>
      <c r="BF21" t="inlineStr">
        <is>
          <t>893816440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BF 39 H859s 1997</t>
        </is>
      </c>
      <c r="E22" t="inlineStr">
        <is>
          <t>0                      BF 0039000H  859s        1997</t>
        </is>
      </c>
      <c r="F22" t="inlineStr">
        <is>
          <t>Statistical methods for psychology / David C. Howell.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Howell, David C.</t>
        </is>
      </c>
      <c r="N22" t="inlineStr">
        <is>
          <t>Belmont, CA : Duxbury Press, c1997.</t>
        </is>
      </c>
      <c r="O22" t="inlineStr">
        <is>
          <t>1997</t>
        </is>
      </c>
      <c r="P22" t="inlineStr">
        <is>
          <t>4th ed.</t>
        </is>
      </c>
      <c r="Q22" t="inlineStr">
        <is>
          <t>eng</t>
        </is>
      </c>
      <c r="R22" t="inlineStr">
        <is>
          <t>cau</t>
        </is>
      </c>
      <c r="T22" t="inlineStr">
        <is>
          <t xml:space="preserve">BF </t>
        </is>
      </c>
      <c r="U22" t="n">
        <v>12</v>
      </c>
      <c r="V22" t="n">
        <v>12</v>
      </c>
      <c r="W22" t="inlineStr">
        <is>
          <t>2001-03-23</t>
        </is>
      </c>
      <c r="X22" t="inlineStr">
        <is>
          <t>2001-03-23</t>
        </is>
      </c>
      <c r="Y22" t="inlineStr">
        <is>
          <t>1999-12-17</t>
        </is>
      </c>
      <c r="Z22" t="inlineStr">
        <is>
          <t>1999-12-17</t>
        </is>
      </c>
      <c r="AA22" t="n">
        <v>139</v>
      </c>
      <c r="AB22" t="n">
        <v>59</v>
      </c>
      <c r="AC22" t="n">
        <v>441</v>
      </c>
      <c r="AD22" t="n">
        <v>1</v>
      </c>
      <c r="AE22" t="n">
        <v>2</v>
      </c>
      <c r="AF22" t="n">
        <v>4</v>
      </c>
      <c r="AG22" t="n">
        <v>16</v>
      </c>
      <c r="AH22" t="n">
        <v>2</v>
      </c>
      <c r="AI22" t="n">
        <v>5</v>
      </c>
      <c r="AJ22" t="n">
        <v>1</v>
      </c>
      <c r="AK22" t="n">
        <v>4</v>
      </c>
      <c r="AL22" t="n">
        <v>3</v>
      </c>
      <c r="AM22" t="n">
        <v>10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HYPERLINK("https://creighton-primo.hosted.exlibrisgroup.com/primo-explore/search?tab=default_tab&amp;search_scope=EVERYTHING&amp;vid=01CRU&amp;lang=en_US&amp;offset=0&amp;query=any,contains,991001411259702656","Catalog Record")</f>
        <v/>
      </c>
      <c r="AV22">
        <f>HYPERLINK("http://www.worldcat.org/oclc/36103660","WorldCat Record")</f>
        <v/>
      </c>
      <c r="AW22" t="inlineStr">
        <is>
          <t>639886:eng</t>
        </is>
      </c>
      <c r="AX22" t="inlineStr">
        <is>
          <t>36103660</t>
        </is>
      </c>
      <c r="AY22" t="inlineStr">
        <is>
          <t>991001411259702656</t>
        </is>
      </c>
      <c r="AZ22" t="inlineStr">
        <is>
          <t>991001411259702656</t>
        </is>
      </c>
      <c r="BA22" t="inlineStr">
        <is>
          <t>2263264220002656</t>
        </is>
      </c>
      <c r="BB22" t="inlineStr">
        <is>
          <t>BOOK</t>
        </is>
      </c>
      <c r="BD22" t="inlineStr">
        <is>
          <t>9780534519933</t>
        </is>
      </c>
      <c r="BE22" t="inlineStr">
        <is>
          <t>30001003831734</t>
        </is>
      </c>
      <c r="BF22" t="inlineStr">
        <is>
          <t>893279079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BF 408 D287¿ 1971</t>
        </is>
      </c>
      <c r="E23" t="inlineStr">
        <is>
          <t>0                      BF 0408000                                                           D287¿ 1971</t>
        </is>
      </c>
      <c r="F23" t="inlineStr">
        <is>
          <t>Lateral thinking for management : a handbook of creativity / Edward de Bono.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De Bono, Edward, 1933-</t>
        </is>
      </c>
      <c r="N23" t="inlineStr">
        <is>
          <t>-- New York : American Management Association, c1971.</t>
        </is>
      </c>
      <c r="O23" t="inlineStr">
        <is>
          <t>1971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BF </t>
        </is>
      </c>
      <c r="U23" t="n">
        <v>1</v>
      </c>
      <c r="V23" t="n">
        <v>1</v>
      </c>
      <c r="W23" t="inlineStr">
        <is>
          <t>1988-10-19</t>
        </is>
      </c>
      <c r="X23" t="inlineStr">
        <is>
          <t>1988-10-19</t>
        </is>
      </c>
      <c r="Y23" t="inlineStr">
        <is>
          <t>1987-12-29</t>
        </is>
      </c>
      <c r="Z23" t="inlineStr">
        <is>
          <t>1987-12-29</t>
        </is>
      </c>
      <c r="AA23" t="n">
        <v>360</v>
      </c>
      <c r="AB23" t="n">
        <v>303</v>
      </c>
      <c r="AC23" t="n">
        <v>308</v>
      </c>
      <c r="AD23" t="n">
        <v>3</v>
      </c>
      <c r="AE23" t="n">
        <v>3</v>
      </c>
      <c r="AF23" t="n">
        <v>12</v>
      </c>
      <c r="AG23" t="n">
        <v>12</v>
      </c>
      <c r="AH23" t="n">
        <v>2</v>
      </c>
      <c r="AI23" t="n">
        <v>2</v>
      </c>
      <c r="AJ23" t="n">
        <v>1</v>
      </c>
      <c r="AK23" t="n">
        <v>1</v>
      </c>
      <c r="AL23" t="n">
        <v>8</v>
      </c>
      <c r="AM23" t="n">
        <v>8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HYPERLINK("https://creighton-primo.hosted.exlibrisgroup.com/primo-explore/search?tab=default_tab&amp;search_scope=EVERYTHING&amp;vid=01CRU&amp;lang=en_US&amp;offset=0&amp;query=any,contains,991000787469702656","Catalog Record")</f>
        <v/>
      </c>
      <c r="AV23">
        <f>HYPERLINK("http://www.worldcat.org/oclc/320754","WorldCat Record")</f>
        <v/>
      </c>
      <c r="AW23" t="inlineStr">
        <is>
          <t>4202539714:eng</t>
        </is>
      </c>
      <c r="AX23" t="inlineStr">
        <is>
          <t>320754</t>
        </is>
      </c>
      <c r="AY23" t="inlineStr">
        <is>
          <t>991000787469702656</t>
        </is>
      </c>
      <c r="AZ23" t="inlineStr">
        <is>
          <t>991000787469702656</t>
        </is>
      </c>
      <c r="BA23" t="inlineStr">
        <is>
          <t>2255853930002656</t>
        </is>
      </c>
      <c r="BB23" t="inlineStr">
        <is>
          <t>BOOK</t>
        </is>
      </c>
      <c r="BE23" t="inlineStr">
        <is>
          <t>30001000066144</t>
        </is>
      </c>
      <c r="BF23" t="inlineStr">
        <is>
          <t>893825687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BF 431 A291A 1987</t>
        </is>
      </c>
      <c r="E24" t="inlineStr">
        <is>
          <t>0                      BF 0431000A  291A        1987</t>
        </is>
      </c>
      <c r="F24" t="inlineStr">
        <is>
          <t>Assessment of intellectual functioning / Lewis R. Aiken.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Aiken, Lewis R., 1931-</t>
        </is>
      </c>
      <c r="N24" t="inlineStr">
        <is>
          <t>Boston : Allyn and Bacon, c1987.</t>
        </is>
      </c>
      <c r="O24" t="inlineStr">
        <is>
          <t>1987</t>
        </is>
      </c>
      <c r="Q24" t="inlineStr">
        <is>
          <t>eng</t>
        </is>
      </c>
      <c r="R24" t="inlineStr">
        <is>
          <t>xxu</t>
        </is>
      </c>
      <c r="T24" t="inlineStr">
        <is>
          <t xml:space="preserve">BF </t>
        </is>
      </c>
      <c r="U24" t="n">
        <v>9</v>
      </c>
      <c r="V24" t="n">
        <v>9</v>
      </c>
      <c r="W24" t="inlineStr">
        <is>
          <t>1995-03-26</t>
        </is>
      </c>
      <c r="X24" t="inlineStr">
        <is>
          <t>1995-03-26</t>
        </is>
      </c>
      <c r="Y24" t="inlineStr">
        <is>
          <t>1988-01-05</t>
        </is>
      </c>
      <c r="Z24" t="inlineStr">
        <is>
          <t>1988-01-05</t>
        </is>
      </c>
      <c r="AA24" t="n">
        <v>200</v>
      </c>
      <c r="AB24" t="n">
        <v>141</v>
      </c>
      <c r="AC24" t="n">
        <v>308</v>
      </c>
      <c r="AD24" t="n">
        <v>2</v>
      </c>
      <c r="AE24" t="n">
        <v>2</v>
      </c>
      <c r="AF24" t="n">
        <v>9</v>
      </c>
      <c r="AG24" t="n">
        <v>15</v>
      </c>
      <c r="AH24" t="n">
        <v>3</v>
      </c>
      <c r="AI24" t="n">
        <v>6</v>
      </c>
      <c r="AJ24" t="n">
        <v>3</v>
      </c>
      <c r="AK24" t="n">
        <v>5</v>
      </c>
      <c r="AL24" t="n">
        <v>5</v>
      </c>
      <c r="AM24" t="n">
        <v>10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HYPERLINK("https://creighton-primo.hosted.exlibrisgroup.com/primo-explore/search?tab=default_tab&amp;search_scope=EVERYTHING&amp;vid=01CRU&amp;lang=en_US&amp;offset=0&amp;query=any,contains,991001536169702656","Catalog Record")</f>
        <v/>
      </c>
      <c r="AV24">
        <f>HYPERLINK("http://www.worldcat.org/oclc/13665976","WorldCat Record")</f>
        <v/>
      </c>
      <c r="AW24" t="inlineStr">
        <is>
          <t>7091806:eng</t>
        </is>
      </c>
      <c r="AX24" t="inlineStr">
        <is>
          <t>13665976</t>
        </is>
      </c>
      <c r="AY24" t="inlineStr">
        <is>
          <t>991001536169702656</t>
        </is>
      </c>
      <c r="AZ24" t="inlineStr">
        <is>
          <t>991001536169702656</t>
        </is>
      </c>
      <c r="BA24" t="inlineStr">
        <is>
          <t>2255832130002656</t>
        </is>
      </c>
      <c r="BB24" t="inlineStr">
        <is>
          <t>BOOK</t>
        </is>
      </c>
      <c r="BD24" t="inlineStr">
        <is>
          <t>9780205088577</t>
        </is>
      </c>
      <c r="BE24" t="inlineStr">
        <is>
          <t>30001000623035</t>
        </is>
      </c>
      <c r="BF24" t="inlineStr">
        <is>
          <t>893274246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BF 431 F199I 1985</t>
        </is>
      </c>
      <c r="E25" t="inlineStr">
        <is>
          <t>0                      BF 0431000F  199I        1985</t>
        </is>
      </c>
      <c r="F25" t="inlineStr">
        <is>
          <t>The intelligence men : makers of the I.Q. controversy / Raymond E. Fancher.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Fancher, Raymond E.</t>
        </is>
      </c>
      <c r="N25" t="inlineStr">
        <is>
          <t>New York : Norton, c1985.</t>
        </is>
      </c>
      <c r="O25" t="inlineStr">
        <is>
          <t>1985</t>
        </is>
      </c>
      <c r="P25" t="inlineStr">
        <is>
          <t>1st ed.</t>
        </is>
      </c>
      <c r="Q25" t="inlineStr">
        <is>
          <t>eng</t>
        </is>
      </c>
      <c r="R25" t="inlineStr">
        <is>
          <t>nyu</t>
        </is>
      </c>
      <c r="T25" t="inlineStr">
        <is>
          <t xml:space="preserve">BF </t>
        </is>
      </c>
      <c r="U25" t="n">
        <v>5</v>
      </c>
      <c r="V25" t="n">
        <v>5</v>
      </c>
      <c r="W25" t="inlineStr">
        <is>
          <t>1999-09-26</t>
        </is>
      </c>
      <c r="X25" t="inlineStr">
        <is>
          <t>1999-09-26</t>
        </is>
      </c>
      <c r="Y25" t="inlineStr">
        <is>
          <t>1987-08-28</t>
        </is>
      </c>
      <c r="Z25" t="inlineStr">
        <is>
          <t>1987-08-28</t>
        </is>
      </c>
      <c r="AA25" t="n">
        <v>1087</v>
      </c>
      <c r="AB25" t="n">
        <v>958</v>
      </c>
      <c r="AC25" t="n">
        <v>999</v>
      </c>
      <c r="AD25" t="n">
        <v>9</v>
      </c>
      <c r="AE25" t="n">
        <v>9</v>
      </c>
      <c r="AF25" t="n">
        <v>32</v>
      </c>
      <c r="AG25" t="n">
        <v>34</v>
      </c>
      <c r="AH25" t="n">
        <v>12</v>
      </c>
      <c r="AI25" t="n">
        <v>13</v>
      </c>
      <c r="AJ25" t="n">
        <v>6</v>
      </c>
      <c r="AK25" t="n">
        <v>6</v>
      </c>
      <c r="AL25" t="n">
        <v>16</v>
      </c>
      <c r="AM25" t="n">
        <v>17</v>
      </c>
      <c r="AN25" t="n">
        <v>6</v>
      </c>
      <c r="AO25" t="n">
        <v>6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HYPERLINK("https://creighton-primo.hosted.exlibrisgroup.com/primo-explore/search?tab=default_tab&amp;search_scope=EVERYTHING&amp;vid=01CRU&amp;lang=en_US&amp;offset=0&amp;query=any,contains,991000787549702656","Catalog Record")</f>
        <v/>
      </c>
      <c r="AV25">
        <f>HYPERLINK("http://www.worldcat.org/oclc/11467960","WorldCat Record")</f>
        <v/>
      </c>
      <c r="AW25" t="inlineStr">
        <is>
          <t>900689:eng</t>
        </is>
      </c>
      <c r="AX25" t="inlineStr">
        <is>
          <t>11467960</t>
        </is>
      </c>
      <c r="AY25" t="inlineStr">
        <is>
          <t>991000787549702656</t>
        </is>
      </c>
      <c r="AZ25" t="inlineStr">
        <is>
          <t>991000787549702656</t>
        </is>
      </c>
      <c r="BA25" t="inlineStr">
        <is>
          <t>2265409930002656</t>
        </is>
      </c>
      <c r="BB25" t="inlineStr">
        <is>
          <t>BOOK</t>
        </is>
      </c>
      <c r="BD25" t="inlineStr">
        <is>
          <t>9780393019827</t>
        </is>
      </c>
      <c r="BE25" t="inlineStr">
        <is>
          <t>30001000066169</t>
        </is>
      </c>
      <c r="BF25" t="inlineStr">
        <is>
          <t>893464701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BF 431 T319m 1916</t>
        </is>
      </c>
      <c r="E26" t="inlineStr">
        <is>
          <t>0                      BF 0431000T  319m        1916</t>
        </is>
      </c>
      <c r="F26" t="inlineStr">
        <is>
          <t>The measurement of intelligence; an explanation of and a complete guide for the use of the Stanford Revision and Extension of the Binet-Simon Intelligence Scale / by Lewis M. Terman.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M26" t="inlineStr">
        <is>
          <t>Terman, Lewis M.</t>
        </is>
      </c>
      <c r="N26" t="inlineStr">
        <is>
          <t>Boston : Houghton Mifflin, c1916.</t>
        </is>
      </c>
      <c r="O26" t="inlineStr">
        <is>
          <t>1916</t>
        </is>
      </c>
      <c r="Q26" t="inlineStr">
        <is>
          <t>eng</t>
        </is>
      </c>
      <c r="R26" t="inlineStr">
        <is>
          <t>mau</t>
        </is>
      </c>
      <c r="T26" t="inlineStr">
        <is>
          <t xml:space="preserve">BF </t>
        </is>
      </c>
      <c r="U26" t="n">
        <v>5</v>
      </c>
      <c r="V26" t="n">
        <v>5</v>
      </c>
      <c r="W26" t="inlineStr">
        <is>
          <t>1996-02-19</t>
        </is>
      </c>
      <c r="X26" t="inlineStr">
        <is>
          <t>1996-02-19</t>
        </is>
      </c>
      <c r="Y26" t="inlineStr">
        <is>
          <t>1989-06-09</t>
        </is>
      </c>
      <c r="Z26" t="inlineStr">
        <is>
          <t>1989-06-09</t>
        </is>
      </c>
      <c r="AA26" t="n">
        <v>599</v>
      </c>
      <c r="AB26" t="n">
        <v>536</v>
      </c>
      <c r="AC26" t="n">
        <v>677</v>
      </c>
      <c r="AD26" t="n">
        <v>6</v>
      </c>
      <c r="AE26" t="n">
        <v>9</v>
      </c>
      <c r="AF26" t="n">
        <v>26</v>
      </c>
      <c r="AG26" t="n">
        <v>34</v>
      </c>
      <c r="AH26" t="n">
        <v>10</v>
      </c>
      <c r="AI26" t="n">
        <v>13</v>
      </c>
      <c r="AJ26" t="n">
        <v>3</v>
      </c>
      <c r="AK26" t="n">
        <v>6</v>
      </c>
      <c r="AL26" t="n">
        <v>14</v>
      </c>
      <c r="AM26" t="n">
        <v>15</v>
      </c>
      <c r="AN26" t="n">
        <v>4</v>
      </c>
      <c r="AO26" t="n">
        <v>7</v>
      </c>
      <c r="AP26" t="n">
        <v>0</v>
      </c>
      <c r="AQ26" t="n">
        <v>1</v>
      </c>
      <c r="AR26" t="inlineStr">
        <is>
          <t>Yes</t>
        </is>
      </c>
      <c r="AS26" t="inlineStr">
        <is>
          <t>No</t>
        </is>
      </c>
      <c r="AT26">
        <f>HYPERLINK("http://catalog.hathitrust.org/Record/000386088","HathiTrust Record")</f>
        <v/>
      </c>
      <c r="AU26">
        <f>HYPERLINK("https://creighton-primo.hosted.exlibrisgroup.com/primo-explore/search?tab=default_tab&amp;search_scope=EVERYTHING&amp;vid=01CRU&amp;lang=en_US&amp;offset=0&amp;query=any,contains,991000787599702656","Catalog Record")</f>
        <v/>
      </c>
      <c r="AV26">
        <f>HYPERLINK("http://www.worldcat.org/oclc/186102","WorldCat Record")</f>
        <v/>
      </c>
      <c r="AW26" t="inlineStr">
        <is>
          <t>116911421:eng</t>
        </is>
      </c>
      <c r="AX26" t="inlineStr">
        <is>
          <t>186102</t>
        </is>
      </c>
      <c r="AY26" t="inlineStr">
        <is>
          <t>991000787599702656</t>
        </is>
      </c>
      <c r="AZ26" t="inlineStr">
        <is>
          <t>991000787599702656</t>
        </is>
      </c>
      <c r="BA26" t="inlineStr">
        <is>
          <t>2270445290002656</t>
        </is>
      </c>
      <c r="BB26" t="inlineStr">
        <is>
          <t>BOOK</t>
        </is>
      </c>
      <c r="BE26" t="inlineStr">
        <is>
          <t>30001000066201</t>
        </is>
      </c>
      <c r="BF26" t="inlineStr">
        <is>
          <t>893283764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BF 432.A1 R118 1975</t>
        </is>
      </c>
      <c r="E27" t="inlineStr">
        <is>
          <t>0                      BF 0432000A  1                  R  118         1975</t>
        </is>
      </c>
      <c r="F27" t="inlineStr">
        <is>
          <t>Race and IQ / edited by Ashley Montagu.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Yes</t>
        </is>
      </c>
      <c r="L27" t="inlineStr">
        <is>
          <t>0</t>
        </is>
      </c>
      <c r="N27" t="inlineStr">
        <is>
          <t>New York : Oxford University Press, 1975.</t>
        </is>
      </c>
      <c r="O27" t="inlineStr">
        <is>
          <t>1975</t>
        </is>
      </c>
      <c r="Q27" t="inlineStr">
        <is>
          <t>eng</t>
        </is>
      </c>
      <c r="R27" t="inlineStr">
        <is>
          <t>nyu</t>
        </is>
      </c>
      <c r="T27" t="inlineStr">
        <is>
          <t xml:space="preserve">BF </t>
        </is>
      </c>
      <c r="U27" t="n">
        <v>4</v>
      </c>
      <c r="V27" t="n">
        <v>4</v>
      </c>
      <c r="W27" t="inlineStr">
        <is>
          <t>1999-09-26</t>
        </is>
      </c>
      <c r="X27" t="inlineStr">
        <is>
          <t>1999-09-26</t>
        </is>
      </c>
      <c r="Y27" t="inlineStr">
        <is>
          <t>1987-08-28</t>
        </is>
      </c>
      <c r="Z27" t="inlineStr">
        <is>
          <t>1987-08-28</t>
        </is>
      </c>
      <c r="AA27" t="n">
        <v>1060</v>
      </c>
      <c r="AB27" t="n">
        <v>884</v>
      </c>
      <c r="AC27" t="n">
        <v>1200</v>
      </c>
      <c r="AD27" t="n">
        <v>10</v>
      </c>
      <c r="AE27" t="n">
        <v>13</v>
      </c>
      <c r="AF27" t="n">
        <v>34</v>
      </c>
      <c r="AG27" t="n">
        <v>46</v>
      </c>
      <c r="AH27" t="n">
        <v>13</v>
      </c>
      <c r="AI27" t="n">
        <v>18</v>
      </c>
      <c r="AJ27" t="n">
        <v>6</v>
      </c>
      <c r="AK27" t="n">
        <v>7</v>
      </c>
      <c r="AL27" t="n">
        <v>15</v>
      </c>
      <c r="AM27" t="n">
        <v>21</v>
      </c>
      <c r="AN27" t="n">
        <v>7</v>
      </c>
      <c r="AO27" t="n">
        <v>9</v>
      </c>
      <c r="AP27" t="n">
        <v>0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HYPERLINK("http://catalog.hathitrust.org/Record/000150042","HathiTrust Record")</f>
        <v/>
      </c>
      <c r="AU27">
        <f>HYPERLINK("https://creighton-primo.hosted.exlibrisgroup.com/primo-explore/search?tab=default_tab&amp;search_scope=EVERYTHING&amp;vid=01CRU&amp;lang=en_US&amp;offset=0&amp;query=any,contains,991000787639702656","Catalog Record")</f>
        <v/>
      </c>
      <c r="AV27">
        <f>HYPERLINK("http://www.worldcat.org/oclc/1302009","WorldCat Record")</f>
        <v/>
      </c>
      <c r="AW27" t="inlineStr">
        <is>
          <t>364236443:eng</t>
        </is>
      </c>
      <c r="AX27" t="inlineStr">
        <is>
          <t>1302009</t>
        </is>
      </c>
      <c r="AY27" t="inlineStr">
        <is>
          <t>991000787639702656</t>
        </is>
      </c>
      <c r="AZ27" t="inlineStr">
        <is>
          <t>991000787639702656</t>
        </is>
      </c>
      <c r="BA27" t="inlineStr">
        <is>
          <t>2266928460002656</t>
        </is>
      </c>
      <c r="BB27" t="inlineStr">
        <is>
          <t>BOOK</t>
        </is>
      </c>
      <c r="BD27" t="inlineStr">
        <is>
          <t>9780195018844</t>
        </is>
      </c>
      <c r="BE27" t="inlineStr">
        <is>
          <t>30001000066227</t>
        </is>
      </c>
      <c r="BF27" t="inlineStr">
        <is>
          <t>893834327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BF 441 E21c 2008</t>
        </is>
      </c>
      <c r="E28" t="inlineStr">
        <is>
          <t>0                      BF 0441000E  21c         2008</t>
        </is>
      </c>
      <c r="F28" t="inlineStr">
        <is>
          <t>Computing the mind : how the mind really works / Shimon Edelman.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1</t>
        </is>
      </c>
      <c r="M28" t="inlineStr">
        <is>
          <t>Edelman, Shimon.</t>
        </is>
      </c>
      <c r="N28" t="inlineStr">
        <is>
          <t>Oxford ; New York : Oxford University Press, c2008.</t>
        </is>
      </c>
      <c r="O28" t="inlineStr">
        <is>
          <t>2008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BF </t>
        </is>
      </c>
      <c r="U28" t="n">
        <v>1</v>
      </c>
      <c r="V28" t="n">
        <v>1</v>
      </c>
      <c r="W28" t="inlineStr">
        <is>
          <t>2009-08-18</t>
        </is>
      </c>
      <c r="X28" t="inlineStr">
        <is>
          <t>2009-08-18</t>
        </is>
      </c>
      <c r="Y28" t="inlineStr">
        <is>
          <t>2009-06-29</t>
        </is>
      </c>
      <c r="Z28" t="inlineStr">
        <is>
          <t>2009-06-29</t>
        </is>
      </c>
      <c r="AA28" t="n">
        <v>605</v>
      </c>
      <c r="AB28" t="n">
        <v>511</v>
      </c>
      <c r="AC28" t="n">
        <v>1268</v>
      </c>
      <c r="AD28" t="n">
        <v>5</v>
      </c>
      <c r="AE28" t="n">
        <v>14</v>
      </c>
      <c r="AF28" t="n">
        <v>25</v>
      </c>
      <c r="AG28" t="n">
        <v>52</v>
      </c>
      <c r="AH28" t="n">
        <v>12</v>
      </c>
      <c r="AI28" t="n">
        <v>20</v>
      </c>
      <c r="AJ28" t="n">
        <v>5</v>
      </c>
      <c r="AK28" t="n">
        <v>11</v>
      </c>
      <c r="AL28" t="n">
        <v>11</v>
      </c>
      <c r="AM28" t="n">
        <v>19</v>
      </c>
      <c r="AN28" t="n">
        <v>4</v>
      </c>
      <c r="AO28" t="n">
        <v>12</v>
      </c>
      <c r="AP28" t="n">
        <v>0</v>
      </c>
      <c r="AQ28" t="n">
        <v>2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HYPERLINK("https://creighton-primo.hosted.exlibrisgroup.com/primo-explore/search?tab=default_tab&amp;search_scope=EVERYTHING&amp;vid=01CRU&amp;lang=en_US&amp;offset=0&amp;query=any,contains,991001474439702656","Catalog Record")</f>
        <v/>
      </c>
      <c r="AV28">
        <f>HYPERLINK("http://www.worldcat.org/oclc/214064378","WorldCat Record")</f>
        <v/>
      </c>
      <c r="AW28" t="inlineStr">
        <is>
          <t>815041139:eng</t>
        </is>
      </c>
      <c r="AX28" t="inlineStr">
        <is>
          <t>214064378</t>
        </is>
      </c>
      <c r="AY28" t="inlineStr">
        <is>
          <t>991001474439702656</t>
        </is>
      </c>
      <c r="AZ28" t="inlineStr">
        <is>
          <t>991001474439702656</t>
        </is>
      </c>
      <c r="BA28" t="inlineStr">
        <is>
          <t>2269836130002656</t>
        </is>
      </c>
      <c r="BB28" t="inlineStr">
        <is>
          <t>BOOK</t>
        </is>
      </c>
      <c r="BD28" t="inlineStr">
        <is>
          <t>9780195320671</t>
        </is>
      </c>
      <c r="BE28" t="inlineStr">
        <is>
          <t>30001004918035</t>
        </is>
      </c>
      <c r="BF28" t="inlineStr">
        <is>
          <t>893279137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BF 441 K77u 1991</t>
        </is>
      </c>
      <c r="E29" t="inlineStr">
        <is>
          <t>0                      BF 0441000K  77u         1991</t>
        </is>
      </c>
      <c r="F29" t="inlineStr">
        <is>
          <t>The universal traveler : a soft-systems guide to creativity, problem-solving &amp; process of reaching goals / by Don Koberg &amp; Jim Bagnall.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Koberg, Don, 1930-</t>
        </is>
      </c>
      <c r="N29" t="inlineStr">
        <is>
          <t>Los Altos, Calif. : Crisp Publications, c1991.</t>
        </is>
      </c>
      <c r="O29" t="inlineStr">
        <is>
          <t>1991</t>
        </is>
      </c>
      <c r="P29" t="inlineStr">
        <is>
          <t>New horizons ed.</t>
        </is>
      </c>
      <c r="Q29" t="inlineStr">
        <is>
          <t>eng</t>
        </is>
      </c>
      <c r="R29" t="inlineStr">
        <is>
          <t>cau</t>
        </is>
      </c>
      <c r="T29" t="inlineStr">
        <is>
          <t xml:space="preserve">BF </t>
        </is>
      </c>
      <c r="U29" t="n">
        <v>21</v>
      </c>
      <c r="V29" t="n">
        <v>21</v>
      </c>
      <c r="W29" t="inlineStr">
        <is>
          <t>2000-02-16</t>
        </is>
      </c>
      <c r="X29" t="inlineStr">
        <is>
          <t>2000-02-16</t>
        </is>
      </c>
      <c r="Y29" t="inlineStr">
        <is>
          <t>1997-01-22</t>
        </is>
      </c>
      <c r="Z29" t="inlineStr">
        <is>
          <t>1997-01-22</t>
        </is>
      </c>
      <c r="AA29" t="n">
        <v>186</v>
      </c>
      <c r="AB29" t="n">
        <v>141</v>
      </c>
      <c r="AC29" t="n">
        <v>560</v>
      </c>
      <c r="AD29" t="n">
        <v>1</v>
      </c>
      <c r="AE29" t="n">
        <v>5</v>
      </c>
      <c r="AF29" t="n">
        <v>3</v>
      </c>
      <c r="AG29" t="n">
        <v>18</v>
      </c>
      <c r="AH29" t="n">
        <v>2</v>
      </c>
      <c r="AI29" t="n">
        <v>5</v>
      </c>
      <c r="AJ29" t="n">
        <v>0</v>
      </c>
      <c r="AK29" t="n">
        <v>4</v>
      </c>
      <c r="AL29" t="n">
        <v>1</v>
      </c>
      <c r="AM29" t="n">
        <v>9</v>
      </c>
      <c r="AN29" t="n">
        <v>0</v>
      </c>
      <c r="AO29" t="n">
        <v>4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HYPERLINK("https://creighton-primo.hosted.exlibrisgroup.com/primo-explore/search?tab=default_tab&amp;search_scope=EVERYTHING&amp;vid=01CRU&amp;lang=en_US&amp;offset=0&amp;query=any,contains,991001552399702656","Catalog Record")</f>
        <v/>
      </c>
      <c r="AV29">
        <f>HYPERLINK("http://www.worldcat.org/oclc/23768683","WorldCat Record")</f>
        <v/>
      </c>
      <c r="AW29" t="inlineStr">
        <is>
          <t>2070203157:eng</t>
        </is>
      </c>
      <c r="AX29" t="inlineStr">
        <is>
          <t>23768683</t>
        </is>
      </c>
      <c r="AY29" t="inlineStr">
        <is>
          <t>991001552399702656</t>
        </is>
      </c>
      <c r="AZ29" t="inlineStr">
        <is>
          <t>991001552399702656</t>
        </is>
      </c>
      <c r="BA29" t="inlineStr">
        <is>
          <t>2269725460002656</t>
        </is>
      </c>
      <c r="BB29" t="inlineStr">
        <is>
          <t>BOOK</t>
        </is>
      </c>
      <c r="BD29" t="inlineStr">
        <is>
          <t>9781560520450</t>
        </is>
      </c>
      <c r="BE29" t="inlineStr">
        <is>
          <t>30001003474287</t>
        </is>
      </c>
      <c r="BF29" t="inlineStr">
        <is>
          <t>893121624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BF 449 F664s 1995</t>
        </is>
      </c>
      <c r="E30" t="inlineStr">
        <is>
          <t>0                      BF 0449000F  664s        1995</t>
        </is>
      </c>
      <c r="F30" t="inlineStr">
        <is>
          <t>Strategies for creative problem solving / H. Scott Fogler, Steven E. LeBlanc.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Fogler, H. Scott.</t>
        </is>
      </c>
      <c r="N30" t="inlineStr">
        <is>
          <t>Upper Saddle River, N.J. : PTR Prentice Hall, c1995.</t>
        </is>
      </c>
      <c r="O30" t="inlineStr">
        <is>
          <t>1995</t>
        </is>
      </c>
      <c r="Q30" t="inlineStr">
        <is>
          <t>eng</t>
        </is>
      </c>
      <c r="R30" t="inlineStr">
        <is>
          <t>nju</t>
        </is>
      </c>
      <c r="T30" t="inlineStr">
        <is>
          <t xml:space="preserve">BF </t>
        </is>
      </c>
      <c r="U30" t="n">
        <v>5</v>
      </c>
      <c r="V30" t="n">
        <v>5</v>
      </c>
      <c r="W30" t="inlineStr">
        <is>
          <t>2004-04-29</t>
        </is>
      </c>
      <c r="X30" t="inlineStr">
        <is>
          <t>2004-04-29</t>
        </is>
      </c>
      <c r="Y30" t="inlineStr">
        <is>
          <t>1998-02-25</t>
        </is>
      </c>
      <c r="Z30" t="inlineStr">
        <is>
          <t>1998-02-25</t>
        </is>
      </c>
      <c r="AA30" t="n">
        <v>254</v>
      </c>
      <c r="AB30" t="n">
        <v>166</v>
      </c>
      <c r="AC30" t="n">
        <v>256</v>
      </c>
      <c r="AD30" t="n">
        <v>3</v>
      </c>
      <c r="AE30" t="n">
        <v>3</v>
      </c>
      <c r="AF30" t="n">
        <v>9</v>
      </c>
      <c r="AG30" t="n">
        <v>15</v>
      </c>
      <c r="AH30" t="n">
        <v>3</v>
      </c>
      <c r="AI30" t="n">
        <v>5</v>
      </c>
      <c r="AJ30" t="n">
        <v>1</v>
      </c>
      <c r="AK30" t="n">
        <v>2</v>
      </c>
      <c r="AL30" t="n">
        <v>5</v>
      </c>
      <c r="AM30" t="n">
        <v>9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HYPERLINK("http://catalog.hathitrust.org/Record/003247440","HathiTrust Record")</f>
        <v/>
      </c>
      <c r="AU30">
        <f>HYPERLINK("https://creighton-primo.hosted.exlibrisgroup.com/primo-explore/search?tab=default_tab&amp;search_scope=EVERYTHING&amp;vid=01CRU&amp;lang=en_US&amp;offset=0&amp;query=any,contains,991001296269702656","Catalog Record")</f>
        <v/>
      </c>
      <c r="AV30">
        <f>HYPERLINK("http://www.worldcat.org/oclc/30701913","WorldCat Record")</f>
        <v/>
      </c>
      <c r="AW30" t="inlineStr">
        <is>
          <t>1060303:eng</t>
        </is>
      </c>
      <c r="AX30" t="inlineStr">
        <is>
          <t>30701913</t>
        </is>
      </c>
      <c r="AY30" t="inlineStr">
        <is>
          <t>991001296269702656</t>
        </is>
      </c>
      <c r="AZ30" t="inlineStr">
        <is>
          <t>991001296269702656</t>
        </is>
      </c>
      <c r="BA30" t="inlineStr">
        <is>
          <t>2261879090002656</t>
        </is>
      </c>
      <c r="BB30" t="inlineStr">
        <is>
          <t>BOOK</t>
        </is>
      </c>
      <c r="BD30" t="inlineStr">
        <is>
          <t>9780131793187</t>
        </is>
      </c>
      <c r="BE30" t="inlineStr">
        <is>
          <t>30001003744127</t>
        </is>
      </c>
      <c r="BF30" t="inlineStr">
        <is>
          <t>893273999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BF 511 A256 1979</t>
        </is>
      </c>
      <c r="E31" t="inlineStr">
        <is>
          <t>0                      BF 0511000A  256         1979</t>
        </is>
      </c>
      <c r="F31" t="inlineStr">
        <is>
          <t>Affect--psychoanalytic theory and practice / edited by Morton B. Cantor and Myron L. Glucksman.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New York : Wiley, c1983.</t>
        </is>
      </c>
      <c r="O31" t="inlineStr">
        <is>
          <t>1983</t>
        </is>
      </c>
      <c r="Q31" t="inlineStr">
        <is>
          <t>eng</t>
        </is>
      </c>
      <c r="R31" t="inlineStr">
        <is>
          <t>xxu</t>
        </is>
      </c>
      <c r="S31" t="inlineStr">
        <is>
          <t>Wiley-Interscience publication</t>
        </is>
      </c>
      <c r="T31" t="inlineStr">
        <is>
          <t xml:space="preserve">BF </t>
        </is>
      </c>
      <c r="U31" t="n">
        <v>4</v>
      </c>
      <c r="V31" t="n">
        <v>4</v>
      </c>
      <c r="W31" t="inlineStr">
        <is>
          <t>1998-05-29</t>
        </is>
      </c>
      <c r="X31" t="inlineStr">
        <is>
          <t>1998-05-29</t>
        </is>
      </c>
      <c r="Y31" t="inlineStr">
        <is>
          <t>1987-12-29</t>
        </is>
      </c>
      <c r="Z31" t="inlineStr">
        <is>
          <t>1987-12-29</t>
        </is>
      </c>
      <c r="AA31" t="n">
        <v>103</v>
      </c>
      <c r="AB31" t="n">
        <v>79</v>
      </c>
      <c r="AC31" t="n">
        <v>81</v>
      </c>
      <c r="AD31" t="n">
        <v>3</v>
      </c>
      <c r="AE31" t="n">
        <v>3</v>
      </c>
      <c r="AF31" t="n">
        <v>6</v>
      </c>
      <c r="AG31" t="n">
        <v>6</v>
      </c>
      <c r="AH31" t="n">
        <v>0</v>
      </c>
      <c r="AI31" t="n">
        <v>0</v>
      </c>
      <c r="AJ31" t="n">
        <v>2</v>
      </c>
      <c r="AK31" t="n">
        <v>2</v>
      </c>
      <c r="AL31" t="n">
        <v>4</v>
      </c>
      <c r="AM31" t="n">
        <v>4</v>
      </c>
      <c r="AN31" t="n">
        <v>2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HYPERLINK("http://catalog.hathitrust.org/Record/004422571","HathiTrust Record")</f>
        <v/>
      </c>
      <c r="AU31">
        <f>HYPERLINK("https://creighton-primo.hosted.exlibrisgroup.com/primo-explore/search?tab=default_tab&amp;search_scope=EVERYTHING&amp;vid=01CRU&amp;lang=en_US&amp;offset=0&amp;query=any,contains,991000787789702656","Catalog Record")</f>
        <v/>
      </c>
      <c r="AV31">
        <f>HYPERLINK("http://www.worldcat.org/oclc/9762422","WorldCat Record")</f>
        <v/>
      </c>
      <c r="AW31" t="inlineStr">
        <is>
          <t>836625915:eng</t>
        </is>
      </c>
      <c r="AX31" t="inlineStr">
        <is>
          <t>9762422</t>
        </is>
      </c>
      <c r="AY31" t="inlineStr">
        <is>
          <t>991000787789702656</t>
        </is>
      </c>
      <c r="AZ31" t="inlineStr">
        <is>
          <t>991000787789702656</t>
        </is>
      </c>
      <c r="BA31" t="inlineStr">
        <is>
          <t>2262481110002656</t>
        </is>
      </c>
      <c r="BB31" t="inlineStr">
        <is>
          <t>BOOK</t>
        </is>
      </c>
      <c r="BD31" t="inlineStr">
        <is>
          <t>9780471880714</t>
        </is>
      </c>
      <c r="BE31" t="inlineStr">
        <is>
          <t>30001000066383</t>
        </is>
      </c>
      <c r="BF31" t="inlineStr">
        <is>
          <t>893545984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BF 511 S989e 1960</t>
        </is>
      </c>
      <c r="E32" t="inlineStr">
        <is>
          <t>0                      BF 0511000S  989e        1960</t>
        </is>
      </c>
      <c r="F32" t="inlineStr">
        <is>
          <t>Expression of the emotions in man : [symposium held at the meeting of the American Association for the Advancement of Science in New York on December 29-30, 1960] / Edited by Peter H. Knapp.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Symposium on Expression of the Emotions in Man (1960 : New York, N.Y.)</t>
        </is>
      </c>
      <c r="N32" t="inlineStr">
        <is>
          <t>New York : International Universities Press, c1963.</t>
        </is>
      </c>
      <c r="O32" t="inlineStr">
        <is>
          <t>1963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BF </t>
        </is>
      </c>
      <c r="U32" t="n">
        <v>3</v>
      </c>
      <c r="V32" t="n">
        <v>3</v>
      </c>
      <c r="W32" t="inlineStr">
        <is>
          <t>2008-01-06</t>
        </is>
      </c>
      <c r="X32" t="inlineStr">
        <is>
          <t>2008-01-06</t>
        </is>
      </c>
      <c r="Y32" t="inlineStr">
        <is>
          <t>1988-02-29</t>
        </is>
      </c>
      <c r="Z32" t="inlineStr">
        <is>
          <t>1988-02-29</t>
        </is>
      </c>
      <c r="AA32" t="n">
        <v>548</v>
      </c>
      <c r="AB32" t="n">
        <v>461</v>
      </c>
      <c r="AC32" t="n">
        <v>491</v>
      </c>
      <c r="AD32" t="n">
        <v>5</v>
      </c>
      <c r="AE32" t="n">
        <v>5</v>
      </c>
      <c r="AF32" t="n">
        <v>24</v>
      </c>
      <c r="AG32" t="n">
        <v>24</v>
      </c>
      <c r="AH32" t="n">
        <v>7</v>
      </c>
      <c r="AI32" t="n">
        <v>7</v>
      </c>
      <c r="AJ32" t="n">
        <v>8</v>
      </c>
      <c r="AK32" t="n">
        <v>8</v>
      </c>
      <c r="AL32" t="n">
        <v>13</v>
      </c>
      <c r="AM32" t="n">
        <v>13</v>
      </c>
      <c r="AN32" t="n">
        <v>3</v>
      </c>
      <c r="AO32" t="n">
        <v>3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T32">
        <f>HYPERLINK("http://catalog.hathitrust.org/Record/000381717","HathiTrust Record")</f>
        <v/>
      </c>
      <c r="AU32">
        <f>HYPERLINK("https://creighton-primo.hosted.exlibrisgroup.com/primo-explore/search?tab=default_tab&amp;search_scope=EVERYTHING&amp;vid=01CRU&amp;lang=en_US&amp;offset=0&amp;query=any,contains,991000787909702656","Catalog Record")</f>
        <v/>
      </c>
      <c r="AV32">
        <f>HYPERLINK("http://www.worldcat.org/oclc/14612826","WorldCat Record")</f>
        <v/>
      </c>
      <c r="AW32" t="inlineStr">
        <is>
          <t>366188912:eng</t>
        </is>
      </c>
      <c r="AX32" t="inlineStr">
        <is>
          <t>14612826</t>
        </is>
      </c>
      <c r="AY32" t="inlineStr">
        <is>
          <t>991000787909702656</t>
        </is>
      </c>
      <c r="AZ32" t="inlineStr">
        <is>
          <t>991000787909702656</t>
        </is>
      </c>
      <c r="BA32" t="inlineStr">
        <is>
          <t>2255782560002656</t>
        </is>
      </c>
      <c r="BB32" t="inlineStr">
        <is>
          <t>BOOK</t>
        </is>
      </c>
      <c r="BE32" t="inlineStr">
        <is>
          <t>30001000066409</t>
        </is>
      </c>
      <c r="BF32" t="inlineStr">
        <is>
          <t>893743409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BF 531 H236 2008</t>
        </is>
      </c>
      <c r="E33" t="inlineStr">
        <is>
          <t>0                      BF 0531000H  236         2008</t>
        </is>
      </c>
      <c r="F33" t="inlineStr">
        <is>
          <t>Handbook of emotions / edited by Michael Lewis, Jeannette M. Haviland-Jones, and Lisa Feldman Barrett.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N33" t="inlineStr">
        <is>
          <t>New York : Guilford Press, c2008.</t>
        </is>
      </c>
      <c r="O33" t="inlineStr">
        <is>
          <t>2008</t>
        </is>
      </c>
      <c r="P33" t="inlineStr">
        <is>
          <t>3rd ed.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BF </t>
        </is>
      </c>
      <c r="U33" t="n">
        <v>1</v>
      </c>
      <c r="V33" t="n">
        <v>1</v>
      </c>
      <c r="W33" t="inlineStr">
        <is>
          <t>2009-09-21</t>
        </is>
      </c>
      <c r="X33" t="inlineStr">
        <is>
          <t>2009-09-21</t>
        </is>
      </c>
      <c r="Y33" t="inlineStr">
        <is>
          <t>2009-02-20</t>
        </is>
      </c>
      <c r="Z33" t="inlineStr">
        <is>
          <t>2009-02-20</t>
        </is>
      </c>
      <c r="AA33" t="n">
        <v>804</v>
      </c>
      <c r="AB33" t="n">
        <v>634</v>
      </c>
      <c r="AC33" t="n">
        <v>1510</v>
      </c>
      <c r="AD33" t="n">
        <v>6</v>
      </c>
      <c r="AE33" t="n">
        <v>9</v>
      </c>
      <c r="AF33" t="n">
        <v>34</v>
      </c>
      <c r="AG33" t="n">
        <v>58</v>
      </c>
      <c r="AH33" t="n">
        <v>11</v>
      </c>
      <c r="AI33" t="n">
        <v>27</v>
      </c>
      <c r="AJ33" t="n">
        <v>8</v>
      </c>
      <c r="AK33" t="n">
        <v>10</v>
      </c>
      <c r="AL33" t="n">
        <v>18</v>
      </c>
      <c r="AM33" t="n">
        <v>26</v>
      </c>
      <c r="AN33" t="n">
        <v>5</v>
      </c>
      <c r="AO33" t="n">
        <v>7</v>
      </c>
      <c r="AP33" t="n">
        <v>0</v>
      </c>
      <c r="AQ33" t="n">
        <v>1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HYPERLINK("https://creighton-primo.hosted.exlibrisgroup.com/primo-explore/search?tab=default_tab&amp;search_scope=EVERYTHING&amp;vid=01CRU&amp;lang=en_US&amp;offset=0&amp;query=any,contains,991001366049702656","Catalog Record")</f>
        <v/>
      </c>
      <c r="AV33">
        <f>HYPERLINK("http://www.worldcat.org/oclc/175056027","WorldCat Record")</f>
        <v/>
      </c>
      <c r="AW33" t="inlineStr">
        <is>
          <t>866273171:eng</t>
        </is>
      </c>
      <c r="AX33" t="inlineStr">
        <is>
          <t>175056027</t>
        </is>
      </c>
      <c r="AY33" t="inlineStr">
        <is>
          <t>991001366049702656</t>
        </is>
      </c>
      <c r="AZ33" t="inlineStr">
        <is>
          <t>991001366049702656</t>
        </is>
      </c>
      <c r="BA33" t="inlineStr">
        <is>
          <t>2259854870002656</t>
        </is>
      </c>
      <c r="BB33" t="inlineStr">
        <is>
          <t>BOOK</t>
        </is>
      </c>
      <c r="BD33" t="inlineStr">
        <is>
          <t>9781593856502</t>
        </is>
      </c>
      <c r="BE33" t="inlineStr">
        <is>
          <t>30001005389871</t>
        </is>
      </c>
      <c r="BF33" t="inlineStr">
        <is>
          <t>893741073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BF 575. G7 L438d 1994</t>
        </is>
      </c>
      <c r="E34" t="inlineStr">
        <is>
          <t>0                      BF 0575000G  7                  L  438d        1994</t>
        </is>
      </c>
      <c r="F34" t="inlineStr">
        <is>
          <t>Death notification : a practical guide to the process / by R. Moroni Leash.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Leash, R. Moroni (Russell Moroni), 1958-</t>
        </is>
      </c>
      <c r="N34" t="inlineStr">
        <is>
          <t>Hinesburg, Vt. : Upper Access, c1994.</t>
        </is>
      </c>
      <c r="O34" t="inlineStr">
        <is>
          <t>1994</t>
        </is>
      </c>
      <c r="Q34" t="inlineStr">
        <is>
          <t>eng</t>
        </is>
      </c>
      <c r="R34" t="inlineStr">
        <is>
          <t>vtu</t>
        </is>
      </c>
      <c r="T34" t="inlineStr">
        <is>
          <t xml:space="preserve">BF </t>
        </is>
      </c>
      <c r="U34" t="n">
        <v>1</v>
      </c>
      <c r="V34" t="n">
        <v>1</v>
      </c>
      <c r="W34" t="inlineStr">
        <is>
          <t>2005-01-28</t>
        </is>
      </c>
      <c r="X34" t="inlineStr">
        <is>
          <t>2005-01-28</t>
        </is>
      </c>
      <c r="Y34" t="inlineStr">
        <is>
          <t>2005-01-28</t>
        </is>
      </c>
      <c r="Z34" t="inlineStr">
        <is>
          <t>2005-01-28</t>
        </is>
      </c>
      <c r="AA34" t="n">
        <v>134</v>
      </c>
      <c r="AB34" t="n">
        <v>129</v>
      </c>
      <c r="AC34" t="n">
        <v>138</v>
      </c>
      <c r="AD34" t="n">
        <v>1</v>
      </c>
      <c r="AE34" t="n">
        <v>1</v>
      </c>
      <c r="AF34" t="n">
        <v>2</v>
      </c>
      <c r="AG34" t="n">
        <v>2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HYPERLINK("http://catalog.hathitrust.org/Record/003072681","HathiTrust Record")</f>
        <v/>
      </c>
      <c r="AU34">
        <f>HYPERLINK("https://creighton-primo.hosted.exlibrisgroup.com/primo-explore/search?tab=default_tab&amp;search_scope=EVERYTHING&amp;vid=01CRU&amp;lang=en_US&amp;offset=0&amp;query=any,contains,991000425149702656","Catalog Record")</f>
        <v/>
      </c>
      <c r="AV34">
        <f>HYPERLINK("http://www.worldcat.org/oclc/28293706","WorldCat Record")</f>
        <v/>
      </c>
      <c r="AW34" t="inlineStr">
        <is>
          <t>473798698:eng</t>
        </is>
      </c>
      <c r="AX34" t="inlineStr">
        <is>
          <t>28293706</t>
        </is>
      </c>
      <c r="AY34" t="inlineStr">
        <is>
          <t>991000425149702656</t>
        </is>
      </c>
      <c r="AZ34" t="inlineStr">
        <is>
          <t>991000425149702656</t>
        </is>
      </c>
      <c r="BA34" t="inlineStr">
        <is>
          <t>2259159660002656</t>
        </is>
      </c>
      <c r="BB34" t="inlineStr">
        <is>
          <t>BOOK</t>
        </is>
      </c>
      <c r="BD34" t="inlineStr">
        <is>
          <t>9780942679083</t>
        </is>
      </c>
      <c r="BE34" t="inlineStr">
        <is>
          <t>30001004927085</t>
        </is>
      </c>
      <c r="BF34" t="inlineStr">
        <is>
          <t>893151025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BF 575.A3 V215p 1981</t>
        </is>
      </c>
      <c r="E35" t="inlineStr">
        <is>
          <t>0                      BF 0575000A  3                  V  215p        1981</t>
        </is>
      </c>
      <c r="F35" t="inlineStr">
        <is>
          <t>Psychobiology of aggression and violence / Luigi Valzelli.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Valzelli, Luigi, 1927-</t>
        </is>
      </c>
      <c r="N35" t="inlineStr">
        <is>
          <t>New York : Raven Press, c1981.</t>
        </is>
      </c>
      <c r="O35" t="inlineStr">
        <is>
          <t>1981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BF </t>
        </is>
      </c>
      <c r="U35" t="n">
        <v>3</v>
      </c>
      <c r="V35" t="n">
        <v>3</v>
      </c>
      <c r="W35" t="inlineStr">
        <is>
          <t>2003-10-03</t>
        </is>
      </c>
      <c r="X35" t="inlineStr">
        <is>
          <t>2003-10-03</t>
        </is>
      </c>
      <c r="Y35" t="inlineStr">
        <is>
          <t>1988-02-29</t>
        </is>
      </c>
      <c r="Z35" t="inlineStr">
        <is>
          <t>1988-02-29</t>
        </is>
      </c>
      <c r="AA35" t="n">
        <v>353</v>
      </c>
      <c r="AB35" t="n">
        <v>253</v>
      </c>
      <c r="AC35" t="n">
        <v>257</v>
      </c>
      <c r="AD35" t="n">
        <v>2</v>
      </c>
      <c r="AE35" t="n">
        <v>2</v>
      </c>
      <c r="AF35" t="n">
        <v>11</v>
      </c>
      <c r="AG35" t="n">
        <v>11</v>
      </c>
      <c r="AH35" t="n">
        <v>1</v>
      </c>
      <c r="AI35" t="n">
        <v>1</v>
      </c>
      <c r="AJ35" t="n">
        <v>4</v>
      </c>
      <c r="AK35" t="n">
        <v>4</v>
      </c>
      <c r="AL35" t="n">
        <v>9</v>
      </c>
      <c r="AM35" t="n">
        <v>9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HYPERLINK("http://catalog.hathitrust.org/Record/000183161","HathiTrust Record")</f>
        <v/>
      </c>
      <c r="AU35">
        <f>HYPERLINK("https://creighton-primo.hosted.exlibrisgroup.com/primo-explore/search?tab=default_tab&amp;search_scope=EVERYTHING&amp;vid=01CRU&amp;lang=en_US&amp;offset=0&amp;query=any,contains,991000787999702656","Catalog Record")</f>
        <v/>
      </c>
      <c r="AV35">
        <f>HYPERLINK("http://www.worldcat.org/oclc/7169782","WorldCat Record")</f>
        <v/>
      </c>
      <c r="AW35" t="inlineStr">
        <is>
          <t>12139100:eng</t>
        </is>
      </c>
      <c r="AX35" t="inlineStr">
        <is>
          <t>7169782</t>
        </is>
      </c>
      <c r="AY35" t="inlineStr">
        <is>
          <t>991000787999702656</t>
        </is>
      </c>
      <c r="AZ35" t="inlineStr">
        <is>
          <t>991000787999702656</t>
        </is>
      </c>
      <c r="BA35" t="inlineStr">
        <is>
          <t>2268755880002656</t>
        </is>
      </c>
      <c r="BB35" t="inlineStr">
        <is>
          <t>BOOK</t>
        </is>
      </c>
      <c r="BD35" t="inlineStr">
        <is>
          <t>9780890044032</t>
        </is>
      </c>
      <c r="BE35" t="inlineStr">
        <is>
          <t>30001000066482</t>
        </is>
      </c>
      <c r="BF35" t="inlineStr">
        <is>
          <t>893464702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BF 575.A3 V7947 1985</t>
        </is>
      </c>
      <c r="E36" t="inlineStr">
        <is>
          <t>0                      BF 0575000A  3                  V  7947        1985</t>
        </is>
      </c>
      <c r="F36" t="inlineStr">
        <is>
          <t>Violence in America : a public health approach / edited by Mark L. Rosenberg and Mary Ann Fenley.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1</t>
        </is>
      </c>
      <c r="N36" t="inlineStr">
        <is>
          <t>New York : Oxford University Press, c1991.</t>
        </is>
      </c>
      <c r="O36" t="inlineStr">
        <is>
          <t>1991</t>
        </is>
      </c>
      <c r="Q36" t="inlineStr">
        <is>
          <t>eng</t>
        </is>
      </c>
      <c r="R36" t="inlineStr">
        <is>
          <t>nyu</t>
        </is>
      </c>
      <c r="T36" t="inlineStr">
        <is>
          <t xml:space="preserve">BF </t>
        </is>
      </c>
      <c r="U36" t="n">
        <v>15</v>
      </c>
      <c r="V36" t="n">
        <v>15</v>
      </c>
      <c r="W36" t="inlineStr">
        <is>
          <t>2003-10-03</t>
        </is>
      </c>
      <c r="X36" t="inlineStr">
        <is>
          <t>2003-10-03</t>
        </is>
      </c>
      <c r="Y36" t="inlineStr">
        <is>
          <t>1992-01-09</t>
        </is>
      </c>
      <c r="Z36" t="inlineStr">
        <is>
          <t>1992-01-09</t>
        </is>
      </c>
      <c r="AA36" t="n">
        <v>449</v>
      </c>
      <c r="AB36" t="n">
        <v>386</v>
      </c>
      <c r="AC36" t="n">
        <v>1216</v>
      </c>
      <c r="AD36" t="n">
        <v>3</v>
      </c>
      <c r="AE36" t="n">
        <v>14</v>
      </c>
      <c r="AF36" t="n">
        <v>16</v>
      </c>
      <c r="AG36" t="n">
        <v>47</v>
      </c>
      <c r="AH36" t="n">
        <v>2</v>
      </c>
      <c r="AI36" t="n">
        <v>13</v>
      </c>
      <c r="AJ36" t="n">
        <v>5</v>
      </c>
      <c r="AK36" t="n">
        <v>11</v>
      </c>
      <c r="AL36" t="n">
        <v>7</v>
      </c>
      <c r="AM36" t="n">
        <v>15</v>
      </c>
      <c r="AN36" t="n">
        <v>2</v>
      </c>
      <c r="AO36" t="n">
        <v>12</v>
      </c>
      <c r="AP36" t="n">
        <v>2</v>
      </c>
      <c r="AQ36" t="n">
        <v>3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HYPERLINK("https://creighton-primo.hosted.exlibrisgroup.com/primo-explore/search?tab=default_tab&amp;search_scope=EVERYTHING&amp;vid=01CRU&amp;lang=en_US&amp;offset=0&amp;query=any,contains,991001024059702656","Catalog Record")</f>
        <v/>
      </c>
      <c r="AV36">
        <f>HYPERLINK("http://www.worldcat.org/oclc/22764685","WorldCat Record")</f>
        <v/>
      </c>
      <c r="AW36" t="inlineStr">
        <is>
          <t>1047592238:eng</t>
        </is>
      </c>
      <c r="AX36" t="inlineStr">
        <is>
          <t>22764685</t>
        </is>
      </c>
      <c r="AY36" t="inlineStr">
        <is>
          <t>991001024059702656</t>
        </is>
      </c>
      <c r="AZ36" t="inlineStr">
        <is>
          <t>991001024059702656</t>
        </is>
      </c>
      <c r="BA36" t="inlineStr">
        <is>
          <t>2261776710002656</t>
        </is>
      </c>
      <c r="BB36" t="inlineStr">
        <is>
          <t>BOOK</t>
        </is>
      </c>
      <c r="BD36" t="inlineStr">
        <is>
          <t>9780195064377</t>
        </is>
      </c>
      <c r="BE36" t="inlineStr">
        <is>
          <t>30001002242347</t>
        </is>
      </c>
      <c r="BF36" t="inlineStr">
        <is>
          <t>893546312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BF 575.A3 W919 2004</t>
        </is>
      </c>
      <c r="E37" t="inlineStr">
        <is>
          <t>0                      BF 0575000A  3                  W  919         2004</t>
        </is>
      </c>
      <c r="F37" t="inlineStr">
        <is>
          <t>Working with dangerous people : the psychotherapy of violence / edited by David Jones ; forewords by Christopher Cordess and Terry A. Kupers.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Oxford ; San Francisco : Radcliffe Medical Press ; 2004.</t>
        </is>
      </c>
      <c r="O37" t="inlineStr">
        <is>
          <t>2004</t>
        </is>
      </c>
      <c r="Q37" t="inlineStr">
        <is>
          <t>eng</t>
        </is>
      </c>
      <c r="R37" t="inlineStr">
        <is>
          <t>enk</t>
        </is>
      </c>
      <c r="T37" t="inlineStr">
        <is>
          <t xml:space="preserve">BF </t>
        </is>
      </c>
      <c r="U37" t="n">
        <v>0</v>
      </c>
      <c r="V37" t="n">
        <v>0</v>
      </c>
      <c r="W37" t="inlineStr">
        <is>
          <t>2004-09-14</t>
        </is>
      </c>
      <c r="X37" t="inlineStr">
        <is>
          <t>2004-09-14</t>
        </is>
      </c>
      <c r="Y37" t="inlineStr">
        <is>
          <t>2004-09-14</t>
        </is>
      </c>
      <c r="Z37" t="inlineStr">
        <is>
          <t>2004-09-14</t>
        </is>
      </c>
      <c r="AA37" t="n">
        <v>121</v>
      </c>
      <c r="AB37" t="n">
        <v>57</v>
      </c>
      <c r="AC37" t="n">
        <v>99</v>
      </c>
      <c r="AD37" t="n">
        <v>1</v>
      </c>
      <c r="AE37" t="n">
        <v>1</v>
      </c>
      <c r="AF37" t="n">
        <v>0</v>
      </c>
      <c r="AG37" t="n">
        <v>1</v>
      </c>
      <c r="AH37" t="n">
        <v>0</v>
      </c>
      <c r="AI37" t="n">
        <v>0</v>
      </c>
      <c r="AJ37" t="n">
        <v>0</v>
      </c>
      <c r="AK37" t="n">
        <v>1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HYPERLINK("http://catalog.hathitrust.org/Record/004732225","HathiTrust Record")</f>
        <v/>
      </c>
      <c r="AU37">
        <f>HYPERLINK("https://creighton-primo.hosted.exlibrisgroup.com/primo-explore/search?tab=default_tab&amp;search_scope=EVERYTHING&amp;vid=01CRU&amp;lang=en_US&amp;offset=0&amp;query=any,contains,991000388699702656","Catalog Record")</f>
        <v/>
      </c>
      <c r="AV37">
        <f>HYPERLINK("http://www.worldcat.org/oclc/55634372","WorldCat Record")</f>
        <v/>
      </c>
      <c r="AW37" t="inlineStr">
        <is>
          <t>763547104:eng</t>
        </is>
      </c>
      <c r="AX37" t="inlineStr">
        <is>
          <t>55634372</t>
        </is>
      </c>
      <c r="AY37" t="inlineStr">
        <is>
          <t>991000388699702656</t>
        </is>
      </c>
      <c r="AZ37" t="inlineStr">
        <is>
          <t>991000388699702656</t>
        </is>
      </c>
      <c r="BA37" t="inlineStr">
        <is>
          <t>2270029480002656</t>
        </is>
      </c>
      <c r="BB37" t="inlineStr">
        <is>
          <t>BOOK</t>
        </is>
      </c>
      <c r="BD37" t="inlineStr">
        <is>
          <t>9781857758245</t>
        </is>
      </c>
      <c r="BE37" t="inlineStr">
        <is>
          <t>30001004843506</t>
        </is>
      </c>
      <c r="BF37" t="inlineStr">
        <is>
          <t>893542296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BF 575.A6 P558d</t>
        </is>
      </c>
      <c r="E38" t="inlineStr">
        <is>
          <t>0                      BF 0575000A  6                  P  558d</t>
        </is>
      </c>
      <c r="F38" t="inlineStr">
        <is>
          <t>Day to day anxiety management / E. Lakin Phillips.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Phillips, E. Lakin (Ewing Lakin), 1915-1994.</t>
        </is>
      </c>
      <c r="N38" t="inlineStr">
        <is>
          <t>-- Huntington, N.Y. : R. E. Krieger Pub. Co., 1977.</t>
        </is>
      </c>
      <c r="O38" t="inlineStr">
        <is>
          <t>1977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BF </t>
        </is>
      </c>
      <c r="U38" t="n">
        <v>8</v>
      </c>
      <c r="V38" t="n">
        <v>8</v>
      </c>
      <c r="W38" t="inlineStr">
        <is>
          <t>2003-12-09</t>
        </is>
      </c>
      <c r="X38" t="inlineStr">
        <is>
          <t>2003-12-09</t>
        </is>
      </c>
      <c r="Y38" t="inlineStr">
        <is>
          <t>1987-08-28</t>
        </is>
      </c>
      <c r="Z38" t="inlineStr">
        <is>
          <t>1987-08-28</t>
        </is>
      </c>
      <c r="AA38" t="n">
        <v>96</v>
      </c>
      <c r="AB38" t="n">
        <v>84</v>
      </c>
      <c r="AC38" t="n">
        <v>86</v>
      </c>
      <c r="AD38" t="n">
        <v>2</v>
      </c>
      <c r="AE38" t="n">
        <v>2</v>
      </c>
      <c r="AF38" t="n">
        <v>5</v>
      </c>
      <c r="AG38" t="n">
        <v>5</v>
      </c>
      <c r="AH38" t="n">
        <v>2</v>
      </c>
      <c r="AI38" t="n">
        <v>2</v>
      </c>
      <c r="AJ38" t="n">
        <v>2</v>
      </c>
      <c r="AK38" t="n">
        <v>2</v>
      </c>
      <c r="AL38" t="n">
        <v>3</v>
      </c>
      <c r="AM38" t="n">
        <v>3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HYPERLINK("http://catalog.hathitrust.org/Record/009812844","HathiTrust Record")</f>
        <v/>
      </c>
      <c r="AU38">
        <f>HYPERLINK("https://creighton-primo.hosted.exlibrisgroup.com/primo-explore/search?tab=default_tab&amp;search_scope=EVERYTHING&amp;vid=01CRU&amp;lang=en_US&amp;offset=0&amp;query=any,contains,991000788839702656","Catalog Record")</f>
        <v/>
      </c>
      <c r="AV38">
        <f>HYPERLINK("http://www.worldcat.org/oclc/2373362","WorldCat Record")</f>
        <v/>
      </c>
      <c r="AW38" t="inlineStr">
        <is>
          <t>4757448:eng</t>
        </is>
      </c>
      <c r="AX38" t="inlineStr">
        <is>
          <t>2373362</t>
        </is>
      </c>
      <c r="AY38" t="inlineStr">
        <is>
          <t>991000788839702656</t>
        </is>
      </c>
      <c r="AZ38" t="inlineStr">
        <is>
          <t>991000788839702656</t>
        </is>
      </c>
      <c r="BA38" t="inlineStr">
        <is>
          <t>2257216690002656</t>
        </is>
      </c>
      <c r="BB38" t="inlineStr">
        <is>
          <t>BOOK</t>
        </is>
      </c>
      <c r="BD38" t="inlineStr">
        <is>
          <t>9780882754604</t>
        </is>
      </c>
      <c r="BE38" t="inlineStr">
        <is>
          <t>30001000066813</t>
        </is>
      </c>
      <c r="BF38" t="inlineStr">
        <is>
          <t>893637445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BF 575.E55 E548 1994</t>
        </is>
      </c>
      <c r="E39" t="inlineStr">
        <is>
          <t>0                      BF 0575000E  55                 E  548         1994</t>
        </is>
      </c>
      <c r="F39" t="inlineStr">
        <is>
          <t>The empathic practitioner : empathy, gender, and medicine / edited by Ellen Singer More and Maureen A. Milligan.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New Brunswick, N.J. : Rutgers University Press, c1994.</t>
        </is>
      </c>
      <c r="O39" t="inlineStr">
        <is>
          <t>1994</t>
        </is>
      </c>
      <c r="Q39" t="inlineStr">
        <is>
          <t>eng</t>
        </is>
      </c>
      <c r="R39" t="inlineStr">
        <is>
          <t>nju</t>
        </is>
      </c>
      <c r="T39" t="inlineStr">
        <is>
          <t xml:space="preserve">BF </t>
        </is>
      </c>
      <c r="U39" t="n">
        <v>1</v>
      </c>
      <c r="V39" t="n">
        <v>1</v>
      </c>
      <c r="W39" t="inlineStr">
        <is>
          <t>1999-02-18</t>
        </is>
      </c>
      <c r="X39" t="inlineStr">
        <is>
          <t>1999-02-18</t>
        </is>
      </c>
      <c r="Y39" t="inlineStr">
        <is>
          <t>1999-02-18</t>
        </is>
      </c>
      <c r="Z39" t="inlineStr">
        <is>
          <t>1999-02-18</t>
        </is>
      </c>
      <c r="AA39" t="n">
        <v>214</v>
      </c>
      <c r="AB39" t="n">
        <v>195</v>
      </c>
      <c r="AC39" t="n">
        <v>196</v>
      </c>
      <c r="AD39" t="n">
        <v>1</v>
      </c>
      <c r="AE39" t="n">
        <v>1</v>
      </c>
      <c r="AF39" t="n">
        <v>13</v>
      </c>
      <c r="AG39" t="n">
        <v>13</v>
      </c>
      <c r="AH39" t="n">
        <v>5</v>
      </c>
      <c r="AI39" t="n">
        <v>5</v>
      </c>
      <c r="AJ39" t="n">
        <v>7</v>
      </c>
      <c r="AK39" t="n">
        <v>7</v>
      </c>
      <c r="AL39" t="n">
        <v>8</v>
      </c>
      <c r="AM39" t="n">
        <v>8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HYPERLINK("https://creighton-primo.hosted.exlibrisgroup.com/primo-explore/search?tab=default_tab&amp;search_scope=EVERYTHING&amp;vid=01CRU&amp;lang=en_US&amp;offset=0&amp;query=any,contains,991000876789702656","Catalog Record")</f>
        <v/>
      </c>
      <c r="AV39">
        <f>HYPERLINK("http://www.worldcat.org/oclc/30071188","WorldCat Record")</f>
        <v/>
      </c>
      <c r="AW39" t="inlineStr">
        <is>
          <t>55805408:eng</t>
        </is>
      </c>
      <c r="AX39" t="inlineStr">
        <is>
          <t>30071188</t>
        </is>
      </c>
      <c r="AY39" t="inlineStr">
        <is>
          <t>991000876789702656</t>
        </is>
      </c>
      <c r="AZ39" t="inlineStr">
        <is>
          <t>991000876789702656</t>
        </is>
      </c>
      <c r="BA39" t="inlineStr">
        <is>
          <t>2263585790002656</t>
        </is>
      </c>
      <c r="BB39" t="inlineStr">
        <is>
          <t>BOOK</t>
        </is>
      </c>
      <c r="BD39" t="inlineStr">
        <is>
          <t>9780813521183</t>
        </is>
      </c>
      <c r="BE39" t="inlineStr">
        <is>
          <t>30001004159564</t>
        </is>
      </c>
      <c r="BF39" t="inlineStr">
        <is>
          <t>893161421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BF 575.E55 E555 1990</t>
        </is>
      </c>
      <c r="E40" t="inlineStr">
        <is>
          <t>0                      BF 0575000E  55                 E  555         1990</t>
        </is>
      </c>
      <c r="F40" t="inlineStr">
        <is>
          <t>Empathy in the helping relationship / Ruth C. MacKay, Jean R. Hughes, E. Joyce Carver, editors.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New York, NY : Springer Pub. Co., c1990.</t>
        </is>
      </c>
      <c r="O40" t="inlineStr">
        <is>
          <t>1990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BF </t>
        </is>
      </c>
      <c r="U40" t="n">
        <v>2</v>
      </c>
      <c r="V40" t="n">
        <v>2</v>
      </c>
      <c r="W40" t="inlineStr">
        <is>
          <t>2009-06-25</t>
        </is>
      </c>
      <c r="X40" t="inlineStr">
        <is>
          <t>2009-06-25</t>
        </is>
      </c>
      <c r="Y40" t="inlineStr">
        <is>
          <t>1990-06-15</t>
        </is>
      </c>
      <c r="Z40" t="inlineStr">
        <is>
          <t>1990-06-15</t>
        </is>
      </c>
      <c r="AA40" t="n">
        <v>279</v>
      </c>
      <c r="AB40" t="n">
        <v>227</v>
      </c>
      <c r="AC40" t="n">
        <v>230</v>
      </c>
      <c r="AD40" t="n">
        <v>2</v>
      </c>
      <c r="AE40" t="n">
        <v>2</v>
      </c>
      <c r="AF40" t="n">
        <v>14</v>
      </c>
      <c r="AG40" t="n">
        <v>14</v>
      </c>
      <c r="AH40" t="n">
        <v>7</v>
      </c>
      <c r="AI40" t="n">
        <v>7</v>
      </c>
      <c r="AJ40" t="n">
        <v>1</v>
      </c>
      <c r="AK40" t="n">
        <v>1</v>
      </c>
      <c r="AL40" t="n">
        <v>10</v>
      </c>
      <c r="AM40" t="n">
        <v>10</v>
      </c>
      <c r="AN40" t="n">
        <v>1</v>
      </c>
      <c r="AO40" t="n">
        <v>1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HYPERLINK("http://catalog.hathitrust.org/Record/001838357","HathiTrust Record")</f>
        <v/>
      </c>
      <c r="AU40">
        <f>HYPERLINK("https://creighton-primo.hosted.exlibrisgroup.com/primo-explore/search?tab=default_tab&amp;search_scope=EVERYTHING&amp;vid=01CRU&amp;lang=en_US&amp;offset=0&amp;query=any,contains,991001449199702656","Catalog Record")</f>
        <v/>
      </c>
      <c r="AV40">
        <f>HYPERLINK("http://www.worldcat.org/oclc/19814790","WorldCat Record")</f>
        <v/>
      </c>
      <c r="AW40" t="inlineStr">
        <is>
          <t>967559:eng</t>
        </is>
      </c>
      <c r="AX40" t="inlineStr">
        <is>
          <t>19814790</t>
        </is>
      </c>
      <c r="AY40" t="inlineStr">
        <is>
          <t>991001449199702656</t>
        </is>
      </c>
      <c r="AZ40" t="inlineStr">
        <is>
          <t>991001449199702656</t>
        </is>
      </c>
      <c r="BA40" t="inlineStr">
        <is>
          <t>2264649660002656</t>
        </is>
      </c>
      <c r="BB40" t="inlineStr">
        <is>
          <t>BOOK</t>
        </is>
      </c>
      <c r="BD40" t="inlineStr">
        <is>
          <t>9780826161406</t>
        </is>
      </c>
      <c r="BE40" t="inlineStr">
        <is>
          <t>30001001882317</t>
        </is>
      </c>
      <c r="BF40" t="inlineStr">
        <is>
          <t>893552513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BF 575.G7 F692 1990</t>
        </is>
      </c>
      <c r="E41" t="inlineStr">
        <is>
          <t>0                      BF 0575000G  7                  F  692         1990</t>
        </is>
      </c>
      <c r="F41" t="inlineStr">
        <is>
          <t>For the bereaved : the road to recovery / edited by Austin H. Kutscher ... [et al.].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Philadelphia : Charles Press, c1990.</t>
        </is>
      </c>
      <c r="O41" t="inlineStr">
        <is>
          <t>1990</t>
        </is>
      </c>
      <c r="Q41" t="inlineStr">
        <is>
          <t>eng</t>
        </is>
      </c>
      <c r="R41" t="inlineStr">
        <is>
          <t>xxu</t>
        </is>
      </c>
      <c r="T41" t="inlineStr">
        <is>
          <t xml:space="preserve">BF </t>
        </is>
      </c>
      <c r="U41" t="n">
        <v>3</v>
      </c>
      <c r="V41" t="n">
        <v>3</v>
      </c>
      <c r="W41" t="inlineStr">
        <is>
          <t>1998-04-08</t>
        </is>
      </c>
      <c r="X41" t="inlineStr">
        <is>
          <t>1998-04-08</t>
        </is>
      </c>
      <c r="Y41" t="inlineStr">
        <is>
          <t>1993-06-14</t>
        </is>
      </c>
      <c r="Z41" t="inlineStr">
        <is>
          <t>1993-06-14</t>
        </is>
      </c>
      <c r="AA41" t="n">
        <v>361</v>
      </c>
      <c r="AB41" t="n">
        <v>317</v>
      </c>
      <c r="AC41" t="n">
        <v>385</v>
      </c>
      <c r="AD41" t="n">
        <v>2</v>
      </c>
      <c r="AE41" t="n">
        <v>2</v>
      </c>
      <c r="AF41" t="n">
        <v>6</v>
      </c>
      <c r="AG41" t="n">
        <v>8</v>
      </c>
      <c r="AH41" t="n">
        <v>1</v>
      </c>
      <c r="AI41" t="n">
        <v>1</v>
      </c>
      <c r="AJ41" t="n">
        <v>1</v>
      </c>
      <c r="AK41" t="n">
        <v>3</v>
      </c>
      <c r="AL41" t="n">
        <v>4</v>
      </c>
      <c r="AM41" t="n">
        <v>4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HYPERLINK("https://creighton-primo.hosted.exlibrisgroup.com/primo-explore/search?tab=default_tab&amp;search_scope=EVERYTHING&amp;vid=01CRU&amp;lang=en_US&amp;offset=0&amp;query=any,contains,991001481599702656","Catalog Record")</f>
        <v/>
      </c>
      <c r="AV41">
        <f>HYPERLINK("http://www.worldcat.org/oclc/20217634","WorldCat Record")</f>
        <v/>
      </c>
      <c r="AW41" t="inlineStr">
        <is>
          <t>55247654:eng</t>
        </is>
      </c>
      <c r="AX41" t="inlineStr">
        <is>
          <t>20217634</t>
        </is>
      </c>
      <c r="AY41" t="inlineStr">
        <is>
          <t>991001481599702656</t>
        </is>
      </c>
      <c r="AZ41" t="inlineStr">
        <is>
          <t>991001481599702656</t>
        </is>
      </c>
      <c r="BA41" t="inlineStr">
        <is>
          <t>2265652950002656</t>
        </is>
      </c>
      <c r="BB41" t="inlineStr">
        <is>
          <t>BOOK</t>
        </is>
      </c>
      <c r="BD41" t="inlineStr">
        <is>
          <t>9780914783329</t>
        </is>
      </c>
      <c r="BE41" t="inlineStr">
        <is>
          <t>30001002569988</t>
        </is>
      </c>
      <c r="BF41" t="inlineStr">
        <is>
          <t>893736622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BF 575.G7 J69a 1987</t>
        </is>
      </c>
      <c r="E42" t="inlineStr">
        <is>
          <t>0                      BF 0575000G  7                  J  69a         1987</t>
        </is>
      </c>
      <c r="F42" t="inlineStr">
        <is>
          <t>After a child dies : counseling bereaved families / Sherry E. Johnson.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M42" t="inlineStr">
        <is>
          <t>Johnson, Sherry E.</t>
        </is>
      </c>
      <c r="N42" t="inlineStr">
        <is>
          <t>New York, NY : Springer Pub. Co., c1987.</t>
        </is>
      </c>
      <c r="O42" t="inlineStr">
        <is>
          <t>1987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BF </t>
        </is>
      </c>
      <c r="U42" t="n">
        <v>9</v>
      </c>
      <c r="V42" t="n">
        <v>9</v>
      </c>
      <c r="W42" t="inlineStr">
        <is>
          <t>1997-03-13</t>
        </is>
      </c>
      <c r="X42" t="inlineStr">
        <is>
          <t>1997-03-13</t>
        </is>
      </c>
      <c r="Y42" t="inlineStr">
        <is>
          <t>1988-02-19</t>
        </is>
      </c>
      <c r="Z42" t="inlineStr">
        <is>
          <t>1988-02-19</t>
        </is>
      </c>
      <c r="AA42" t="n">
        <v>731</v>
      </c>
      <c r="AB42" t="n">
        <v>638</v>
      </c>
      <c r="AC42" t="n">
        <v>641</v>
      </c>
      <c r="AD42" t="n">
        <v>8</v>
      </c>
      <c r="AE42" t="n">
        <v>8</v>
      </c>
      <c r="AF42" t="n">
        <v>25</v>
      </c>
      <c r="AG42" t="n">
        <v>25</v>
      </c>
      <c r="AH42" t="n">
        <v>6</v>
      </c>
      <c r="AI42" t="n">
        <v>6</v>
      </c>
      <c r="AJ42" t="n">
        <v>6</v>
      </c>
      <c r="AK42" t="n">
        <v>6</v>
      </c>
      <c r="AL42" t="n">
        <v>13</v>
      </c>
      <c r="AM42" t="n">
        <v>13</v>
      </c>
      <c r="AN42" t="n">
        <v>5</v>
      </c>
      <c r="AO42" t="n">
        <v>5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HYPERLINK("http://catalog.hathitrust.org/Record/007550997","HathiTrust Record")</f>
        <v/>
      </c>
      <c r="AU42">
        <f>HYPERLINK("https://creighton-primo.hosted.exlibrisgroup.com/primo-explore/search?tab=default_tab&amp;search_scope=EVERYTHING&amp;vid=01CRU&amp;lang=en_US&amp;offset=0&amp;query=any,contains,991001172949702656","Catalog Record")</f>
        <v/>
      </c>
      <c r="AV42">
        <f>HYPERLINK("http://www.worldcat.org/oclc/16226856","WorldCat Record")</f>
        <v/>
      </c>
      <c r="AW42" t="inlineStr">
        <is>
          <t>288935289:eng</t>
        </is>
      </c>
      <c r="AX42" t="inlineStr">
        <is>
          <t>16226856</t>
        </is>
      </c>
      <c r="AY42" t="inlineStr">
        <is>
          <t>991001172949702656</t>
        </is>
      </c>
      <c r="AZ42" t="inlineStr">
        <is>
          <t>991001172949702656</t>
        </is>
      </c>
      <c r="BA42" t="inlineStr">
        <is>
          <t>2263231350002656</t>
        </is>
      </c>
      <c r="BB42" t="inlineStr">
        <is>
          <t>BOOK</t>
        </is>
      </c>
      <c r="BD42" t="inlineStr">
        <is>
          <t>9780826156907</t>
        </is>
      </c>
      <c r="BE42" t="inlineStr">
        <is>
          <t>30001000975427</t>
        </is>
      </c>
      <c r="BF42" t="inlineStr">
        <is>
          <t>893273840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BF 575.G7 K63p 1988</t>
        </is>
      </c>
      <c r="E43" t="inlineStr">
        <is>
          <t>0                      BF 0575000G  7                  K  63p         1988</t>
        </is>
      </c>
      <c r="F43" t="inlineStr">
        <is>
          <t>Parental grief : solace and resolution / Dennis Klass.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Klass, Dennis.</t>
        </is>
      </c>
      <c r="N43" t="inlineStr">
        <is>
          <t>New York : Springer Pub. Co., c1988.</t>
        </is>
      </c>
      <c r="O43" t="inlineStr">
        <is>
          <t>1988</t>
        </is>
      </c>
      <c r="Q43" t="inlineStr">
        <is>
          <t>eng</t>
        </is>
      </c>
      <c r="R43" t="inlineStr">
        <is>
          <t>xxu</t>
        </is>
      </c>
      <c r="S43" t="inlineStr">
        <is>
          <t>The Springer series on death and suicide ; v. 9.</t>
        </is>
      </c>
      <c r="T43" t="inlineStr">
        <is>
          <t xml:space="preserve">BF </t>
        </is>
      </c>
      <c r="U43" t="n">
        <v>10</v>
      </c>
      <c r="V43" t="n">
        <v>10</v>
      </c>
      <c r="W43" t="inlineStr">
        <is>
          <t>1992-10-30</t>
        </is>
      </c>
      <c r="X43" t="inlineStr">
        <is>
          <t>1992-10-30</t>
        </is>
      </c>
      <c r="Y43" t="inlineStr">
        <is>
          <t>1988-12-28</t>
        </is>
      </c>
      <c r="Z43" t="inlineStr">
        <is>
          <t>1988-12-28</t>
        </is>
      </c>
      <c r="AA43" t="n">
        <v>343</v>
      </c>
      <c r="AB43" t="n">
        <v>297</v>
      </c>
      <c r="AC43" t="n">
        <v>299</v>
      </c>
      <c r="AD43" t="n">
        <v>2</v>
      </c>
      <c r="AE43" t="n">
        <v>2</v>
      </c>
      <c r="AF43" t="n">
        <v>10</v>
      </c>
      <c r="AG43" t="n">
        <v>10</v>
      </c>
      <c r="AH43" t="n">
        <v>3</v>
      </c>
      <c r="AI43" t="n">
        <v>3</v>
      </c>
      <c r="AJ43" t="n">
        <v>0</v>
      </c>
      <c r="AK43" t="n">
        <v>0</v>
      </c>
      <c r="AL43" t="n">
        <v>9</v>
      </c>
      <c r="AM43" t="n">
        <v>9</v>
      </c>
      <c r="AN43" t="n">
        <v>1</v>
      </c>
      <c r="AO43" t="n">
        <v>1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HYPERLINK("http://catalog.hathitrust.org/Record/000929304","HathiTrust Record")</f>
        <v/>
      </c>
      <c r="AU43">
        <f>HYPERLINK("https://creighton-primo.hosted.exlibrisgroup.com/primo-explore/search?tab=default_tab&amp;search_scope=EVERYTHING&amp;vid=01CRU&amp;lang=en_US&amp;offset=0&amp;query=any,contains,991001112769702656","Catalog Record")</f>
        <v/>
      </c>
      <c r="AV43">
        <f>HYPERLINK("http://www.worldcat.org/oclc/17731076","WorldCat Record")</f>
        <v/>
      </c>
      <c r="AW43" t="inlineStr">
        <is>
          <t>894395876:eng</t>
        </is>
      </c>
      <c r="AX43" t="inlineStr">
        <is>
          <t>17731076</t>
        </is>
      </c>
      <c r="AY43" t="inlineStr">
        <is>
          <t>991001112769702656</t>
        </is>
      </c>
      <c r="AZ43" t="inlineStr">
        <is>
          <t>991001112769702656</t>
        </is>
      </c>
      <c r="BA43" t="inlineStr">
        <is>
          <t>2264449010002656</t>
        </is>
      </c>
      <c r="BB43" t="inlineStr">
        <is>
          <t>BOOK</t>
        </is>
      </c>
      <c r="BD43" t="inlineStr">
        <is>
          <t>9780826159304</t>
        </is>
      </c>
      <c r="BE43" t="inlineStr">
        <is>
          <t>30001001612433</t>
        </is>
      </c>
      <c r="BF43" t="inlineStr">
        <is>
          <t>893648907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BF 575.G7 L881 1986</t>
        </is>
      </c>
      <c r="E44" t="inlineStr">
        <is>
          <t>0                      BF 0575000G  7                  L  881         1986</t>
        </is>
      </c>
      <c r="F44" t="inlineStr">
        <is>
          <t>Loss and anticipatory grief / edited by Therese A. Rando ; foreword by Robert Fulton.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Lexington, Mass. : Lexington Books, c1986.</t>
        </is>
      </c>
      <c r="O44" t="inlineStr">
        <is>
          <t>1986</t>
        </is>
      </c>
      <c r="Q44" t="inlineStr">
        <is>
          <t>eng</t>
        </is>
      </c>
      <c r="R44" t="inlineStr">
        <is>
          <t>mau</t>
        </is>
      </c>
      <c r="T44" t="inlineStr">
        <is>
          <t xml:space="preserve">BF </t>
        </is>
      </c>
      <c r="U44" t="n">
        <v>5</v>
      </c>
      <c r="V44" t="n">
        <v>5</v>
      </c>
      <c r="W44" t="inlineStr">
        <is>
          <t>1991-07-29</t>
        </is>
      </c>
      <c r="X44" t="inlineStr">
        <is>
          <t>1991-07-29</t>
        </is>
      </c>
      <c r="Y44" t="inlineStr">
        <is>
          <t>1987-08-28</t>
        </is>
      </c>
      <c r="Z44" t="inlineStr">
        <is>
          <t>1987-08-28</t>
        </is>
      </c>
      <c r="AA44" t="n">
        <v>891</v>
      </c>
      <c r="AB44" t="n">
        <v>801</v>
      </c>
      <c r="AC44" t="n">
        <v>803</v>
      </c>
      <c r="AD44" t="n">
        <v>13</v>
      </c>
      <c r="AE44" t="n">
        <v>13</v>
      </c>
      <c r="AF44" t="n">
        <v>39</v>
      </c>
      <c r="AG44" t="n">
        <v>39</v>
      </c>
      <c r="AH44" t="n">
        <v>13</v>
      </c>
      <c r="AI44" t="n">
        <v>13</v>
      </c>
      <c r="AJ44" t="n">
        <v>10</v>
      </c>
      <c r="AK44" t="n">
        <v>10</v>
      </c>
      <c r="AL44" t="n">
        <v>16</v>
      </c>
      <c r="AM44" t="n">
        <v>16</v>
      </c>
      <c r="AN44" t="n">
        <v>9</v>
      </c>
      <c r="AO44" t="n">
        <v>9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HYPERLINK("http://catalog.hathitrust.org/Record/000395915","HathiTrust Record")</f>
        <v/>
      </c>
      <c r="AU44">
        <f>HYPERLINK("https://creighton-primo.hosted.exlibrisgroup.com/primo-explore/search?tab=default_tab&amp;search_scope=EVERYTHING&amp;vid=01CRU&amp;lang=en_US&amp;offset=0&amp;query=any,contains,991000788139702656","Catalog Record")</f>
        <v/>
      </c>
      <c r="AV44">
        <f>HYPERLINK("http://www.worldcat.org/oclc/13066620","WorldCat Record")</f>
        <v/>
      </c>
      <c r="AW44" t="inlineStr">
        <is>
          <t>5540787:eng</t>
        </is>
      </c>
      <c r="AX44" t="inlineStr">
        <is>
          <t>13066620</t>
        </is>
      </c>
      <c r="AY44" t="inlineStr">
        <is>
          <t>991000788139702656</t>
        </is>
      </c>
      <c r="AZ44" t="inlineStr">
        <is>
          <t>991000788139702656</t>
        </is>
      </c>
      <c r="BA44" t="inlineStr">
        <is>
          <t>2256335660002656</t>
        </is>
      </c>
      <c r="BB44" t="inlineStr">
        <is>
          <t>BOOK</t>
        </is>
      </c>
      <c r="BD44" t="inlineStr">
        <is>
          <t>9780669111446</t>
        </is>
      </c>
      <c r="BE44" t="inlineStr">
        <is>
          <t>30001000066524</t>
        </is>
      </c>
      <c r="BF44" t="inlineStr">
        <is>
          <t>893642542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BF 575.G7 N842 1974</t>
        </is>
      </c>
      <c r="E45" t="inlineStr">
        <is>
          <t>0                      BF 0575000G  7                  N  842         1974</t>
        </is>
      </c>
      <c r="F45" t="inlineStr">
        <is>
          <t>Normal &amp; pathological responses to bereavement / papers by John Ellard, Vamik Volkan, and Norman L. Paul.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N45" t="inlineStr">
        <is>
          <t>New York : MSS Information Corp., [1974]</t>
        </is>
      </c>
      <c r="O45" t="inlineStr">
        <is>
          <t>1974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BF </t>
        </is>
      </c>
      <c r="U45" t="n">
        <v>6</v>
      </c>
      <c r="V45" t="n">
        <v>6</v>
      </c>
      <c r="W45" t="inlineStr">
        <is>
          <t>1995-10-23</t>
        </is>
      </c>
      <c r="X45" t="inlineStr">
        <is>
          <t>1995-10-23</t>
        </is>
      </c>
      <c r="Y45" t="inlineStr">
        <is>
          <t>1987-11-03</t>
        </is>
      </c>
      <c r="Z45" t="inlineStr">
        <is>
          <t>1987-11-03</t>
        </is>
      </c>
      <c r="AA45" t="n">
        <v>199</v>
      </c>
      <c r="AB45" t="n">
        <v>180</v>
      </c>
      <c r="AC45" t="n">
        <v>182</v>
      </c>
      <c r="AD45" t="n">
        <v>1</v>
      </c>
      <c r="AE45" t="n">
        <v>1</v>
      </c>
      <c r="AF45" t="n">
        <v>3</v>
      </c>
      <c r="AG45" t="n">
        <v>3</v>
      </c>
      <c r="AH45" t="n">
        <v>1</v>
      </c>
      <c r="AI45" t="n">
        <v>1</v>
      </c>
      <c r="AJ45" t="n">
        <v>0</v>
      </c>
      <c r="AK45" t="n">
        <v>0</v>
      </c>
      <c r="AL45" t="n">
        <v>2</v>
      </c>
      <c r="AM45" t="n">
        <v>2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HYPERLINK("http://catalog.hathitrust.org/Record/000009416","HathiTrust Record")</f>
        <v/>
      </c>
      <c r="AU45">
        <f>HYPERLINK("https://creighton-primo.hosted.exlibrisgroup.com/primo-explore/search?tab=default_tab&amp;search_scope=EVERYTHING&amp;vid=01CRU&amp;lang=en_US&amp;offset=0&amp;query=any,contains,991000788039702656","Catalog Record")</f>
        <v/>
      </c>
      <c r="AV45">
        <f>HYPERLINK("http://www.worldcat.org/oclc/668562","WorldCat Record")</f>
        <v/>
      </c>
      <c r="AW45" t="inlineStr">
        <is>
          <t>506110:eng</t>
        </is>
      </c>
      <c r="AX45" t="inlineStr">
        <is>
          <t>668562</t>
        </is>
      </c>
      <c r="AY45" t="inlineStr">
        <is>
          <t>991000788039702656</t>
        </is>
      </c>
      <c r="AZ45" t="inlineStr">
        <is>
          <t>991000788039702656</t>
        </is>
      </c>
      <c r="BA45" t="inlineStr">
        <is>
          <t>2255049470002656</t>
        </is>
      </c>
      <c r="BB45" t="inlineStr">
        <is>
          <t>BOOK</t>
        </is>
      </c>
      <c r="BD45" t="inlineStr">
        <is>
          <t>9780842271462</t>
        </is>
      </c>
      <c r="BE45" t="inlineStr">
        <is>
          <t>30001000066508</t>
        </is>
      </c>
      <c r="BF45" t="inlineStr">
        <is>
          <t>893273179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BF 575.G7 S333b 1977</t>
        </is>
      </c>
      <c r="E46" t="inlineStr">
        <is>
          <t>0                      BF 0575000G  7                  S  333b        1977</t>
        </is>
      </c>
      <c r="F46" t="inlineStr">
        <is>
          <t>The bereaved parent / Harriet Sarnoff Schiff.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Schiff, Harriet Sarnoff.</t>
        </is>
      </c>
      <c r="N46" t="inlineStr">
        <is>
          <t>New York : Crown Publishers, 1977.</t>
        </is>
      </c>
      <c r="O46" t="inlineStr">
        <is>
          <t>1977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BF </t>
        </is>
      </c>
      <c r="U46" t="n">
        <v>4</v>
      </c>
      <c r="V46" t="n">
        <v>4</v>
      </c>
      <c r="W46" t="inlineStr">
        <is>
          <t>1992-10-30</t>
        </is>
      </c>
      <c r="X46" t="inlineStr">
        <is>
          <t>1992-10-30</t>
        </is>
      </c>
      <c r="Y46" t="inlineStr">
        <is>
          <t>1987-08-28</t>
        </is>
      </c>
      <c r="Z46" t="inlineStr">
        <is>
          <t>1987-08-28</t>
        </is>
      </c>
      <c r="AA46" t="n">
        <v>860</v>
      </c>
      <c r="AB46" t="n">
        <v>801</v>
      </c>
      <c r="AC46" t="n">
        <v>1255</v>
      </c>
      <c r="AD46" t="n">
        <v>7</v>
      </c>
      <c r="AE46" t="n">
        <v>14</v>
      </c>
      <c r="AF46" t="n">
        <v>7</v>
      </c>
      <c r="AG46" t="n">
        <v>22</v>
      </c>
      <c r="AH46" t="n">
        <v>0</v>
      </c>
      <c r="AI46" t="n">
        <v>9</v>
      </c>
      <c r="AJ46" t="n">
        <v>1</v>
      </c>
      <c r="AK46" t="n">
        <v>4</v>
      </c>
      <c r="AL46" t="n">
        <v>4</v>
      </c>
      <c r="AM46" t="n">
        <v>10</v>
      </c>
      <c r="AN46" t="n">
        <v>2</v>
      </c>
      <c r="AO46" t="n">
        <v>3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HYPERLINK("http://catalog.hathitrust.org/Record/000084714","HathiTrust Record")</f>
        <v/>
      </c>
      <c r="AU46">
        <f>HYPERLINK("https://creighton-primo.hosted.exlibrisgroup.com/primo-explore/search?tab=default_tab&amp;search_scope=EVERYTHING&amp;vid=01CRU&amp;lang=en_US&amp;offset=0&amp;query=any,contains,991000788289702656","Catalog Record")</f>
        <v/>
      </c>
      <c r="AV46">
        <f>HYPERLINK("http://www.worldcat.org/oclc/2525298","WorldCat Record")</f>
        <v/>
      </c>
      <c r="AW46" t="inlineStr">
        <is>
          <t>5411407:eng</t>
        </is>
      </c>
      <c r="AX46" t="inlineStr">
        <is>
          <t>2525298</t>
        </is>
      </c>
      <c r="AY46" t="inlineStr">
        <is>
          <t>991000788289702656</t>
        </is>
      </c>
      <c r="AZ46" t="inlineStr">
        <is>
          <t>991000788289702656</t>
        </is>
      </c>
      <c r="BA46" t="inlineStr">
        <is>
          <t>2270966480002656</t>
        </is>
      </c>
      <c r="BB46" t="inlineStr">
        <is>
          <t>BOOK</t>
        </is>
      </c>
      <c r="BD46" t="inlineStr">
        <is>
          <t>9780517526811</t>
        </is>
      </c>
      <c r="BE46" t="inlineStr">
        <is>
          <t>30001000066573</t>
        </is>
      </c>
      <c r="BF46" t="inlineStr">
        <is>
          <t>893820285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BF 575.G7 S359s 1984</t>
        </is>
      </c>
      <c r="E47" t="inlineStr">
        <is>
          <t>0                      BF 0575000G  7                  S  359s        1984</t>
        </is>
      </c>
      <c r="F47" t="inlineStr">
        <is>
          <t>Stress, loss, and grief : understanding their origins and growth potential / by John Schneider.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Schneider, John, 1939-</t>
        </is>
      </c>
      <c r="N47" t="inlineStr">
        <is>
          <t>Baltimore : University Park Press, c1984.</t>
        </is>
      </c>
      <c r="O47" t="inlineStr">
        <is>
          <t>1984</t>
        </is>
      </c>
      <c r="Q47" t="inlineStr">
        <is>
          <t>eng</t>
        </is>
      </c>
      <c r="R47" t="inlineStr">
        <is>
          <t>xxu</t>
        </is>
      </c>
      <c r="T47" t="inlineStr">
        <is>
          <t xml:space="preserve">BF </t>
        </is>
      </c>
      <c r="U47" t="n">
        <v>11</v>
      </c>
      <c r="V47" t="n">
        <v>11</v>
      </c>
      <c r="W47" t="inlineStr">
        <is>
          <t>1999-06-18</t>
        </is>
      </c>
      <c r="X47" t="inlineStr">
        <is>
          <t>1999-06-18</t>
        </is>
      </c>
      <c r="Y47" t="inlineStr">
        <is>
          <t>1987-08-28</t>
        </is>
      </c>
      <c r="Z47" t="inlineStr">
        <is>
          <t>1987-08-28</t>
        </is>
      </c>
      <c r="AA47" t="n">
        <v>380</v>
      </c>
      <c r="AB47" t="n">
        <v>342</v>
      </c>
      <c r="AC47" t="n">
        <v>356</v>
      </c>
      <c r="AD47" t="n">
        <v>1</v>
      </c>
      <c r="AE47" t="n">
        <v>1</v>
      </c>
      <c r="AF47" t="n">
        <v>12</v>
      </c>
      <c r="AG47" t="n">
        <v>13</v>
      </c>
      <c r="AH47" t="n">
        <v>6</v>
      </c>
      <c r="AI47" t="n">
        <v>6</v>
      </c>
      <c r="AJ47" t="n">
        <v>0</v>
      </c>
      <c r="AK47" t="n">
        <v>1</v>
      </c>
      <c r="AL47" t="n">
        <v>7</v>
      </c>
      <c r="AM47" t="n">
        <v>7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HYPERLINK("http://catalog.hathitrust.org/Record/007129520","HathiTrust Record")</f>
        <v/>
      </c>
      <c r="AU47">
        <f>HYPERLINK("https://creighton-primo.hosted.exlibrisgroup.com/primo-explore/search?tab=default_tab&amp;search_scope=EVERYTHING&amp;vid=01CRU&amp;lang=en_US&amp;offset=0&amp;query=any,contains,991000788329702656","Catalog Record")</f>
        <v/>
      </c>
      <c r="AV47">
        <f>HYPERLINK("http://www.worldcat.org/oclc/9762407","WorldCat Record")</f>
        <v/>
      </c>
      <c r="AW47" t="inlineStr">
        <is>
          <t>198426748:eng</t>
        </is>
      </c>
      <c r="AX47" t="inlineStr">
        <is>
          <t>9762407</t>
        </is>
      </c>
      <c r="AY47" t="inlineStr">
        <is>
          <t>991000788329702656</t>
        </is>
      </c>
      <c r="AZ47" t="inlineStr">
        <is>
          <t>991000788329702656</t>
        </is>
      </c>
      <c r="BA47" t="inlineStr">
        <is>
          <t>2262475980002656</t>
        </is>
      </c>
      <c r="BB47" t="inlineStr">
        <is>
          <t>BOOK</t>
        </is>
      </c>
      <c r="BD47" t="inlineStr">
        <is>
          <t>9780839118893</t>
        </is>
      </c>
      <c r="BE47" t="inlineStr">
        <is>
          <t>30001000066581</t>
        </is>
      </c>
      <c r="BF47" t="inlineStr">
        <is>
          <t>893557186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BF 575.L3 B498¿ 1956</t>
        </is>
      </c>
      <c r="E48" t="inlineStr">
        <is>
          <t>0                      BF 0575000L  3                                                       B498¿ 1956</t>
        </is>
      </c>
      <c r="F48" t="inlineStr">
        <is>
          <t>Laughter and the sense of humor / Edmund Bergler.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Bergler, Edmund, 1899-1962.</t>
        </is>
      </c>
      <c r="N48" t="inlineStr">
        <is>
          <t>New York : Intercontinental Medical Book Corp., c1956.</t>
        </is>
      </c>
      <c r="O48" t="inlineStr">
        <is>
          <t>1956</t>
        </is>
      </c>
      <c r="Q48" t="inlineStr">
        <is>
          <t>eng</t>
        </is>
      </c>
      <c r="R48" t="inlineStr">
        <is>
          <t>nyu</t>
        </is>
      </c>
      <c r="T48" t="inlineStr">
        <is>
          <t xml:space="preserve">BF </t>
        </is>
      </c>
      <c r="U48" t="n">
        <v>5</v>
      </c>
      <c r="V48" t="n">
        <v>5</v>
      </c>
      <c r="W48" t="inlineStr">
        <is>
          <t>1996-01-29</t>
        </is>
      </c>
      <c r="X48" t="inlineStr">
        <is>
          <t>1996-01-29</t>
        </is>
      </c>
      <c r="Y48" t="inlineStr">
        <is>
          <t>1988-02-29</t>
        </is>
      </c>
      <c r="Z48" t="inlineStr">
        <is>
          <t>1988-02-29</t>
        </is>
      </c>
      <c r="AA48" t="n">
        <v>445</v>
      </c>
      <c r="AB48" t="n">
        <v>402</v>
      </c>
      <c r="AC48" t="n">
        <v>433</v>
      </c>
      <c r="AD48" t="n">
        <v>3</v>
      </c>
      <c r="AE48" t="n">
        <v>3</v>
      </c>
      <c r="AF48" t="n">
        <v>16</v>
      </c>
      <c r="AG48" t="n">
        <v>19</v>
      </c>
      <c r="AH48" t="n">
        <v>5</v>
      </c>
      <c r="AI48" t="n">
        <v>6</v>
      </c>
      <c r="AJ48" t="n">
        <v>3</v>
      </c>
      <c r="AK48" t="n">
        <v>3</v>
      </c>
      <c r="AL48" t="n">
        <v>8</v>
      </c>
      <c r="AM48" t="n">
        <v>10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T48">
        <f>HYPERLINK("http://catalog.hathitrust.org/Record/000741560","HathiTrust Record")</f>
        <v/>
      </c>
      <c r="AU48">
        <f>HYPERLINK("https://creighton-primo.hosted.exlibrisgroup.com/primo-explore/search?tab=default_tab&amp;search_scope=EVERYTHING&amp;vid=01CRU&amp;lang=en_US&amp;offset=0&amp;query=any,contains,991000788429702656","Catalog Record")</f>
        <v/>
      </c>
      <c r="AV48">
        <f>HYPERLINK("http://www.worldcat.org/oclc/203919","WorldCat Record")</f>
        <v/>
      </c>
      <c r="AW48" t="inlineStr">
        <is>
          <t>148180778:eng</t>
        </is>
      </c>
      <c r="AX48" t="inlineStr">
        <is>
          <t>203919</t>
        </is>
      </c>
      <c r="AY48" t="inlineStr">
        <is>
          <t>991000788429702656</t>
        </is>
      </c>
      <c r="AZ48" t="inlineStr">
        <is>
          <t>991000788429702656</t>
        </is>
      </c>
      <c r="BA48" t="inlineStr">
        <is>
          <t>2255763230002656</t>
        </is>
      </c>
      <c r="BB48" t="inlineStr">
        <is>
          <t>BOOK</t>
        </is>
      </c>
      <c r="BE48" t="inlineStr">
        <is>
          <t>30001000066615</t>
        </is>
      </c>
      <c r="BF48" t="inlineStr">
        <is>
          <t>893368563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BF 575.S75  C477 1984</t>
        </is>
      </c>
      <c r="E49" t="inlineStr">
        <is>
          <t>0                      BF 0575000S  75                 C  477         1984</t>
        </is>
      </c>
      <c r="F49" t="inlineStr">
        <is>
          <t>Stress management : a comprehensive guide to wellness / Edward A. Charlesworth, Ronald G. Nathan.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Yes</t>
        </is>
      </c>
      <c r="L49" t="inlineStr">
        <is>
          <t>0</t>
        </is>
      </c>
      <c r="M49" t="inlineStr">
        <is>
          <t>Charlesworth, Edward A., 1949-</t>
        </is>
      </c>
      <c r="N49" t="inlineStr">
        <is>
          <t>New York, NY : Ballantine, c1984.</t>
        </is>
      </c>
      <c r="O49" t="inlineStr">
        <is>
          <t>1984</t>
        </is>
      </c>
      <c r="P49" t="inlineStr">
        <is>
          <t>Rev. and update ed.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BF </t>
        </is>
      </c>
      <c r="U49" t="n">
        <v>25</v>
      </c>
      <c r="V49" t="n">
        <v>25</v>
      </c>
      <c r="W49" t="inlineStr">
        <is>
          <t>1999-04-28</t>
        </is>
      </c>
      <c r="X49" t="inlineStr">
        <is>
          <t>1999-04-28</t>
        </is>
      </c>
      <c r="Y49" t="inlineStr">
        <is>
          <t>1987-08-28</t>
        </is>
      </c>
      <c r="Z49" t="inlineStr">
        <is>
          <t>1987-08-28</t>
        </is>
      </c>
      <c r="AA49" t="n">
        <v>198</v>
      </c>
      <c r="AB49" t="n">
        <v>188</v>
      </c>
      <c r="AC49" t="n">
        <v>1067</v>
      </c>
      <c r="AD49" t="n">
        <v>3</v>
      </c>
      <c r="AE49" t="n">
        <v>10</v>
      </c>
      <c r="AF49" t="n">
        <v>3</v>
      </c>
      <c r="AG49" t="n">
        <v>28</v>
      </c>
      <c r="AH49" t="n">
        <v>1</v>
      </c>
      <c r="AI49" t="n">
        <v>9</v>
      </c>
      <c r="AJ49" t="n">
        <v>0</v>
      </c>
      <c r="AK49" t="n">
        <v>4</v>
      </c>
      <c r="AL49" t="n">
        <v>1</v>
      </c>
      <c r="AM49" t="n">
        <v>13</v>
      </c>
      <c r="AN49" t="n">
        <v>1</v>
      </c>
      <c r="AO49" t="n">
        <v>7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HYPERLINK("https://creighton-primo.hosted.exlibrisgroup.com/primo-explore/search?tab=default_tab&amp;search_scope=EVERYTHING&amp;vid=01CRU&amp;lang=en_US&amp;offset=0&amp;query=any,contains,991000487469702656","Catalog Record")</f>
        <v/>
      </c>
      <c r="AV49">
        <f>HYPERLINK("http://www.worldcat.org/oclc/12688891","WorldCat Record")</f>
        <v/>
      </c>
      <c r="AW49" t="inlineStr">
        <is>
          <t>1007768:eng</t>
        </is>
      </c>
      <c r="AX49" t="inlineStr">
        <is>
          <t>12688891</t>
        </is>
      </c>
      <c r="AY49" t="inlineStr">
        <is>
          <t>991000487469702656</t>
        </is>
      </c>
      <c r="AZ49" t="inlineStr">
        <is>
          <t>991000487469702656</t>
        </is>
      </c>
      <c r="BA49" t="inlineStr">
        <is>
          <t>2269203310002656</t>
        </is>
      </c>
      <c r="BB49" t="inlineStr">
        <is>
          <t>BOOK</t>
        </is>
      </c>
      <c r="BD49" t="inlineStr">
        <is>
          <t>9780345327345</t>
        </is>
      </c>
      <c r="BE49" t="inlineStr">
        <is>
          <t>30001000066631</t>
        </is>
      </c>
      <c r="BF49" t="inlineStr">
        <is>
          <t>893827536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BF 575.S75 B654c 1996</t>
        </is>
      </c>
      <c r="E50" t="inlineStr">
        <is>
          <t>0                      BF 0575000S  75                 B  654c        1996</t>
        </is>
      </c>
      <c r="F50" t="inlineStr">
        <is>
          <t>Coping with stress in a changing world / Richard Blonna.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Blonna, Richard.</t>
        </is>
      </c>
      <c r="N50" t="inlineStr">
        <is>
          <t>St. Louis, Mo. : Mosby, c1996.</t>
        </is>
      </c>
      <c r="O50" t="inlineStr">
        <is>
          <t>1996</t>
        </is>
      </c>
      <c r="Q50" t="inlineStr">
        <is>
          <t>eng</t>
        </is>
      </c>
      <c r="R50" t="inlineStr">
        <is>
          <t>mou</t>
        </is>
      </c>
      <c r="T50" t="inlineStr">
        <is>
          <t xml:space="preserve">BF </t>
        </is>
      </c>
      <c r="U50" t="n">
        <v>14</v>
      </c>
      <c r="V50" t="n">
        <v>14</v>
      </c>
      <c r="W50" t="inlineStr">
        <is>
          <t>2003-11-24</t>
        </is>
      </c>
      <c r="X50" t="inlineStr">
        <is>
          <t>2003-11-24</t>
        </is>
      </c>
      <c r="Y50" t="inlineStr">
        <is>
          <t>1996-03-15</t>
        </is>
      </c>
      <c r="Z50" t="inlineStr">
        <is>
          <t>1996-03-15</t>
        </is>
      </c>
      <c r="AA50" t="n">
        <v>89</v>
      </c>
      <c r="AB50" t="n">
        <v>64</v>
      </c>
      <c r="AC50" t="n">
        <v>175</v>
      </c>
      <c r="AD50" t="n">
        <v>1</v>
      </c>
      <c r="AE50" t="n">
        <v>3</v>
      </c>
      <c r="AF50" t="n">
        <v>2</v>
      </c>
      <c r="AG50" t="n">
        <v>7</v>
      </c>
      <c r="AH50" t="n">
        <v>1</v>
      </c>
      <c r="AI50" t="n">
        <v>2</v>
      </c>
      <c r="AJ50" t="n">
        <v>0</v>
      </c>
      <c r="AK50" t="n">
        <v>1</v>
      </c>
      <c r="AL50" t="n">
        <v>2</v>
      </c>
      <c r="AM50" t="n">
        <v>3</v>
      </c>
      <c r="AN50" t="n">
        <v>0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HYPERLINK("https://creighton-primo.hosted.exlibrisgroup.com/primo-explore/search?tab=default_tab&amp;search_scope=EVERYTHING&amp;vid=01CRU&amp;lang=en_US&amp;offset=0&amp;query=any,contains,991001488459702656","Catalog Record")</f>
        <v/>
      </c>
      <c r="AV50">
        <f>HYPERLINK("http://www.worldcat.org/oclc/33162313","WorldCat Record")</f>
        <v/>
      </c>
      <c r="AW50" t="inlineStr">
        <is>
          <t>3192920:eng</t>
        </is>
      </c>
      <c r="AX50" t="inlineStr">
        <is>
          <t>33162313</t>
        </is>
      </c>
      <c r="AY50" t="inlineStr">
        <is>
          <t>991001488459702656</t>
        </is>
      </c>
      <c r="AZ50" t="inlineStr">
        <is>
          <t>991001488459702656</t>
        </is>
      </c>
      <c r="BA50" t="inlineStr">
        <is>
          <t>2262402310002656</t>
        </is>
      </c>
      <c r="BB50" t="inlineStr">
        <is>
          <t>BOOK</t>
        </is>
      </c>
      <c r="BD50" t="inlineStr">
        <is>
          <t>9780815104674</t>
        </is>
      </c>
      <c r="BE50" t="inlineStr">
        <is>
          <t>30001003248087</t>
        </is>
      </c>
      <c r="BF50" t="inlineStr">
        <is>
          <t>893834691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BF 637 K91r 1965</t>
        </is>
      </c>
      <c r="E51" t="inlineStr">
        <is>
          <t>0                      BF 0637000K  91r         1965</t>
        </is>
      </c>
      <c r="F51" t="inlineStr">
        <is>
          <t>Research in behavior modification : new developments and implications / edited and introduced by Leonard Krasner and Leonard P. Ullmann.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Krasner, Leonard, 1924-2007.</t>
        </is>
      </c>
      <c r="N51" t="inlineStr">
        <is>
          <t>New York : Holt, Rinehart &amp; Winston, 1965.</t>
        </is>
      </c>
      <c r="O51" t="inlineStr">
        <is>
          <t>1965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BF </t>
        </is>
      </c>
      <c r="U51" t="n">
        <v>2</v>
      </c>
      <c r="V51" t="n">
        <v>2</v>
      </c>
      <c r="W51" t="inlineStr">
        <is>
          <t>1993-10-02</t>
        </is>
      </c>
      <c r="X51" t="inlineStr">
        <is>
          <t>1993-10-02</t>
        </is>
      </c>
      <c r="Y51" t="inlineStr">
        <is>
          <t>1988-02-29</t>
        </is>
      </c>
      <c r="Z51" t="inlineStr">
        <is>
          <t>1988-02-29</t>
        </is>
      </c>
      <c r="AA51" t="n">
        <v>817</v>
      </c>
      <c r="AB51" t="n">
        <v>661</v>
      </c>
      <c r="AC51" t="n">
        <v>675</v>
      </c>
      <c r="AD51" t="n">
        <v>6</v>
      </c>
      <c r="AE51" t="n">
        <v>6</v>
      </c>
      <c r="AF51" t="n">
        <v>34</v>
      </c>
      <c r="AG51" t="n">
        <v>34</v>
      </c>
      <c r="AH51" t="n">
        <v>14</v>
      </c>
      <c r="AI51" t="n">
        <v>14</v>
      </c>
      <c r="AJ51" t="n">
        <v>6</v>
      </c>
      <c r="AK51" t="n">
        <v>6</v>
      </c>
      <c r="AL51" t="n">
        <v>14</v>
      </c>
      <c r="AM51" t="n">
        <v>14</v>
      </c>
      <c r="AN51" t="n">
        <v>5</v>
      </c>
      <c r="AO51" t="n">
        <v>5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HYPERLINK("http://catalog.hathitrust.org/Record/000618013","HathiTrust Record")</f>
        <v/>
      </c>
      <c r="AU51">
        <f>HYPERLINK("https://creighton-primo.hosted.exlibrisgroup.com/primo-explore/search?tab=default_tab&amp;search_scope=EVERYTHING&amp;vid=01CRU&amp;lang=en_US&amp;offset=0&amp;query=any,contains,991000788529702656","Catalog Record")</f>
        <v/>
      </c>
      <c r="AV51">
        <f>HYPERLINK("http://www.worldcat.org/oclc/192088","WorldCat Record")</f>
        <v/>
      </c>
      <c r="AW51" t="inlineStr">
        <is>
          <t>1092235111:eng</t>
        </is>
      </c>
      <c r="AX51" t="inlineStr">
        <is>
          <t>192088</t>
        </is>
      </c>
      <c r="AY51" t="inlineStr">
        <is>
          <t>991000788529702656</t>
        </is>
      </c>
      <c r="AZ51" t="inlineStr">
        <is>
          <t>991000788529702656</t>
        </is>
      </c>
      <c r="BA51" t="inlineStr">
        <is>
          <t>2262409990002656</t>
        </is>
      </c>
      <c r="BB51" t="inlineStr">
        <is>
          <t>BOOK</t>
        </is>
      </c>
      <c r="BD51" t="inlineStr">
        <is>
          <t>9780030502200</t>
        </is>
      </c>
      <c r="BE51" t="inlineStr">
        <is>
          <t>30001000066730</t>
        </is>
      </c>
      <c r="BF51" t="inlineStr">
        <is>
          <t>893726818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BF 637.C45 L654 2008</t>
        </is>
      </c>
      <c r="E52" t="inlineStr">
        <is>
          <t>0                      BF 0637000C  45                 L  654         2008</t>
        </is>
      </c>
      <c r="F52" t="inlineStr">
        <is>
          <t>The Communication Skills Workbook Self-assessments, Exercises &amp; Educational Handouts / [by] Esther A. Leutenberg [and] John J. Liptak, illustrated by Amy L. Brodsky.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Leutenberg, Ester A.</t>
        </is>
      </c>
      <c r="N52" t="inlineStr">
        <is>
          <t>Duluth, Minn. : Whole Person Associates, 2008.</t>
        </is>
      </c>
      <c r="O52" t="inlineStr">
        <is>
          <t>2008</t>
        </is>
      </c>
      <c r="Q52" t="inlineStr">
        <is>
          <t>eng</t>
        </is>
      </c>
      <c r="R52" t="inlineStr">
        <is>
          <t>mnu</t>
        </is>
      </c>
      <c r="T52" t="inlineStr">
        <is>
          <t xml:space="preserve">BF </t>
        </is>
      </c>
      <c r="U52" t="n">
        <v>26</v>
      </c>
      <c r="V52" t="n">
        <v>26</v>
      </c>
      <c r="W52" t="inlineStr">
        <is>
          <t>2010-09-21</t>
        </is>
      </c>
      <c r="X52" t="inlineStr">
        <is>
          <t>2010-09-21</t>
        </is>
      </c>
      <c r="Y52" t="inlineStr">
        <is>
          <t>2009-08-06</t>
        </is>
      </c>
      <c r="Z52" t="inlineStr">
        <is>
          <t>2009-08-06</t>
        </is>
      </c>
      <c r="AA52" t="n">
        <v>28</v>
      </c>
      <c r="AB52" t="n">
        <v>18</v>
      </c>
      <c r="AC52" t="n">
        <v>19</v>
      </c>
      <c r="AD52" t="n">
        <v>1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HYPERLINK("https://creighton-primo.hosted.exlibrisgroup.com/primo-explore/search?tab=default_tab&amp;search_scope=EVERYTHING&amp;vid=01CRU&amp;lang=en_US&amp;offset=0&amp;query=any,contains,991001483639702656","Catalog Record")</f>
        <v/>
      </c>
      <c r="AV52">
        <f>HYPERLINK("http://www.worldcat.org/oclc/226361853","WorldCat Record")</f>
        <v/>
      </c>
      <c r="AW52" t="inlineStr">
        <is>
          <t>4916262644:eng</t>
        </is>
      </c>
      <c r="AX52" t="inlineStr">
        <is>
          <t>226361853</t>
        </is>
      </c>
      <c r="AY52" t="inlineStr">
        <is>
          <t>991001483639702656</t>
        </is>
      </c>
      <c r="AZ52" t="inlineStr">
        <is>
          <t>991001483639702656</t>
        </is>
      </c>
      <c r="BA52" t="inlineStr">
        <is>
          <t>2261166510002656</t>
        </is>
      </c>
      <c r="BB52" t="inlineStr">
        <is>
          <t>BOOK</t>
        </is>
      </c>
      <c r="BD52" t="inlineStr">
        <is>
          <t>9781570252266</t>
        </is>
      </c>
      <c r="BE52" t="inlineStr">
        <is>
          <t>30001004918456</t>
        </is>
      </c>
      <c r="BF52" t="inlineStr">
        <is>
          <t>893374620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BF 637.H4 B815h 1999</t>
        </is>
      </c>
      <c r="E53" t="inlineStr">
        <is>
          <t>0                      BF 0637000H  4                  B  815h        1999</t>
        </is>
      </c>
      <c r="F53" t="inlineStr">
        <is>
          <t>The helping relationship : process and skills / Lawrence M. Brammer, Ginger MacDonald.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Yes</t>
        </is>
      </c>
      <c r="L53" t="inlineStr">
        <is>
          <t>0</t>
        </is>
      </c>
      <c r="M53" t="inlineStr">
        <is>
          <t>Brammer, Lawrence M.</t>
        </is>
      </c>
      <c r="N53" t="inlineStr">
        <is>
          <t>Boston : Allyn and Bacon, c1999.</t>
        </is>
      </c>
      <c r="O53" t="inlineStr">
        <is>
          <t>1999</t>
        </is>
      </c>
      <c r="P53" t="inlineStr">
        <is>
          <t>7th ed.</t>
        </is>
      </c>
      <c r="Q53" t="inlineStr">
        <is>
          <t>eng</t>
        </is>
      </c>
      <c r="R53" t="inlineStr">
        <is>
          <t>mau</t>
        </is>
      </c>
      <c r="T53" t="inlineStr">
        <is>
          <t xml:space="preserve">BF </t>
        </is>
      </c>
      <c r="U53" t="n">
        <v>1</v>
      </c>
      <c r="V53" t="n">
        <v>1</v>
      </c>
      <c r="W53" t="inlineStr">
        <is>
          <t>1999-04-05</t>
        </is>
      </c>
      <c r="X53" t="inlineStr">
        <is>
          <t>1999-04-05</t>
        </is>
      </c>
      <c r="Y53" t="inlineStr">
        <is>
          <t>1999-04-01</t>
        </is>
      </c>
      <c r="Z53" t="inlineStr">
        <is>
          <t>1999-04-01</t>
        </is>
      </c>
      <c r="AA53" t="n">
        <v>186</v>
      </c>
      <c r="AB53" t="n">
        <v>111</v>
      </c>
      <c r="AC53" t="n">
        <v>1150</v>
      </c>
      <c r="AD53" t="n">
        <v>2</v>
      </c>
      <c r="AE53" t="n">
        <v>10</v>
      </c>
      <c r="AF53" t="n">
        <v>3</v>
      </c>
      <c r="AG53" t="n">
        <v>41</v>
      </c>
      <c r="AH53" t="n">
        <v>2</v>
      </c>
      <c r="AI53" t="n">
        <v>15</v>
      </c>
      <c r="AJ53" t="n">
        <v>0</v>
      </c>
      <c r="AK53" t="n">
        <v>9</v>
      </c>
      <c r="AL53" t="n">
        <v>2</v>
      </c>
      <c r="AM53" t="n">
        <v>22</v>
      </c>
      <c r="AN53" t="n">
        <v>0</v>
      </c>
      <c r="AO53" t="n">
        <v>6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HYPERLINK("http://catalog.hathitrust.org/Record/003325656","HathiTrust Record")</f>
        <v/>
      </c>
      <c r="AU53">
        <f>HYPERLINK("https://creighton-primo.hosted.exlibrisgroup.com/primo-explore/search?tab=default_tab&amp;search_scope=EVERYTHING&amp;vid=01CRU&amp;lang=en_US&amp;offset=0&amp;query=any,contains,991000844199702656","Catalog Record")</f>
        <v/>
      </c>
      <c r="AV53">
        <f>HYPERLINK("http://www.worldcat.org/oclc/39216903","WorldCat Record")</f>
        <v/>
      </c>
      <c r="AW53" t="inlineStr">
        <is>
          <t>1498446:eng</t>
        </is>
      </c>
      <c r="AX53" t="inlineStr">
        <is>
          <t>39216903</t>
        </is>
      </c>
      <c r="AY53" t="inlineStr">
        <is>
          <t>991000844199702656</t>
        </is>
      </c>
      <c r="AZ53" t="inlineStr">
        <is>
          <t>991000844199702656</t>
        </is>
      </c>
      <c r="BA53" t="inlineStr">
        <is>
          <t>2257637070002656</t>
        </is>
      </c>
      <c r="BB53" t="inlineStr">
        <is>
          <t>BOOK</t>
        </is>
      </c>
      <c r="BD53" t="inlineStr">
        <is>
          <t>9780205290420</t>
        </is>
      </c>
      <c r="BE53" t="inlineStr">
        <is>
          <t>30001004130045</t>
        </is>
      </c>
      <c r="BF53" t="inlineStr">
        <is>
          <t>893148452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BF 637.I5 I95i 1994</t>
        </is>
      </c>
      <c r="E54" t="inlineStr">
        <is>
          <t>0                      BF 0637000I  5                  I  95i         1994</t>
        </is>
      </c>
      <c r="F54" t="inlineStr">
        <is>
          <t>Intentional interviewing and counseling : facilitating client development in a multicultural society / Allen E. Ivey.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Ivey, Allen E.</t>
        </is>
      </c>
      <c r="O54" t="inlineStr">
        <is>
          <t>1994</t>
        </is>
      </c>
      <c r="P54" t="inlineStr">
        <is>
          <t>3rd ed.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BF </t>
        </is>
      </c>
      <c r="U54" t="n">
        <v>10</v>
      </c>
      <c r="V54" t="n">
        <v>10</v>
      </c>
      <c r="W54" t="inlineStr">
        <is>
          <t>2003-11-16</t>
        </is>
      </c>
      <c r="X54" t="inlineStr">
        <is>
          <t>2003-11-16</t>
        </is>
      </c>
      <c r="Y54" t="inlineStr">
        <is>
          <t>1995-05-09</t>
        </is>
      </c>
      <c r="Z54" t="inlineStr">
        <is>
          <t>1995-05-09</t>
        </is>
      </c>
      <c r="AA54" t="n">
        <v>300</v>
      </c>
      <c r="AB54" t="n">
        <v>193</v>
      </c>
      <c r="AC54" t="n">
        <v>585</v>
      </c>
      <c r="AD54" t="n">
        <v>2</v>
      </c>
      <c r="AE54" t="n">
        <v>2</v>
      </c>
      <c r="AF54" t="n">
        <v>9</v>
      </c>
      <c r="AG54" t="n">
        <v>19</v>
      </c>
      <c r="AH54" t="n">
        <v>1</v>
      </c>
      <c r="AI54" t="n">
        <v>7</v>
      </c>
      <c r="AJ54" t="n">
        <v>4</v>
      </c>
      <c r="AK54" t="n">
        <v>5</v>
      </c>
      <c r="AL54" t="n">
        <v>5</v>
      </c>
      <c r="AM54" t="n">
        <v>10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HYPERLINK("https://creighton-primo.hosted.exlibrisgroup.com/primo-explore/search?tab=default_tab&amp;search_scope=EVERYTHING&amp;vid=01CRU&amp;lang=en_US&amp;offset=0&amp;query=any,contains,991001400079702656","Catalog Record")</f>
        <v/>
      </c>
      <c r="AV54">
        <f>HYPERLINK("http://www.worldcat.org/oclc/27812939","WorldCat Record")</f>
        <v/>
      </c>
      <c r="AW54" t="inlineStr">
        <is>
          <t>6625656:eng</t>
        </is>
      </c>
      <c r="AX54" t="inlineStr">
        <is>
          <t>27812939</t>
        </is>
      </c>
      <c r="AY54" t="inlineStr">
        <is>
          <t>991001400079702656</t>
        </is>
      </c>
      <c r="AZ54" t="inlineStr">
        <is>
          <t>991001400079702656</t>
        </is>
      </c>
      <c r="BA54" t="inlineStr">
        <is>
          <t>2258148680002656</t>
        </is>
      </c>
      <c r="BB54" t="inlineStr">
        <is>
          <t>BOOK</t>
        </is>
      </c>
      <c r="BD54" t="inlineStr">
        <is>
          <t>9780534211684</t>
        </is>
      </c>
      <c r="BE54" t="inlineStr">
        <is>
          <t>30001003147693</t>
        </is>
      </c>
      <c r="BF54" t="inlineStr">
        <is>
          <t>893465461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BF 637.S8 L192h 1974</t>
        </is>
      </c>
      <c r="E55" t="inlineStr">
        <is>
          <t>0                      BF 0637000S  8                  L  192h        1974</t>
        </is>
      </c>
      <c r="F55" t="inlineStr">
        <is>
          <t>How to get control of your time and your life / by Alan Lakein.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Lakein, Alan.</t>
        </is>
      </c>
      <c r="N55" t="inlineStr">
        <is>
          <t>New York : New American Library, 1974, c1973.</t>
        </is>
      </c>
      <c r="O55" t="inlineStr">
        <is>
          <t>1974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BF </t>
        </is>
      </c>
      <c r="U55" t="n">
        <v>6</v>
      </c>
      <c r="V55" t="n">
        <v>6</v>
      </c>
      <c r="W55" t="inlineStr">
        <is>
          <t>1995-11-27</t>
        </is>
      </c>
      <c r="X55" t="inlineStr">
        <is>
          <t>1995-11-27</t>
        </is>
      </c>
      <c r="Y55" t="inlineStr">
        <is>
          <t>1988-02-29</t>
        </is>
      </c>
      <c r="Z55" t="inlineStr">
        <is>
          <t>1988-02-29</t>
        </is>
      </c>
      <c r="AA55" t="n">
        <v>429</v>
      </c>
      <c r="AB55" t="n">
        <v>389</v>
      </c>
      <c r="AC55" t="n">
        <v>1205</v>
      </c>
      <c r="AD55" t="n">
        <v>1</v>
      </c>
      <c r="AE55" t="n">
        <v>6</v>
      </c>
      <c r="AF55" t="n">
        <v>11</v>
      </c>
      <c r="AG55" t="n">
        <v>29</v>
      </c>
      <c r="AH55" t="n">
        <v>5</v>
      </c>
      <c r="AI55" t="n">
        <v>12</v>
      </c>
      <c r="AJ55" t="n">
        <v>1</v>
      </c>
      <c r="AK55" t="n">
        <v>4</v>
      </c>
      <c r="AL55" t="n">
        <v>6</v>
      </c>
      <c r="AM55" t="n">
        <v>12</v>
      </c>
      <c r="AN55" t="n">
        <v>0</v>
      </c>
      <c r="AO55" t="n">
        <v>3</v>
      </c>
      <c r="AP55" t="n">
        <v>0</v>
      </c>
      <c r="AQ55" t="n">
        <v>2</v>
      </c>
      <c r="AR55" t="inlineStr">
        <is>
          <t>No</t>
        </is>
      </c>
      <c r="AS55" t="inlineStr">
        <is>
          <t>Yes</t>
        </is>
      </c>
      <c r="AT55">
        <f>HYPERLINK("http://catalog.hathitrust.org/Record/000032679","HathiTrust Record")</f>
        <v/>
      </c>
      <c r="AU55">
        <f>HYPERLINK("https://creighton-primo.hosted.exlibrisgroup.com/primo-explore/search?tab=default_tab&amp;search_scope=EVERYTHING&amp;vid=01CRU&amp;lang=en_US&amp;offset=0&amp;query=any,contains,991001483239702656","Catalog Record")</f>
        <v/>
      </c>
      <c r="AV55">
        <f>HYPERLINK("http://www.worldcat.org/oclc/7472919","WorldCat Record")</f>
        <v/>
      </c>
      <c r="AW55" t="inlineStr">
        <is>
          <t>2218781955:eng</t>
        </is>
      </c>
      <c r="AX55" t="inlineStr">
        <is>
          <t>7472919</t>
        </is>
      </c>
      <c r="AY55" t="inlineStr">
        <is>
          <t>991001483239702656</t>
        </is>
      </c>
      <c r="AZ55" t="inlineStr">
        <is>
          <t>991001483239702656</t>
        </is>
      </c>
      <c r="BA55" t="inlineStr">
        <is>
          <t>2268806880002656</t>
        </is>
      </c>
      <c r="BB55" t="inlineStr">
        <is>
          <t>BOOK</t>
        </is>
      </c>
      <c r="BE55" t="inlineStr">
        <is>
          <t>30001000572240</t>
        </is>
      </c>
      <c r="BF55" t="inlineStr">
        <is>
          <t>893832233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BF 683 H221c 1983</t>
        </is>
      </c>
      <c r="E56" t="inlineStr">
        <is>
          <t>0                      BF 0683000H  221c        1983</t>
        </is>
      </c>
      <c r="F56" t="inlineStr">
        <is>
          <t>The cognitive structures and processes of human motivation and personality / Vernon Hamilton.</t>
        </is>
      </c>
      <c r="H56" t="inlineStr">
        <is>
          <t>No</t>
        </is>
      </c>
      <c r="I56" t="inlineStr">
        <is>
          <t>1</t>
        </is>
      </c>
      <c r="J56" t="inlineStr">
        <is>
          <t>Yes</t>
        </is>
      </c>
      <c r="K56" t="inlineStr">
        <is>
          <t>No</t>
        </is>
      </c>
      <c r="L56" t="inlineStr">
        <is>
          <t>0</t>
        </is>
      </c>
      <c r="M56" t="inlineStr">
        <is>
          <t>Hamilton, Vernon.</t>
        </is>
      </c>
      <c r="N56" t="inlineStr">
        <is>
          <t>Chichester ; New York : Wiley, c1983.</t>
        </is>
      </c>
      <c r="O56" t="inlineStr">
        <is>
          <t>1983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BF </t>
        </is>
      </c>
      <c r="U56" t="n">
        <v>5</v>
      </c>
      <c r="V56" t="n">
        <v>5</v>
      </c>
      <c r="W56" t="inlineStr">
        <is>
          <t>1997-12-05</t>
        </is>
      </c>
      <c r="X56" t="inlineStr">
        <is>
          <t>1997-12-05</t>
        </is>
      </c>
      <c r="Y56" t="inlineStr">
        <is>
          <t>1987-08-28</t>
        </is>
      </c>
      <c r="Z56" t="inlineStr">
        <is>
          <t>1987-08-28</t>
        </is>
      </c>
      <c r="AA56" t="n">
        <v>419</v>
      </c>
      <c r="AB56" t="n">
        <v>290</v>
      </c>
      <c r="AC56" t="n">
        <v>297</v>
      </c>
      <c r="AD56" t="n">
        <v>3</v>
      </c>
      <c r="AE56" t="n">
        <v>3</v>
      </c>
      <c r="AF56" t="n">
        <v>11</v>
      </c>
      <c r="AG56" t="n">
        <v>11</v>
      </c>
      <c r="AH56" t="n">
        <v>3</v>
      </c>
      <c r="AI56" t="n">
        <v>3</v>
      </c>
      <c r="AJ56" t="n">
        <v>4</v>
      </c>
      <c r="AK56" t="n">
        <v>4</v>
      </c>
      <c r="AL56" t="n">
        <v>7</v>
      </c>
      <c r="AM56" t="n">
        <v>7</v>
      </c>
      <c r="AN56" t="n">
        <v>1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HYPERLINK("http://catalog.hathitrust.org/Record/000275363","HathiTrust Record")</f>
        <v/>
      </c>
      <c r="AU56">
        <f>HYPERLINK("https://creighton-primo.hosted.exlibrisgroup.com/primo-explore/search?tab=default_tab&amp;search_scope=EVERYTHING&amp;vid=01CRU&amp;lang=en_US&amp;offset=0&amp;query=any,contains,991000789049702656","Catalog Record")</f>
        <v/>
      </c>
      <c r="AV56">
        <f>HYPERLINK("http://www.worldcat.org/oclc/8727871","WorldCat Record")</f>
        <v/>
      </c>
      <c r="AW56" t="inlineStr">
        <is>
          <t>43148227:eng</t>
        </is>
      </c>
      <c r="AX56" t="inlineStr">
        <is>
          <t>8727871</t>
        </is>
      </c>
      <c r="AY56" t="inlineStr">
        <is>
          <t>991000789049702656</t>
        </is>
      </c>
      <c r="AZ56" t="inlineStr">
        <is>
          <t>991000789049702656</t>
        </is>
      </c>
      <c r="BA56" t="inlineStr">
        <is>
          <t>2265425570002656</t>
        </is>
      </c>
      <c r="BB56" t="inlineStr">
        <is>
          <t>BOOK</t>
        </is>
      </c>
      <c r="BD56" t="inlineStr">
        <is>
          <t>9780471105268</t>
        </is>
      </c>
      <c r="BE56" t="inlineStr">
        <is>
          <t>30001000066896</t>
        </is>
      </c>
      <c r="BF56" t="inlineStr">
        <is>
          <t>893454980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BF 698 M397m</t>
        </is>
      </c>
      <c r="E57" t="inlineStr">
        <is>
          <t>0                      BF 0698000M  397m</t>
        </is>
      </c>
      <c r="F57" t="inlineStr">
        <is>
          <t>Motivation and personality.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Maslow, Abraham H. (Abraham Harold)</t>
        </is>
      </c>
      <c r="N57" t="inlineStr">
        <is>
          <t>New York : Harper, c1954.</t>
        </is>
      </c>
      <c r="O57" t="inlineStr">
        <is>
          <t>1954</t>
        </is>
      </c>
      <c r="P57" t="inlineStr">
        <is>
          <t>[1st ed.]</t>
        </is>
      </c>
      <c r="Q57" t="inlineStr">
        <is>
          <t>eng</t>
        </is>
      </c>
      <c r="R57" t="inlineStr">
        <is>
          <t>nyu</t>
        </is>
      </c>
      <c r="S57" t="inlineStr">
        <is>
          <t>Harper's psychological series</t>
        </is>
      </c>
      <c r="T57" t="inlineStr">
        <is>
          <t xml:space="preserve">BF </t>
        </is>
      </c>
      <c r="U57" t="n">
        <v>12</v>
      </c>
      <c r="V57" t="n">
        <v>12</v>
      </c>
      <c r="W57" t="inlineStr">
        <is>
          <t>1995-06-08</t>
        </is>
      </c>
      <c r="X57" t="inlineStr">
        <is>
          <t>1995-06-08</t>
        </is>
      </c>
      <c r="Y57" t="inlineStr">
        <is>
          <t>1987-08-28</t>
        </is>
      </c>
      <c r="Z57" t="inlineStr">
        <is>
          <t>1987-08-28</t>
        </is>
      </c>
      <c r="AA57" t="n">
        <v>1042</v>
      </c>
      <c r="AB57" t="n">
        <v>860</v>
      </c>
      <c r="AC57" t="n">
        <v>2226</v>
      </c>
      <c r="AD57" t="n">
        <v>6</v>
      </c>
      <c r="AE57" t="n">
        <v>19</v>
      </c>
      <c r="AF57" t="n">
        <v>27</v>
      </c>
      <c r="AG57" t="n">
        <v>62</v>
      </c>
      <c r="AH57" t="n">
        <v>9</v>
      </c>
      <c r="AI57" t="n">
        <v>28</v>
      </c>
      <c r="AJ57" t="n">
        <v>4</v>
      </c>
      <c r="AK57" t="n">
        <v>10</v>
      </c>
      <c r="AL57" t="n">
        <v>12</v>
      </c>
      <c r="AM57" t="n">
        <v>24</v>
      </c>
      <c r="AN57" t="n">
        <v>5</v>
      </c>
      <c r="AO57" t="n">
        <v>12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HYPERLINK("http://catalog.hathitrust.org/Record/000161270","HathiTrust Record")</f>
        <v/>
      </c>
      <c r="AU57">
        <f>HYPERLINK("https://creighton-primo.hosted.exlibrisgroup.com/primo-explore/search?tab=default_tab&amp;search_scope=EVERYTHING&amp;vid=01CRU&amp;lang=en_US&amp;offset=0&amp;query=any,contains,991000789299702656","Catalog Record")</f>
        <v/>
      </c>
      <c r="AV57">
        <f>HYPERLINK("http://www.worldcat.org/oclc/170747","WorldCat Record")</f>
        <v/>
      </c>
      <c r="AW57" t="inlineStr">
        <is>
          <t>526907:eng</t>
        </is>
      </c>
      <c r="AX57" t="inlineStr">
        <is>
          <t>170747</t>
        </is>
      </c>
      <c r="AY57" t="inlineStr">
        <is>
          <t>991000789299702656</t>
        </is>
      </c>
      <c r="AZ57" t="inlineStr">
        <is>
          <t>991000789299702656</t>
        </is>
      </c>
      <c r="BA57" t="inlineStr">
        <is>
          <t>2269273290002656</t>
        </is>
      </c>
      <c r="BB57" t="inlineStr">
        <is>
          <t>BOOK</t>
        </is>
      </c>
      <c r="BE57" t="inlineStr">
        <is>
          <t>30001000066995</t>
        </is>
      </c>
      <c r="BF57" t="inlineStr">
        <is>
          <t>893648201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BF 713 H918 1985-86</t>
        </is>
      </c>
      <c r="E58" t="inlineStr">
        <is>
          <t>0                      BF 0713000H  918         1985                                        -86</t>
        </is>
      </c>
      <c r="F58" t="inlineStr">
        <is>
          <t>Human development 85/86 / Hiram E. Fitzgerald, editor ; Thomas H. Carr, editor.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Guilford, Conn. : Dushkin Publishing Group, c1985.</t>
        </is>
      </c>
      <c r="O58" t="inlineStr">
        <is>
          <t>1985</t>
        </is>
      </c>
      <c r="P58" t="inlineStr">
        <is>
          <t>13th ed.</t>
        </is>
      </c>
      <c r="Q58" t="inlineStr">
        <is>
          <t>eng</t>
        </is>
      </c>
      <c r="R58" t="inlineStr">
        <is>
          <t>ctu</t>
        </is>
      </c>
      <c r="S58" t="inlineStr">
        <is>
          <t>Annual editions series</t>
        </is>
      </c>
      <c r="T58" t="inlineStr">
        <is>
          <t xml:space="preserve">BF </t>
        </is>
      </c>
      <c r="U58" t="n">
        <v>1</v>
      </c>
      <c r="V58" t="n">
        <v>1</v>
      </c>
      <c r="W58" t="inlineStr">
        <is>
          <t>1997-12-01</t>
        </is>
      </c>
      <c r="X58" t="inlineStr">
        <is>
          <t>1997-12-01</t>
        </is>
      </c>
      <c r="Y58" t="inlineStr">
        <is>
          <t>1987-08-14</t>
        </is>
      </c>
      <c r="Z58" t="inlineStr">
        <is>
          <t>1987-08-14</t>
        </is>
      </c>
      <c r="AA58" t="n">
        <v>21</v>
      </c>
      <c r="AB58" t="n">
        <v>20</v>
      </c>
      <c r="AC58" t="n">
        <v>20</v>
      </c>
      <c r="AD58" t="n">
        <v>2</v>
      </c>
      <c r="AE58" t="n">
        <v>2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HYPERLINK("https://creighton-primo.hosted.exlibrisgroup.com/primo-explore/search?tab=default_tab&amp;search_scope=EVERYTHING&amp;vid=01CRU&amp;lang=en_US&amp;offset=0&amp;query=any,contains,991000695779702656","Catalog Record")</f>
        <v/>
      </c>
      <c r="AV58">
        <f>HYPERLINK("http://www.worldcat.org/oclc/12568438","WorldCat Record")</f>
        <v/>
      </c>
      <c r="AW58" t="inlineStr">
        <is>
          <t>3372225107:eng</t>
        </is>
      </c>
      <c r="AX58" t="inlineStr">
        <is>
          <t>12568438</t>
        </is>
      </c>
      <c r="AY58" t="inlineStr">
        <is>
          <t>991000695779702656</t>
        </is>
      </c>
      <c r="AZ58" t="inlineStr">
        <is>
          <t>991000695779702656</t>
        </is>
      </c>
      <c r="BA58" t="inlineStr">
        <is>
          <t>2261723180002656</t>
        </is>
      </c>
      <c r="BB58" t="inlineStr">
        <is>
          <t>BOOK</t>
        </is>
      </c>
      <c r="BD58" t="inlineStr">
        <is>
          <t>9780879675837</t>
        </is>
      </c>
      <c r="BE58" t="inlineStr">
        <is>
          <t>30001000035081</t>
        </is>
      </c>
      <c r="BF58" t="inlineStr">
        <is>
          <t>893467533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BF 713 K18e 1982</t>
        </is>
      </c>
      <c r="E59" t="inlineStr">
        <is>
          <t>0                      BF 0713000K  18e         1982</t>
        </is>
      </c>
      <c r="F59" t="inlineStr">
        <is>
          <t>Experiencing the life cycle : a social psychology of aging / by David A. Karp and William C. Yoels.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Karp, David A.</t>
        </is>
      </c>
      <c r="N59" t="inlineStr">
        <is>
          <t>Springfield, Ill. : Thomas, c1982.</t>
        </is>
      </c>
      <c r="O59" t="inlineStr">
        <is>
          <t>1982</t>
        </is>
      </c>
      <c r="Q59" t="inlineStr">
        <is>
          <t>eng</t>
        </is>
      </c>
      <c r="R59" t="inlineStr">
        <is>
          <t>xxu</t>
        </is>
      </c>
      <c r="T59" t="inlineStr">
        <is>
          <t xml:space="preserve">BF </t>
        </is>
      </c>
      <c r="U59" t="n">
        <v>6</v>
      </c>
      <c r="V59" t="n">
        <v>6</v>
      </c>
      <c r="W59" t="inlineStr">
        <is>
          <t>1997-03-15</t>
        </is>
      </c>
      <c r="X59" t="inlineStr">
        <is>
          <t>1997-03-15</t>
        </is>
      </c>
      <c r="Y59" t="inlineStr">
        <is>
          <t>1987-08-28</t>
        </is>
      </c>
      <c r="Z59" t="inlineStr">
        <is>
          <t>1987-08-28</t>
        </is>
      </c>
      <c r="AA59" t="n">
        <v>445</v>
      </c>
      <c r="AB59" t="n">
        <v>393</v>
      </c>
      <c r="AC59" t="n">
        <v>395</v>
      </c>
      <c r="AD59" t="n">
        <v>4</v>
      </c>
      <c r="AE59" t="n">
        <v>4</v>
      </c>
      <c r="AF59" t="n">
        <v>17</v>
      </c>
      <c r="AG59" t="n">
        <v>17</v>
      </c>
      <c r="AH59" t="n">
        <v>6</v>
      </c>
      <c r="AI59" t="n">
        <v>6</v>
      </c>
      <c r="AJ59" t="n">
        <v>3</v>
      </c>
      <c r="AK59" t="n">
        <v>3</v>
      </c>
      <c r="AL59" t="n">
        <v>8</v>
      </c>
      <c r="AM59" t="n">
        <v>8</v>
      </c>
      <c r="AN59" t="n">
        <v>3</v>
      </c>
      <c r="AO59" t="n">
        <v>3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HYPERLINK("http://catalog.hathitrust.org/Record/000187382","HathiTrust Record")</f>
        <v/>
      </c>
      <c r="AU59">
        <f>HYPERLINK("https://creighton-primo.hosted.exlibrisgroup.com/primo-explore/search?tab=default_tab&amp;search_scope=EVERYTHING&amp;vid=01CRU&amp;lang=en_US&amp;offset=0&amp;query=any,contains,991000790389702656","Catalog Record")</f>
        <v/>
      </c>
      <c r="AV59">
        <f>HYPERLINK("http://www.worldcat.org/oclc/8345177","WorldCat Record")</f>
        <v/>
      </c>
      <c r="AW59" t="inlineStr">
        <is>
          <t>3372904375:eng</t>
        </is>
      </c>
      <c r="AX59" t="inlineStr">
        <is>
          <t>8345177</t>
        </is>
      </c>
      <c r="AY59" t="inlineStr">
        <is>
          <t>991000790389702656</t>
        </is>
      </c>
      <c r="AZ59" t="inlineStr">
        <is>
          <t>991000790389702656</t>
        </is>
      </c>
      <c r="BA59" t="inlineStr">
        <is>
          <t>2265272170002656</t>
        </is>
      </c>
      <c r="BB59" t="inlineStr">
        <is>
          <t>BOOK</t>
        </is>
      </c>
      <c r="BD59" t="inlineStr">
        <is>
          <t>9780398047085</t>
        </is>
      </c>
      <c r="BE59" t="inlineStr">
        <is>
          <t>30001000067399</t>
        </is>
      </c>
      <c r="BF59" t="inlineStr">
        <is>
          <t>893450364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BF 713 P213h 1998</t>
        </is>
      </c>
      <c r="E60" t="inlineStr">
        <is>
          <t>0                      BF 0713000P  213h        1998</t>
        </is>
      </c>
      <c r="F60" t="inlineStr">
        <is>
          <t>Human development / Diane E. Papalia, Sally Wendkos Olds, Ruth Duskin Feldman.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M60" t="inlineStr">
        <is>
          <t>Papalia, Diane E.</t>
        </is>
      </c>
      <c r="N60" t="inlineStr">
        <is>
          <t>New York : McGraw-Hill, c1998.</t>
        </is>
      </c>
      <c r="O60" t="inlineStr">
        <is>
          <t>1998</t>
        </is>
      </c>
      <c r="P60" t="inlineStr">
        <is>
          <t>7th ed.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BF </t>
        </is>
      </c>
      <c r="U60" t="n">
        <v>20</v>
      </c>
      <c r="V60" t="n">
        <v>20</v>
      </c>
      <c r="W60" t="inlineStr">
        <is>
          <t>2003-02-02</t>
        </is>
      </c>
      <c r="X60" t="inlineStr">
        <is>
          <t>2003-02-02</t>
        </is>
      </c>
      <c r="Y60" t="inlineStr">
        <is>
          <t>1997-08-29</t>
        </is>
      </c>
      <c r="Z60" t="inlineStr">
        <is>
          <t>1997-08-29</t>
        </is>
      </c>
      <c r="AA60" t="n">
        <v>179</v>
      </c>
      <c r="AB60" t="n">
        <v>103</v>
      </c>
      <c r="AC60" t="n">
        <v>911</v>
      </c>
      <c r="AD60" t="n">
        <v>3</v>
      </c>
      <c r="AE60" t="n">
        <v>9</v>
      </c>
      <c r="AF60" t="n">
        <v>5</v>
      </c>
      <c r="AG60" t="n">
        <v>29</v>
      </c>
      <c r="AH60" t="n">
        <v>1</v>
      </c>
      <c r="AI60" t="n">
        <v>12</v>
      </c>
      <c r="AJ60" t="n">
        <v>1</v>
      </c>
      <c r="AK60" t="n">
        <v>4</v>
      </c>
      <c r="AL60" t="n">
        <v>2</v>
      </c>
      <c r="AM60" t="n">
        <v>14</v>
      </c>
      <c r="AN60" t="n">
        <v>1</v>
      </c>
      <c r="AO60" t="n">
        <v>6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HYPERLINK("https://creighton-primo.hosted.exlibrisgroup.com/primo-explore/search?tab=default_tab&amp;search_scope=EVERYTHING&amp;vid=01CRU&amp;lang=en_US&amp;offset=0&amp;query=any,contains,991001271669702656","Catalog Record")</f>
        <v/>
      </c>
      <c r="AV60">
        <f>HYPERLINK("http://www.worldcat.org/oclc/29954951","WorldCat Record")</f>
        <v/>
      </c>
      <c r="AW60" t="inlineStr">
        <is>
          <t>3372149671:eng</t>
        </is>
      </c>
      <c r="AX60" t="inlineStr">
        <is>
          <t>29954951</t>
        </is>
      </c>
      <c r="AY60" t="inlineStr">
        <is>
          <t>991001271669702656</t>
        </is>
      </c>
      <c r="AZ60" t="inlineStr">
        <is>
          <t>991001271669702656</t>
        </is>
      </c>
      <c r="BA60" t="inlineStr">
        <is>
          <t>2262024300002656</t>
        </is>
      </c>
      <c r="BB60" t="inlineStr">
        <is>
          <t>BOOK</t>
        </is>
      </c>
      <c r="BD60" t="inlineStr">
        <is>
          <t>9780070487604</t>
        </is>
      </c>
      <c r="BE60" t="inlineStr">
        <is>
          <t>30001003694876</t>
        </is>
      </c>
      <c r="BF60" t="inlineStr">
        <is>
          <t>893816257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BF 723.C8 C975 1986</t>
        </is>
      </c>
      <c r="E61" t="inlineStr">
        <is>
          <t>0                      BF 0723000C  8                  C  975         1986</t>
        </is>
      </c>
      <c r="F61" t="inlineStr">
        <is>
          <t>Curiosity, imagination, and play : on the development of spontaneous cognitive and motivational processes / [edited by] Dietmar Görlitz, Joachim F. Wohlwill.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N61" t="inlineStr">
        <is>
          <t>Hillsdale, NJ : L. Erlbaum Associates, c1986.</t>
        </is>
      </c>
      <c r="O61" t="inlineStr">
        <is>
          <t>1986</t>
        </is>
      </c>
      <c r="Q61" t="inlineStr">
        <is>
          <t>eng</t>
        </is>
      </c>
      <c r="R61" t="inlineStr">
        <is>
          <t>nju</t>
        </is>
      </c>
      <c r="T61" t="inlineStr">
        <is>
          <t xml:space="preserve">BF </t>
        </is>
      </c>
      <c r="U61" t="n">
        <v>2</v>
      </c>
      <c r="V61" t="n">
        <v>2</v>
      </c>
      <c r="W61" t="inlineStr">
        <is>
          <t>2009-02-20</t>
        </is>
      </c>
      <c r="X61" t="inlineStr">
        <is>
          <t>2009-02-20</t>
        </is>
      </c>
      <c r="Y61" t="inlineStr">
        <is>
          <t>1987-08-28</t>
        </is>
      </c>
      <c r="Z61" t="inlineStr">
        <is>
          <t>1987-08-28</t>
        </is>
      </c>
      <c r="AA61" t="n">
        <v>448</v>
      </c>
      <c r="AB61" t="n">
        <v>345</v>
      </c>
      <c r="AC61" t="n">
        <v>354</v>
      </c>
      <c r="AD61" t="n">
        <v>3</v>
      </c>
      <c r="AE61" t="n">
        <v>3</v>
      </c>
      <c r="AF61" t="n">
        <v>13</v>
      </c>
      <c r="AG61" t="n">
        <v>13</v>
      </c>
      <c r="AH61" t="n">
        <v>3</v>
      </c>
      <c r="AI61" t="n">
        <v>3</v>
      </c>
      <c r="AJ61" t="n">
        <v>6</v>
      </c>
      <c r="AK61" t="n">
        <v>6</v>
      </c>
      <c r="AL61" t="n">
        <v>5</v>
      </c>
      <c r="AM61" t="n">
        <v>5</v>
      </c>
      <c r="AN61" t="n">
        <v>2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HYPERLINK("https://creighton-primo.hosted.exlibrisgroup.com/primo-explore/search?tab=default_tab&amp;search_scope=EVERYTHING&amp;vid=01CRU&amp;lang=en_US&amp;offset=0&amp;query=any,contains,991001489749702656","Catalog Record")</f>
        <v/>
      </c>
      <c r="AV61">
        <f>HYPERLINK("http://www.worldcat.org/oclc/13360624","WorldCat Record")</f>
        <v/>
      </c>
      <c r="AW61" t="inlineStr">
        <is>
          <t>889505747:eng</t>
        </is>
      </c>
      <c r="AX61" t="inlineStr">
        <is>
          <t>13360624</t>
        </is>
      </c>
      <c r="AY61" t="inlineStr">
        <is>
          <t>991001489749702656</t>
        </is>
      </c>
      <c r="AZ61" t="inlineStr">
        <is>
          <t>991001489749702656</t>
        </is>
      </c>
      <c r="BA61" t="inlineStr">
        <is>
          <t>2271712440002656</t>
        </is>
      </c>
      <c r="BB61" t="inlineStr">
        <is>
          <t>BOOK</t>
        </is>
      </c>
      <c r="BD61" t="inlineStr">
        <is>
          <t>9780898596830</t>
        </is>
      </c>
      <c r="BE61" t="inlineStr">
        <is>
          <t>30001000587297</t>
        </is>
      </c>
      <c r="BF61" t="inlineStr">
        <is>
          <t>893455851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BF 723.P25 P228 1985</t>
        </is>
      </c>
      <c r="E62" t="inlineStr">
        <is>
          <t>0                      BF 0723000P  25                 P  228         1985</t>
        </is>
      </c>
      <c r="F62" t="inlineStr">
        <is>
          <t>Parental belief systems : the psychological consequences for children / edited by Irving E. Sigel.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Yes</t>
        </is>
      </c>
      <c r="L62" t="inlineStr">
        <is>
          <t>0</t>
        </is>
      </c>
      <c r="N62" t="inlineStr">
        <is>
          <t>Hillsdale, N.J. : L. Erlbaum Associates, c1985.</t>
        </is>
      </c>
      <c r="O62" t="inlineStr">
        <is>
          <t>1985</t>
        </is>
      </c>
      <c r="Q62" t="inlineStr">
        <is>
          <t>eng</t>
        </is>
      </c>
      <c r="R62" t="inlineStr">
        <is>
          <t>nju</t>
        </is>
      </c>
      <c r="T62" t="inlineStr">
        <is>
          <t xml:space="preserve">BF </t>
        </is>
      </c>
      <c r="U62" t="n">
        <v>3</v>
      </c>
      <c r="V62" t="n">
        <v>3</v>
      </c>
      <c r="W62" t="inlineStr">
        <is>
          <t>1994-10-04</t>
        </is>
      </c>
      <c r="X62" t="inlineStr">
        <is>
          <t>1994-10-04</t>
        </is>
      </c>
      <c r="Y62" t="inlineStr">
        <is>
          <t>1987-08-28</t>
        </is>
      </c>
      <c r="Z62" t="inlineStr">
        <is>
          <t>1987-08-28</t>
        </is>
      </c>
      <c r="AA62" t="n">
        <v>475</v>
      </c>
      <c r="AB62" t="n">
        <v>412</v>
      </c>
      <c r="AC62" t="n">
        <v>577</v>
      </c>
      <c r="AD62" t="n">
        <v>5</v>
      </c>
      <c r="AE62" t="n">
        <v>6</v>
      </c>
      <c r="AF62" t="n">
        <v>15</v>
      </c>
      <c r="AG62" t="n">
        <v>25</v>
      </c>
      <c r="AH62" t="n">
        <v>3</v>
      </c>
      <c r="AI62" t="n">
        <v>8</v>
      </c>
      <c r="AJ62" t="n">
        <v>4</v>
      </c>
      <c r="AK62" t="n">
        <v>6</v>
      </c>
      <c r="AL62" t="n">
        <v>8</v>
      </c>
      <c r="AM62" t="n">
        <v>15</v>
      </c>
      <c r="AN62" t="n">
        <v>4</v>
      </c>
      <c r="AO62" t="n">
        <v>4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HYPERLINK("http://catalog.hathitrust.org/Record/000563113","HathiTrust Record")</f>
        <v/>
      </c>
      <c r="AU62">
        <f>HYPERLINK("https://creighton-primo.hosted.exlibrisgroup.com/primo-explore/search?tab=default_tab&amp;search_scope=EVERYTHING&amp;vid=01CRU&amp;lang=en_US&amp;offset=0&amp;query=any,contains,991000790219702656","Catalog Record")</f>
        <v/>
      </c>
      <c r="AV62">
        <f>HYPERLINK("http://www.worldcat.org/oclc/11090649","WorldCat Record")</f>
        <v/>
      </c>
      <c r="AW62" t="inlineStr">
        <is>
          <t>795632131:eng</t>
        </is>
      </c>
      <c r="AX62" t="inlineStr">
        <is>
          <t>11090649</t>
        </is>
      </c>
      <c r="AY62" t="inlineStr">
        <is>
          <t>991000790219702656</t>
        </is>
      </c>
      <c r="AZ62" t="inlineStr">
        <is>
          <t>991000790219702656</t>
        </is>
      </c>
      <c r="BA62" t="inlineStr">
        <is>
          <t>2268837960002656</t>
        </is>
      </c>
      <c r="BB62" t="inlineStr">
        <is>
          <t>BOOK</t>
        </is>
      </c>
      <c r="BD62" t="inlineStr">
        <is>
          <t>9780898594485</t>
        </is>
      </c>
      <c r="BE62" t="inlineStr">
        <is>
          <t>30001000067308</t>
        </is>
      </c>
      <c r="BF62" t="inlineStr">
        <is>
          <t>893376876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BF 723.S3 C788a 1981</t>
        </is>
      </c>
      <c r="E63" t="inlineStr">
        <is>
          <t>0                      BF 0723000S  3                  C  788a        1981</t>
        </is>
      </c>
      <c r="F63" t="inlineStr">
        <is>
          <t>The antecedents of self-esteem / Stanley Coopersmith.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Yes</t>
        </is>
      </c>
      <c r="L63" t="inlineStr">
        <is>
          <t>0</t>
        </is>
      </c>
      <c r="M63" t="inlineStr">
        <is>
          <t>Coopersmith, Stanley, 1926-</t>
        </is>
      </c>
      <c r="N63" t="inlineStr">
        <is>
          <t>Palo Alto, CA : Consulting Psychologists Press, c1981.</t>
        </is>
      </c>
      <c r="O63" t="inlineStr">
        <is>
          <t>1981</t>
        </is>
      </c>
      <c r="P63" t="inlineStr">
        <is>
          <t>Reprint ed.</t>
        </is>
      </c>
      <c r="Q63" t="inlineStr">
        <is>
          <t>eng</t>
        </is>
      </c>
      <c r="R63" t="inlineStr">
        <is>
          <t>cau</t>
        </is>
      </c>
      <c r="T63" t="inlineStr">
        <is>
          <t xml:space="preserve">BF </t>
        </is>
      </c>
      <c r="U63" t="n">
        <v>17</v>
      </c>
      <c r="V63" t="n">
        <v>17</v>
      </c>
      <c r="W63" t="inlineStr">
        <is>
          <t>2002-11-09</t>
        </is>
      </c>
      <c r="X63" t="inlineStr">
        <is>
          <t>2002-11-09</t>
        </is>
      </c>
      <c r="Y63" t="inlineStr">
        <is>
          <t>1990-11-28</t>
        </is>
      </c>
      <c r="Z63" t="inlineStr">
        <is>
          <t>1990-11-28</t>
        </is>
      </c>
      <c r="AA63" t="n">
        <v>116</v>
      </c>
      <c r="AB63" t="n">
        <v>100</v>
      </c>
      <c r="AC63" t="n">
        <v>1117</v>
      </c>
      <c r="AD63" t="n">
        <v>2</v>
      </c>
      <c r="AE63" t="n">
        <v>11</v>
      </c>
      <c r="AF63" t="n">
        <v>6</v>
      </c>
      <c r="AG63" t="n">
        <v>50</v>
      </c>
      <c r="AH63" t="n">
        <v>4</v>
      </c>
      <c r="AI63" t="n">
        <v>22</v>
      </c>
      <c r="AJ63" t="n">
        <v>1</v>
      </c>
      <c r="AK63" t="n">
        <v>8</v>
      </c>
      <c r="AL63" t="n">
        <v>2</v>
      </c>
      <c r="AM63" t="n">
        <v>23</v>
      </c>
      <c r="AN63" t="n">
        <v>1</v>
      </c>
      <c r="AO63" t="n">
        <v>8</v>
      </c>
      <c r="AP63" t="n">
        <v>0</v>
      </c>
      <c r="AQ63" t="n">
        <v>1</v>
      </c>
      <c r="AR63" t="inlineStr">
        <is>
          <t>No</t>
        </is>
      </c>
      <c r="AS63" t="inlineStr">
        <is>
          <t>Yes</t>
        </is>
      </c>
      <c r="AT63">
        <f>HYPERLINK("http://catalog.hathitrust.org/Record/000566178","HathiTrust Record")</f>
        <v/>
      </c>
      <c r="AU63">
        <f>HYPERLINK("https://creighton-primo.hosted.exlibrisgroup.com/primo-explore/search?tab=default_tab&amp;search_scope=EVERYTHING&amp;vid=01CRU&amp;lang=en_US&amp;offset=0&amp;query=any,contains,991000762619702656","Catalog Record")</f>
        <v/>
      </c>
      <c r="AV63">
        <f>HYPERLINK("http://www.worldcat.org/oclc/9180312","WorldCat Record")</f>
        <v/>
      </c>
      <c r="AW63" t="inlineStr">
        <is>
          <t>1330434:eng</t>
        </is>
      </c>
      <c r="AX63" t="inlineStr">
        <is>
          <t>9180312</t>
        </is>
      </c>
      <c r="AY63" t="inlineStr">
        <is>
          <t>991000762619702656</t>
        </is>
      </c>
      <c r="AZ63" t="inlineStr">
        <is>
          <t>991000762619702656</t>
        </is>
      </c>
      <c r="BA63" t="inlineStr">
        <is>
          <t>2259358820002656</t>
        </is>
      </c>
      <c r="BB63" t="inlineStr">
        <is>
          <t>BOOK</t>
        </is>
      </c>
      <c r="BD63" t="inlineStr">
        <is>
          <t>9780891060178</t>
        </is>
      </c>
      <c r="BE63" t="inlineStr">
        <is>
          <t>30001002060459</t>
        </is>
      </c>
      <c r="BF63" t="inlineStr">
        <is>
          <t>893648145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BF 724 B615 1987</t>
        </is>
      </c>
      <c r="E64" t="inlineStr">
        <is>
          <t>0                      BF 0724000B  615         1987</t>
        </is>
      </c>
      <c r="F64" t="inlineStr">
        <is>
          <t>Biological-psychosocial interactions in early adolescence / edited by Richard M. Lerner, Terryl T. Foch.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Hillsdale, N.J. : L. Erlbaum Associates, c1987..</t>
        </is>
      </c>
      <c r="O64" t="inlineStr">
        <is>
          <t>1987</t>
        </is>
      </c>
      <c r="Q64" t="inlineStr">
        <is>
          <t>eng</t>
        </is>
      </c>
      <c r="R64" t="inlineStr">
        <is>
          <t>nju</t>
        </is>
      </c>
      <c r="S64" t="inlineStr">
        <is>
          <t>Child psychology</t>
        </is>
      </c>
      <c r="T64" t="inlineStr">
        <is>
          <t xml:space="preserve">BF </t>
        </is>
      </c>
      <c r="U64" t="n">
        <v>10</v>
      </c>
      <c r="V64" t="n">
        <v>10</v>
      </c>
      <c r="W64" t="inlineStr">
        <is>
          <t>2003-02-02</t>
        </is>
      </c>
      <c r="X64" t="inlineStr">
        <is>
          <t>2003-02-02</t>
        </is>
      </c>
      <c r="Y64" t="inlineStr">
        <is>
          <t>1987-08-28</t>
        </is>
      </c>
      <c r="Z64" t="inlineStr">
        <is>
          <t>1987-08-28</t>
        </is>
      </c>
      <c r="AA64" t="n">
        <v>330</v>
      </c>
      <c r="AB64" t="n">
        <v>278</v>
      </c>
      <c r="AC64" t="n">
        <v>281</v>
      </c>
      <c r="AD64" t="n">
        <v>3</v>
      </c>
      <c r="AE64" t="n">
        <v>3</v>
      </c>
      <c r="AF64" t="n">
        <v>14</v>
      </c>
      <c r="AG64" t="n">
        <v>14</v>
      </c>
      <c r="AH64" t="n">
        <v>4</v>
      </c>
      <c r="AI64" t="n">
        <v>4</v>
      </c>
      <c r="AJ64" t="n">
        <v>3</v>
      </c>
      <c r="AK64" t="n">
        <v>3</v>
      </c>
      <c r="AL64" t="n">
        <v>9</v>
      </c>
      <c r="AM64" t="n">
        <v>9</v>
      </c>
      <c r="AN64" t="n">
        <v>2</v>
      </c>
      <c r="AO64" t="n">
        <v>2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HYPERLINK("http://catalog.hathitrust.org/Record/000490937","HathiTrust Record")</f>
        <v/>
      </c>
      <c r="AU64">
        <f>HYPERLINK("https://creighton-primo.hosted.exlibrisgroup.com/primo-explore/search?tab=default_tab&amp;search_scope=EVERYTHING&amp;vid=01CRU&amp;lang=en_US&amp;offset=0&amp;query=any,contains,991000790199702656","Catalog Record")</f>
        <v/>
      </c>
      <c r="AV64">
        <f>HYPERLINK("http://www.worldcat.org/oclc/14099048","WorldCat Record")</f>
        <v/>
      </c>
      <c r="AW64" t="inlineStr">
        <is>
          <t>349883670:eng</t>
        </is>
      </c>
      <c r="AX64" t="inlineStr">
        <is>
          <t>14099048</t>
        </is>
      </c>
      <c r="AY64" t="inlineStr">
        <is>
          <t>991000790199702656</t>
        </is>
      </c>
      <c r="AZ64" t="inlineStr">
        <is>
          <t>991000790199702656</t>
        </is>
      </c>
      <c r="BA64" t="inlineStr">
        <is>
          <t>2262054000002656</t>
        </is>
      </c>
      <c r="BB64" t="inlineStr">
        <is>
          <t>BOOK</t>
        </is>
      </c>
      <c r="BD64" t="inlineStr">
        <is>
          <t>9780898597875</t>
        </is>
      </c>
      <c r="BE64" t="inlineStr">
        <is>
          <t>30001000067290</t>
        </is>
      </c>
      <c r="BF64" t="inlineStr">
        <is>
          <t>893357604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BF 724.5 L855 1983</t>
        </is>
      </c>
      <c r="E65" t="inlineStr">
        <is>
          <t>0                      BF 0724500L  855         1983</t>
        </is>
      </c>
      <c r="F65" t="inlineStr">
        <is>
          <t>Longitudinal studies of adult psychological development / edited by K. Warner Schaie.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New York : Guilford Press, c1983.</t>
        </is>
      </c>
      <c r="O65" t="inlineStr">
        <is>
          <t>1983</t>
        </is>
      </c>
      <c r="Q65" t="inlineStr">
        <is>
          <t>eng</t>
        </is>
      </c>
      <c r="R65" t="inlineStr">
        <is>
          <t>xxu</t>
        </is>
      </c>
      <c r="S65" t="inlineStr">
        <is>
          <t>Adult development and aging</t>
        </is>
      </c>
      <c r="T65" t="inlineStr">
        <is>
          <t xml:space="preserve">BF </t>
        </is>
      </c>
      <c r="U65" t="n">
        <v>2</v>
      </c>
      <c r="V65" t="n">
        <v>2</v>
      </c>
      <c r="W65" t="inlineStr">
        <is>
          <t>1991-07-08</t>
        </is>
      </c>
      <c r="X65" t="inlineStr">
        <is>
          <t>1991-07-08</t>
        </is>
      </c>
      <c r="Y65" t="inlineStr">
        <is>
          <t>1988-02-29</t>
        </is>
      </c>
      <c r="Z65" t="inlineStr">
        <is>
          <t>1988-02-29</t>
        </is>
      </c>
      <c r="AA65" t="n">
        <v>649</v>
      </c>
      <c r="AB65" t="n">
        <v>523</v>
      </c>
      <c r="AC65" t="n">
        <v>524</v>
      </c>
      <c r="AD65" t="n">
        <v>6</v>
      </c>
      <c r="AE65" t="n">
        <v>6</v>
      </c>
      <c r="AF65" t="n">
        <v>26</v>
      </c>
      <c r="AG65" t="n">
        <v>26</v>
      </c>
      <c r="AH65" t="n">
        <v>9</v>
      </c>
      <c r="AI65" t="n">
        <v>9</v>
      </c>
      <c r="AJ65" t="n">
        <v>7</v>
      </c>
      <c r="AK65" t="n">
        <v>7</v>
      </c>
      <c r="AL65" t="n">
        <v>12</v>
      </c>
      <c r="AM65" t="n">
        <v>12</v>
      </c>
      <c r="AN65" t="n">
        <v>4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HYPERLINK("https://creighton-primo.hosted.exlibrisgroup.com/primo-explore/search?tab=default_tab&amp;search_scope=EVERYTHING&amp;vid=01CRU&amp;lang=en_US&amp;offset=0&amp;query=any,contains,991000790109702656","Catalog Record")</f>
        <v/>
      </c>
      <c r="AV65">
        <f>HYPERLINK("http://www.worldcat.org/oclc/8907019","WorldCat Record")</f>
        <v/>
      </c>
      <c r="AW65" t="inlineStr">
        <is>
          <t>43353462:eng</t>
        </is>
      </c>
      <c r="AX65" t="inlineStr">
        <is>
          <t>8907019</t>
        </is>
      </c>
      <c r="AY65" t="inlineStr">
        <is>
          <t>991000790109702656</t>
        </is>
      </c>
      <c r="AZ65" t="inlineStr">
        <is>
          <t>991000790109702656</t>
        </is>
      </c>
      <c r="BA65" t="inlineStr">
        <is>
          <t>2254724190002656</t>
        </is>
      </c>
      <c r="BB65" t="inlineStr">
        <is>
          <t>BOOK</t>
        </is>
      </c>
      <c r="BD65" t="inlineStr">
        <is>
          <t>9780898621310</t>
        </is>
      </c>
      <c r="BE65" t="inlineStr">
        <is>
          <t>30001000067258</t>
        </is>
      </c>
      <c r="BF65" t="inlineStr">
        <is>
          <t>893278180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BF 76.5 D776d 1985</t>
        </is>
      </c>
      <c r="E66" t="inlineStr">
        <is>
          <t>0                      BF 0076500D  776d        1985</t>
        </is>
      </c>
      <c r="F66" t="inlineStr">
        <is>
          <t>Designing and conducting behavioral research / Clifford J. Drew, Michael L. Hardman.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Drew, Clifford J., 1943-</t>
        </is>
      </c>
      <c r="N66" t="inlineStr">
        <is>
          <t>New York : Pergamon Press, c1985.</t>
        </is>
      </c>
      <c r="O66" t="inlineStr">
        <is>
          <t>1985</t>
        </is>
      </c>
      <c r="Q66" t="inlineStr">
        <is>
          <t>eng</t>
        </is>
      </c>
      <c r="R66" t="inlineStr">
        <is>
          <t>xxu</t>
        </is>
      </c>
      <c r="S66" t="inlineStr">
        <is>
          <t>Pergamon general psychology series ; 134</t>
        </is>
      </c>
      <c r="T66" t="inlineStr">
        <is>
          <t xml:space="preserve">BF </t>
        </is>
      </c>
      <c r="U66" t="n">
        <v>8</v>
      </c>
      <c r="V66" t="n">
        <v>8</v>
      </c>
      <c r="W66" t="inlineStr">
        <is>
          <t>1990-10-04</t>
        </is>
      </c>
      <c r="X66" t="inlineStr">
        <is>
          <t>1990-10-04</t>
        </is>
      </c>
      <c r="Y66" t="inlineStr">
        <is>
          <t>1989-01-07</t>
        </is>
      </c>
      <c r="Z66" t="inlineStr">
        <is>
          <t>1989-01-07</t>
        </is>
      </c>
      <c r="AA66" t="n">
        <v>555</v>
      </c>
      <c r="AB66" t="n">
        <v>438</v>
      </c>
      <c r="AC66" t="n">
        <v>448</v>
      </c>
      <c r="AD66" t="n">
        <v>2</v>
      </c>
      <c r="AE66" t="n">
        <v>2</v>
      </c>
      <c r="AF66" t="n">
        <v>20</v>
      </c>
      <c r="AG66" t="n">
        <v>21</v>
      </c>
      <c r="AH66" t="n">
        <v>8</v>
      </c>
      <c r="AI66" t="n">
        <v>9</v>
      </c>
      <c r="AJ66" t="n">
        <v>4</v>
      </c>
      <c r="AK66" t="n">
        <v>4</v>
      </c>
      <c r="AL66" t="n">
        <v>12</v>
      </c>
      <c r="AM66" t="n">
        <v>13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HYPERLINK("http://catalog.hathitrust.org/Record/000431624","HathiTrust Record")</f>
        <v/>
      </c>
      <c r="AU66">
        <f>HYPERLINK("https://creighton-primo.hosted.exlibrisgroup.com/primo-explore/search?tab=default_tab&amp;search_scope=EVERYTHING&amp;vid=01CRU&amp;lang=en_US&amp;offset=0&amp;query=any,contains,991001108439702656","Catalog Record")</f>
        <v/>
      </c>
      <c r="AV66">
        <f>HYPERLINK("http://www.worldcat.org/oclc/11384907","WorldCat Record")</f>
        <v/>
      </c>
      <c r="AW66" t="inlineStr">
        <is>
          <t>4050786:eng</t>
        </is>
      </c>
      <c r="AX66" t="inlineStr">
        <is>
          <t>11384907</t>
        </is>
      </c>
      <c r="AY66" t="inlineStr">
        <is>
          <t>991001108439702656</t>
        </is>
      </c>
      <c r="AZ66" t="inlineStr">
        <is>
          <t>991001108439702656</t>
        </is>
      </c>
      <c r="BA66" t="inlineStr">
        <is>
          <t>2269141180002656</t>
        </is>
      </c>
      <c r="BB66" t="inlineStr">
        <is>
          <t>BOOK</t>
        </is>
      </c>
      <c r="BD66" t="inlineStr">
        <is>
          <t>9780080319407</t>
        </is>
      </c>
      <c r="BE66" t="inlineStr">
        <is>
          <t>30001001611591</t>
        </is>
      </c>
      <c r="BF66" t="inlineStr">
        <is>
          <t>893121169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BF 789.D4 A756c 1983</t>
        </is>
      </c>
      <c r="E67" t="inlineStr">
        <is>
          <t>0                      BF 0789000D  4                  A  756c        1983</t>
        </is>
      </c>
      <c r="F67" t="inlineStr">
        <is>
          <t>A child dies : a portrait of family grief / Joan Hagan Arnold, Penelope Buschman Gemma.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Arnold, Joan Hagan.</t>
        </is>
      </c>
      <c r="N67" t="inlineStr">
        <is>
          <t>Rockville, Md. : Aspen Systems Corp., c1983.</t>
        </is>
      </c>
      <c r="O67" t="inlineStr">
        <is>
          <t>1983</t>
        </is>
      </c>
      <c r="Q67" t="inlineStr">
        <is>
          <t>eng</t>
        </is>
      </c>
      <c r="R67" t="inlineStr">
        <is>
          <t>xxu</t>
        </is>
      </c>
      <c r="T67" t="inlineStr">
        <is>
          <t xml:space="preserve">BF </t>
        </is>
      </c>
      <c r="U67" t="n">
        <v>2</v>
      </c>
      <c r="V67" t="n">
        <v>2</v>
      </c>
      <c r="W67" t="inlineStr">
        <is>
          <t>1988-04-14</t>
        </is>
      </c>
      <c r="X67" t="inlineStr">
        <is>
          <t>1988-04-14</t>
        </is>
      </c>
      <c r="Y67" t="inlineStr">
        <is>
          <t>1987-09-03</t>
        </is>
      </c>
      <c r="Z67" t="inlineStr">
        <is>
          <t>1987-09-03</t>
        </is>
      </c>
      <c r="AA67" t="n">
        <v>577</v>
      </c>
      <c r="AB67" t="n">
        <v>519</v>
      </c>
      <c r="AC67" t="n">
        <v>777</v>
      </c>
      <c r="AD67" t="n">
        <v>6</v>
      </c>
      <c r="AE67" t="n">
        <v>7</v>
      </c>
      <c r="AF67" t="n">
        <v>20</v>
      </c>
      <c r="AG67" t="n">
        <v>26</v>
      </c>
      <c r="AH67" t="n">
        <v>6</v>
      </c>
      <c r="AI67" t="n">
        <v>8</v>
      </c>
      <c r="AJ67" t="n">
        <v>2</v>
      </c>
      <c r="AK67" t="n">
        <v>4</v>
      </c>
      <c r="AL67" t="n">
        <v>10</v>
      </c>
      <c r="AM67" t="n">
        <v>14</v>
      </c>
      <c r="AN67" t="n">
        <v>5</v>
      </c>
      <c r="AO67" t="n">
        <v>6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HYPERLINK("http://catalog.hathitrust.org/Record/000245150","HathiTrust Record")</f>
        <v/>
      </c>
      <c r="AU67">
        <f>HYPERLINK("https://creighton-primo.hosted.exlibrisgroup.com/primo-explore/search?tab=default_tab&amp;search_scope=EVERYTHING&amp;vid=01CRU&amp;lang=en_US&amp;offset=0&amp;query=any,contains,991000789979702656","Catalog Record")</f>
        <v/>
      </c>
      <c r="AV67">
        <f>HYPERLINK("http://www.worldcat.org/oclc/9557059","WorldCat Record")</f>
        <v/>
      </c>
      <c r="AW67" t="inlineStr">
        <is>
          <t>1082516:eng</t>
        </is>
      </c>
      <c r="AX67" t="inlineStr">
        <is>
          <t>9557059</t>
        </is>
      </c>
      <c r="AY67" t="inlineStr">
        <is>
          <t>991000789979702656</t>
        </is>
      </c>
      <c r="AZ67" t="inlineStr">
        <is>
          <t>991000789979702656</t>
        </is>
      </c>
      <c r="BA67" t="inlineStr">
        <is>
          <t>2267692890002656</t>
        </is>
      </c>
      <c r="BB67" t="inlineStr">
        <is>
          <t>BOOK</t>
        </is>
      </c>
      <c r="BD67" t="inlineStr">
        <is>
          <t>9780894438165</t>
        </is>
      </c>
      <c r="BE67" t="inlineStr">
        <is>
          <t>30001000067217</t>
        </is>
      </c>
      <c r="BF67" t="inlineStr">
        <is>
          <t>893726819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BF 789.D4 B126d 1982</t>
        </is>
      </c>
      <c r="E68" t="inlineStr">
        <is>
          <t>0                      BF 0789000D  4                  B  126d        1982</t>
        </is>
      </c>
      <c r="F68" t="inlineStr">
        <is>
          <t>Death and dying : individuals and institutions / Barbara A. Backer, Natalie Hannon, Noreen A. Russell.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Backer, Barbara A.</t>
        </is>
      </c>
      <c r="N68" t="inlineStr">
        <is>
          <t>New York : Wiley, c1982.</t>
        </is>
      </c>
      <c r="O68" t="inlineStr">
        <is>
          <t>1982</t>
        </is>
      </c>
      <c r="Q68" t="inlineStr">
        <is>
          <t>eng</t>
        </is>
      </c>
      <c r="R68" t="inlineStr">
        <is>
          <t>nyu</t>
        </is>
      </c>
      <c r="S68" t="inlineStr">
        <is>
          <t>A Wiley medical publication</t>
        </is>
      </c>
      <c r="T68" t="inlineStr">
        <is>
          <t xml:space="preserve">BF </t>
        </is>
      </c>
      <c r="U68" t="n">
        <v>9</v>
      </c>
      <c r="V68" t="n">
        <v>9</v>
      </c>
      <c r="W68" t="inlineStr">
        <is>
          <t>2003-08-20</t>
        </is>
      </c>
      <c r="X68" t="inlineStr">
        <is>
          <t>2003-08-20</t>
        </is>
      </c>
      <c r="Y68" t="inlineStr">
        <is>
          <t>1987-09-03</t>
        </is>
      </c>
      <c r="Z68" t="inlineStr">
        <is>
          <t>1987-09-03</t>
        </is>
      </c>
      <c r="AA68" t="n">
        <v>543</v>
      </c>
      <c r="AB68" t="n">
        <v>440</v>
      </c>
      <c r="AC68" t="n">
        <v>459</v>
      </c>
      <c r="AD68" t="n">
        <v>5</v>
      </c>
      <c r="AE68" t="n">
        <v>5</v>
      </c>
      <c r="AF68" t="n">
        <v>19</v>
      </c>
      <c r="AG68" t="n">
        <v>20</v>
      </c>
      <c r="AH68" t="n">
        <v>5</v>
      </c>
      <c r="AI68" t="n">
        <v>6</v>
      </c>
      <c r="AJ68" t="n">
        <v>5</v>
      </c>
      <c r="AK68" t="n">
        <v>5</v>
      </c>
      <c r="AL68" t="n">
        <v>10</v>
      </c>
      <c r="AM68" t="n">
        <v>10</v>
      </c>
      <c r="AN68" t="n">
        <v>3</v>
      </c>
      <c r="AO68" t="n">
        <v>3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HYPERLINK("http://catalog.hathitrust.org/Record/000267072","HathiTrust Record")</f>
        <v/>
      </c>
      <c r="AU68">
        <f>HYPERLINK("https://creighton-primo.hosted.exlibrisgroup.com/primo-explore/search?tab=default_tab&amp;search_scope=EVERYTHING&amp;vid=01CRU&amp;lang=en_US&amp;offset=0&amp;query=any,contains,991000790049702656","Catalog Record")</f>
        <v/>
      </c>
      <c r="AV68">
        <f>HYPERLINK("http://www.worldcat.org/oclc/7946515","WorldCat Record")</f>
        <v/>
      </c>
      <c r="AW68" t="inlineStr">
        <is>
          <t>180387491:eng</t>
        </is>
      </c>
      <c r="AX68" t="inlineStr">
        <is>
          <t>7946515</t>
        </is>
      </c>
      <c r="AY68" t="inlineStr">
        <is>
          <t>991000790049702656</t>
        </is>
      </c>
      <c r="AZ68" t="inlineStr">
        <is>
          <t>991000790049702656</t>
        </is>
      </c>
      <c r="BA68" t="inlineStr">
        <is>
          <t>2272521980002656</t>
        </is>
      </c>
      <c r="BB68" t="inlineStr">
        <is>
          <t>BOOK</t>
        </is>
      </c>
      <c r="BD68" t="inlineStr">
        <is>
          <t>9780471087151</t>
        </is>
      </c>
      <c r="BE68" t="inlineStr">
        <is>
          <t>30001000067209</t>
        </is>
      </c>
      <c r="BF68" t="inlineStr">
        <is>
          <t>893834329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BF 789.D4 B395d 1973</t>
        </is>
      </c>
      <c r="E69" t="inlineStr">
        <is>
          <t>0                      BF 0789000D  4                  B  395d        1973</t>
        </is>
      </c>
      <c r="F69" t="inlineStr">
        <is>
          <t>The denial of death.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Yes</t>
        </is>
      </c>
      <c r="L69" t="inlineStr">
        <is>
          <t>0</t>
        </is>
      </c>
      <c r="M69" t="inlineStr">
        <is>
          <t>Becker, Ernest.</t>
        </is>
      </c>
      <c r="N69" t="inlineStr">
        <is>
          <t>New York : Free Press, 1973.</t>
        </is>
      </c>
      <c r="O69" t="inlineStr">
        <is>
          <t>1973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BF </t>
        </is>
      </c>
      <c r="U69" t="n">
        <v>2</v>
      </c>
      <c r="V69" t="n">
        <v>2</v>
      </c>
      <c r="W69" t="inlineStr">
        <is>
          <t>2000-12-13</t>
        </is>
      </c>
      <c r="X69" t="inlineStr">
        <is>
          <t>2000-12-13</t>
        </is>
      </c>
      <c r="Y69" t="inlineStr">
        <is>
          <t>1987-09-03</t>
        </is>
      </c>
      <c r="Z69" t="inlineStr">
        <is>
          <t>1987-09-03</t>
        </is>
      </c>
      <c r="AA69" t="n">
        <v>1982</v>
      </c>
      <c r="AB69" t="n">
        <v>1714</v>
      </c>
      <c r="AC69" t="n">
        <v>2255</v>
      </c>
      <c r="AD69" t="n">
        <v>11</v>
      </c>
      <c r="AE69" t="n">
        <v>13</v>
      </c>
      <c r="AF69" t="n">
        <v>51</v>
      </c>
      <c r="AG69" t="n">
        <v>60</v>
      </c>
      <c r="AH69" t="n">
        <v>24</v>
      </c>
      <c r="AI69" t="n">
        <v>28</v>
      </c>
      <c r="AJ69" t="n">
        <v>8</v>
      </c>
      <c r="AK69" t="n">
        <v>11</v>
      </c>
      <c r="AL69" t="n">
        <v>22</v>
      </c>
      <c r="AM69" t="n">
        <v>25</v>
      </c>
      <c r="AN69" t="n">
        <v>9</v>
      </c>
      <c r="AO69" t="n">
        <v>9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HYPERLINK("http://catalog.hathitrust.org/Record/000009203","HathiTrust Record")</f>
        <v/>
      </c>
      <c r="AU69">
        <f>HYPERLINK("https://creighton-primo.hosted.exlibrisgroup.com/primo-explore/search?tab=default_tab&amp;search_scope=EVERYTHING&amp;vid=01CRU&amp;lang=en_US&amp;offset=0&amp;query=any,contains,991000789829702656","Catalog Record")</f>
        <v/>
      </c>
      <c r="AV69">
        <f>HYPERLINK("http://www.worldcat.org/oclc/658905","WorldCat Record")</f>
        <v/>
      </c>
      <c r="AW69" t="inlineStr">
        <is>
          <t>400363:eng</t>
        </is>
      </c>
      <c r="AX69" t="inlineStr">
        <is>
          <t>658905</t>
        </is>
      </c>
      <c r="AY69" t="inlineStr">
        <is>
          <t>991000789829702656</t>
        </is>
      </c>
      <c r="AZ69" t="inlineStr">
        <is>
          <t>991000789829702656</t>
        </is>
      </c>
      <c r="BA69" t="inlineStr">
        <is>
          <t>2260417660002656</t>
        </is>
      </c>
      <c r="BB69" t="inlineStr">
        <is>
          <t>BOOK</t>
        </is>
      </c>
      <c r="BD69" t="inlineStr">
        <is>
          <t>9780029021507</t>
        </is>
      </c>
      <c r="BE69" t="inlineStr">
        <is>
          <t>30001000067134</t>
        </is>
      </c>
      <c r="BF69" t="inlineStr">
        <is>
          <t>893731271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BF 789.D4 C156f 1992</t>
        </is>
      </c>
      <c r="E70" t="inlineStr">
        <is>
          <t>0                      BF 0789000D  4                  C  156f        1992</t>
        </is>
      </c>
      <c r="F70" t="inlineStr">
        <is>
          <t>Final gifts : understanding the special awareness, needs, and communications of the dying / Maggie Callanan and Patricia Kelley.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M70" t="inlineStr">
        <is>
          <t>Callanan, Maggie.</t>
        </is>
      </c>
      <c r="N70" t="inlineStr">
        <is>
          <t>New York, N.Y. : Poseidon Press, c1992.</t>
        </is>
      </c>
      <c r="O70" t="inlineStr">
        <is>
          <t>1992</t>
        </is>
      </c>
      <c r="Q70" t="inlineStr">
        <is>
          <t>eng</t>
        </is>
      </c>
      <c r="R70" t="inlineStr">
        <is>
          <t>xxu</t>
        </is>
      </c>
      <c r="T70" t="inlineStr">
        <is>
          <t xml:space="preserve">BF </t>
        </is>
      </c>
      <c r="U70" t="n">
        <v>18</v>
      </c>
      <c r="V70" t="n">
        <v>18</v>
      </c>
      <c r="W70" t="inlineStr">
        <is>
          <t>2004-11-04</t>
        </is>
      </c>
      <c r="X70" t="inlineStr">
        <is>
          <t>2004-11-04</t>
        </is>
      </c>
      <c r="Y70" t="inlineStr">
        <is>
          <t>1993-06-15</t>
        </is>
      </c>
      <c r="Z70" t="inlineStr">
        <is>
          <t>1993-06-15</t>
        </is>
      </c>
      <c r="AA70" t="n">
        <v>794</v>
      </c>
      <c r="AB70" t="n">
        <v>748</v>
      </c>
      <c r="AC70" t="n">
        <v>1843</v>
      </c>
      <c r="AD70" t="n">
        <v>6</v>
      </c>
      <c r="AE70" t="n">
        <v>21</v>
      </c>
      <c r="AF70" t="n">
        <v>6</v>
      </c>
      <c r="AG70" t="n">
        <v>29</v>
      </c>
      <c r="AH70" t="n">
        <v>3</v>
      </c>
      <c r="AI70" t="n">
        <v>11</v>
      </c>
      <c r="AJ70" t="n">
        <v>0</v>
      </c>
      <c r="AK70" t="n">
        <v>4</v>
      </c>
      <c r="AL70" t="n">
        <v>4</v>
      </c>
      <c r="AM70" t="n">
        <v>12</v>
      </c>
      <c r="AN70" t="n">
        <v>0</v>
      </c>
      <c r="AO70" t="n">
        <v>7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HYPERLINK("http://catalog.hathitrust.org/Record/101934684","HathiTrust Record")</f>
        <v/>
      </c>
      <c r="AU70">
        <f>HYPERLINK("https://creighton-primo.hosted.exlibrisgroup.com/primo-explore/search?tab=default_tab&amp;search_scope=EVERYTHING&amp;vid=01CRU&amp;lang=en_US&amp;offset=0&amp;query=any,contains,991001481379702656","Catalog Record")</f>
        <v/>
      </c>
      <c r="AV70">
        <f>HYPERLINK("http://www.worldcat.org/oclc/24913222","WorldCat Record")</f>
        <v/>
      </c>
      <c r="AW70" t="inlineStr">
        <is>
          <t>26645400:eng</t>
        </is>
      </c>
      <c r="AX70" t="inlineStr">
        <is>
          <t>24913222</t>
        </is>
      </c>
      <c r="AY70" t="inlineStr">
        <is>
          <t>991001481379702656</t>
        </is>
      </c>
      <c r="AZ70" t="inlineStr">
        <is>
          <t>991001481379702656</t>
        </is>
      </c>
      <c r="BA70" t="inlineStr">
        <is>
          <t>2259700210002656</t>
        </is>
      </c>
      <c r="BB70" t="inlineStr">
        <is>
          <t>BOOK</t>
        </is>
      </c>
      <c r="BD70" t="inlineStr">
        <is>
          <t>9780671700065</t>
        </is>
      </c>
      <c r="BE70" t="inlineStr">
        <is>
          <t>30001002569806</t>
        </is>
      </c>
      <c r="BF70" t="inlineStr">
        <is>
          <t>893633113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BF 789.D4 D287 1975</t>
        </is>
      </c>
      <c r="E71" t="inlineStr">
        <is>
          <t>0                      BF 0789000D  4                  D  287         1975</t>
        </is>
      </c>
      <c r="F71" t="inlineStr">
        <is>
          <t>Death : the final stage of growth / [edited by] Elisabeth Kübler-Ross.</t>
        </is>
      </c>
      <c r="H71" t="inlineStr">
        <is>
          <t>No</t>
        </is>
      </c>
      <c r="I71" t="inlineStr">
        <is>
          <t>2</t>
        </is>
      </c>
      <c r="J71" t="inlineStr">
        <is>
          <t>No</t>
        </is>
      </c>
      <c r="K71" t="inlineStr">
        <is>
          <t>Yes</t>
        </is>
      </c>
      <c r="L71" t="inlineStr">
        <is>
          <t>0</t>
        </is>
      </c>
      <c r="N71" t="inlineStr">
        <is>
          <t>-- Englewood Cliffs, N.J. : Prentice-Hall, c1975.</t>
        </is>
      </c>
      <c r="O71" t="inlineStr">
        <is>
          <t>1975</t>
        </is>
      </c>
      <c r="Q71" t="inlineStr">
        <is>
          <t>eng</t>
        </is>
      </c>
      <c r="R71" t="inlineStr">
        <is>
          <t>nju</t>
        </is>
      </c>
      <c r="S71" t="inlineStr">
        <is>
          <t>Human development books</t>
        </is>
      </c>
      <c r="T71" t="inlineStr">
        <is>
          <t xml:space="preserve">BF </t>
        </is>
      </c>
      <c r="U71" t="n">
        <v>5</v>
      </c>
      <c r="V71" t="n">
        <v>5</v>
      </c>
      <c r="W71" t="inlineStr">
        <is>
          <t>1997-04-02</t>
        </is>
      </c>
      <c r="X71" t="inlineStr">
        <is>
          <t>1997-04-02</t>
        </is>
      </c>
      <c r="Y71" t="inlineStr">
        <is>
          <t>1987-09-03</t>
        </is>
      </c>
      <c r="Z71" t="inlineStr">
        <is>
          <t>1987-09-03</t>
        </is>
      </c>
      <c r="AA71" t="n">
        <v>2115</v>
      </c>
      <c r="AB71" t="n">
        <v>1910</v>
      </c>
      <c r="AC71" t="n">
        <v>2974</v>
      </c>
      <c r="AD71" t="n">
        <v>18</v>
      </c>
      <c r="AE71" t="n">
        <v>25</v>
      </c>
      <c r="AF71" t="n">
        <v>43</v>
      </c>
      <c r="AG71" t="n">
        <v>61</v>
      </c>
      <c r="AH71" t="n">
        <v>16</v>
      </c>
      <c r="AI71" t="n">
        <v>25</v>
      </c>
      <c r="AJ71" t="n">
        <v>8</v>
      </c>
      <c r="AK71" t="n">
        <v>10</v>
      </c>
      <c r="AL71" t="n">
        <v>23</v>
      </c>
      <c r="AM71" t="n">
        <v>29</v>
      </c>
      <c r="AN71" t="n">
        <v>6</v>
      </c>
      <c r="AO71" t="n">
        <v>10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HYPERLINK("http://catalog.hathitrust.org/Record/004446607","HathiTrust Record")</f>
        <v/>
      </c>
      <c r="AU71">
        <f>HYPERLINK("https://creighton-primo.hosted.exlibrisgroup.com/primo-explore/search?tab=default_tab&amp;search_scope=EVERYTHING&amp;vid=01CRU&amp;lang=en_US&amp;offset=0&amp;query=any,contains,991000789769702656","Catalog Record")</f>
        <v/>
      </c>
      <c r="AV71">
        <f>HYPERLINK("http://www.worldcat.org/oclc/1273611","WorldCat Record")</f>
        <v/>
      </c>
      <c r="AW71" t="inlineStr">
        <is>
          <t>2452571864:eng</t>
        </is>
      </c>
      <c r="AX71" t="inlineStr">
        <is>
          <t>1273611</t>
        </is>
      </c>
      <c r="AY71" t="inlineStr">
        <is>
          <t>991000789769702656</t>
        </is>
      </c>
      <c r="AZ71" t="inlineStr">
        <is>
          <t>991000789769702656</t>
        </is>
      </c>
      <c r="BA71" t="inlineStr">
        <is>
          <t>2267779640002656</t>
        </is>
      </c>
      <c r="BB71" t="inlineStr">
        <is>
          <t>BOOK</t>
        </is>
      </c>
      <c r="BD71" t="inlineStr">
        <is>
          <t>9780131970120</t>
        </is>
      </c>
      <c r="BE71" t="inlineStr">
        <is>
          <t>30001000067126</t>
        </is>
      </c>
      <c r="BF71" t="inlineStr">
        <is>
          <t>893731270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BF 789.D4 D536 1978</t>
        </is>
      </c>
      <c r="E72" t="inlineStr">
        <is>
          <t>0                      BF 0789000D  4                  D  536         1978</t>
        </is>
      </c>
      <c r="F72" t="inlineStr">
        <is>
          <t>Dialogues : the dying and the living / edited by Austin H. Kutscher, Lillian G. Kutscher, et al.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New York : MSS Information Corp. : distributed by Arno Press, c1978.</t>
        </is>
      </c>
      <c r="O72" t="inlineStr">
        <is>
          <t>1978</t>
        </is>
      </c>
      <c r="Q72" t="inlineStr">
        <is>
          <t>eng</t>
        </is>
      </c>
      <c r="R72" t="inlineStr">
        <is>
          <t>nyu</t>
        </is>
      </c>
      <c r="S72" t="inlineStr">
        <is>
          <t>Continuing series on thanatology</t>
        </is>
      </c>
      <c r="T72" t="inlineStr">
        <is>
          <t xml:space="preserve">BF </t>
        </is>
      </c>
      <c r="U72" t="n">
        <v>1</v>
      </c>
      <c r="V72" t="n">
        <v>1</v>
      </c>
      <c r="W72" t="inlineStr">
        <is>
          <t>1997-11-24</t>
        </is>
      </c>
      <c r="X72" t="inlineStr">
        <is>
          <t>1997-11-24</t>
        </is>
      </c>
      <c r="Y72" t="inlineStr">
        <is>
          <t>1987-09-03</t>
        </is>
      </c>
      <c r="Z72" t="inlineStr">
        <is>
          <t>1987-09-03</t>
        </is>
      </c>
      <c r="AA72" t="n">
        <v>62</v>
      </c>
      <c r="AB72" t="n">
        <v>59</v>
      </c>
      <c r="AC72" t="n">
        <v>59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HYPERLINK("https://creighton-primo.hosted.exlibrisgroup.com/primo-explore/search?tab=default_tab&amp;search_scope=EVERYTHING&amp;vid=01CRU&amp;lang=en_US&amp;offset=0&amp;query=any,contains,991000789599702656","Catalog Record")</f>
        <v/>
      </c>
      <c r="AV72">
        <f>HYPERLINK("http://www.worldcat.org/oclc/3706140","WorldCat Record")</f>
        <v/>
      </c>
      <c r="AW72" t="inlineStr">
        <is>
          <t>1027127100:eng</t>
        </is>
      </c>
      <c r="AX72" t="inlineStr">
        <is>
          <t>3706140</t>
        </is>
      </c>
      <c r="AY72" t="inlineStr">
        <is>
          <t>991000789599702656</t>
        </is>
      </c>
      <c r="AZ72" t="inlineStr">
        <is>
          <t>991000789599702656</t>
        </is>
      </c>
      <c r="BA72" t="inlineStr">
        <is>
          <t>2265058250002656</t>
        </is>
      </c>
      <c r="BB72" t="inlineStr">
        <is>
          <t>BOOK</t>
        </is>
      </c>
      <c r="BD72" t="inlineStr">
        <is>
          <t>9780842273015</t>
        </is>
      </c>
      <c r="BE72" t="inlineStr">
        <is>
          <t>30001000067100</t>
        </is>
      </c>
      <c r="BF72" t="inlineStr">
        <is>
          <t>893278179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BF 789.D4 D994 1970</t>
        </is>
      </c>
      <c r="E73" t="inlineStr">
        <is>
          <t>0                      BF 0789000D  4                  D  994         1970</t>
        </is>
      </c>
      <c r="F73" t="inlineStr">
        <is>
          <t>The dying patient / Edited by Orville G. Brim, Jr. ... [et. al.]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-- New York : Russell Sage Foundation, c1970.</t>
        </is>
      </c>
      <c r="O73" t="inlineStr">
        <is>
          <t>1970</t>
        </is>
      </c>
      <c r="Q73" t="inlineStr">
        <is>
          <t>eng</t>
        </is>
      </c>
      <c r="R73" t="inlineStr">
        <is>
          <t>nyu</t>
        </is>
      </c>
      <c r="T73" t="inlineStr">
        <is>
          <t xml:space="preserve">BF </t>
        </is>
      </c>
      <c r="U73" t="n">
        <v>2</v>
      </c>
      <c r="V73" t="n">
        <v>2</v>
      </c>
      <c r="W73" t="inlineStr">
        <is>
          <t>1996-11-29</t>
        </is>
      </c>
      <c r="X73" t="inlineStr">
        <is>
          <t>1996-11-29</t>
        </is>
      </c>
      <c r="Y73" t="inlineStr">
        <is>
          <t>1989-06-09</t>
        </is>
      </c>
      <c r="Z73" t="inlineStr">
        <is>
          <t>1989-06-09</t>
        </is>
      </c>
      <c r="AA73" t="n">
        <v>773</v>
      </c>
      <c r="AB73" t="n">
        <v>668</v>
      </c>
      <c r="AC73" t="n">
        <v>753</v>
      </c>
      <c r="AD73" t="n">
        <v>5</v>
      </c>
      <c r="AE73" t="n">
        <v>5</v>
      </c>
      <c r="AF73" t="n">
        <v>26</v>
      </c>
      <c r="AG73" t="n">
        <v>31</v>
      </c>
      <c r="AH73" t="n">
        <v>6</v>
      </c>
      <c r="AI73" t="n">
        <v>9</v>
      </c>
      <c r="AJ73" t="n">
        <v>3</v>
      </c>
      <c r="AK73" t="n">
        <v>6</v>
      </c>
      <c r="AL73" t="n">
        <v>12</v>
      </c>
      <c r="AM73" t="n">
        <v>13</v>
      </c>
      <c r="AN73" t="n">
        <v>4</v>
      </c>
      <c r="AO73" t="n">
        <v>4</v>
      </c>
      <c r="AP73" t="n">
        <v>6</v>
      </c>
      <c r="AQ73" t="n">
        <v>6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HYPERLINK("https://creighton-primo.hosted.exlibrisgroup.com/primo-explore/search?tab=default_tab&amp;search_scope=EVERYTHING&amp;vid=01CRU&amp;lang=en_US&amp;offset=0&amp;query=any,contains,991000791409702656","Catalog Record")</f>
        <v/>
      </c>
      <c r="AV73">
        <f>HYPERLINK("http://www.worldcat.org/oclc/77800","WorldCat Record")</f>
        <v/>
      </c>
      <c r="AW73" t="inlineStr">
        <is>
          <t>134007114:eng</t>
        </is>
      </c>
      <c r="AX73" t="inlineStr">
        <is>
          <t>77800</t>
        </is>
      </c>
      <c r="AY73" t="inlineStr">
        <is>
          <t>991000791409702656</t>
        </is>
      </c>
      <c r="AZ73" t="inlineStr">
        <is>
          <t>991000791409702656</t>
        </is>
      </c>
      <c r="BA73" t="inlineStr">
        <is>
          <t>2256567620002656</t>
        </is>
      </c>
      <c r="BB73" t="inlineStr">
        <is>
          <t>BOOK</t>
        </is>
      </c>
      <c r="BD73" t="inlineStr">
        <is>
          <t>9780871541550</t>
        </is>
      </c>
      <c r="BE73" t="inlineStr">
        <is>
          <t>30001000067811</t>
        </is>
      </c>
      <c r="BF73" t="inlineStr">
        <is>
          <t>893551672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BF 789.D4 F141 1996</t>
        </is>
      </c>
      <c r="E74" t="inlineStr">
        <is>
          <t>0                      BF 0789000D  4                  F  141         1996</t>
        </is>
      </c>
      <c r="F74" t="inlineStr">
        <is>
          <t>Facing death : where culture, religion, and medicine meet / edited by Howard M. Spiro, Mary G. McCrea Curnen, and Lee Palmer Wandel.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1</t>
        </is>
      </c>
      <c r="N74" t="inlineStr">
        <is>
          <t>New Haven : Yale University Press, c1996.</t>
        </is>
      </c>
      <c r="O74" t="inlineStr">
        <is>
          <t>1996</t>
        </is>
      </c>
      <c r="Q74" t="inlineStr">
        <is>
          <t>eng</t>
        </is>
      </c>
      <c r="R74" t="inlineStr">
        <is>
          <t>ctu</t>
        </is>
      </c>
      <c r="T74" t="inlineStr">
        <is>
          <t xml:space="preserve">BF </t>
        </is>
      </c>
      <c r="U74" t="n">
        <v>9</v>
      </c>
      <c r="V74" t="n">
        <v>9</v>
      </c>
      <c r="W74" t="inlineStr">
        <is>
          <t>2003-08-20</t>
        </is>
      </c>
      <c r="X74" t="inlineStr">
        <is>
          <t>2003-08-20</t>
        </is>
      </c>
      <c r="Y74" t="inlineStr">
        <is>
          <t>1997-06-04</t>
        </is>
      </c>
      <c r="Z74" t="inlineStr">
        <is>
          <t>1997-06-04</t>
        </is>
      </c>
      <c r="AA74" t="n">
        <v>1288</v>
      </c>
      <c r="AB74" t="n">
        <v>1141</v>
      </c>
      <c r="AC74" t="n">
        <v>1795</v>
      </c>
      <c r="AD74" t="n">
        <v>8</v>
      </c>
      <c r="AE74" t="n">
        <v>18</v>
      </c>
      <c r="AF74" t="n">
        <v>46</v>
      </c>
      <c r="AG74" t="n">
        <v>63</v>
      </c>
      <c r="AH74" t="n">
        <v>17</v>
      </c>
      <c r="AI74" t="n">
        <v>22</v>
      </c>
      <c r="AJ74" t="n">
        <v>9</v>
      </c>
      <c r="AK74" t="n">
        <v>11</v>
      </c>
      <c r="AL74" t="n">
        <v>25</v>
      </c>
      <c r="AM74" t="n">
        <v>26</v>
      </c>
      <c r="AN74" t="n">
        <v>6</v>
      </c>
      <c r="AO74" t="n">
        <v>15</v>
      </c>
      <c r="AP74" t="n">
        <v>1</v>
      </c>
      <c r="AQ74" t="n">
        <v>2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HYPERLINK("https://creighton-primo.hosted.exlibrisgroup.com/primo-explore/search?tab=default_tab&amp;search_scope=EVERYTHING&amp;vid=01CRU&amp;lang=en_US&amp;offset=0&amp;query=any,contains,991001249849702656","Catalog Record")</f>
        <v/>
      </c>
      <c r="AV74">
        <f>HYPERLINK("http://www.worldcat.org/oclc/34117429","WorldCat Record")</f>
        <v/>
      </c>
      <c r="AW74" t="inlineStr">
        <is>
          <t>797142220:eng</t>
        </is>
      </c>
      <c r="AX74" t="inlineStr">
        <is>
          <t>34117429</t>
        </is>
      </c>
      <c r="AY74" t="inlineStr">
        <is>
          <t>991001249849702656</t>
        </is>
      </c>
      <c r="AZ74" t="inlineStr">
        <is>
          <t>991001249849702656</t>
        </is>
      </c>
      <c r="BA74" t="inlineStr">
        <is>
          <t>2272280810002656</t>
        </is>
      </c>
      <c r="BB74" t="inlineStr">
        <is>
          <t>BOOK</t>
        </is>
      </c>
      <c r="BD74" t="inlineStr">
        <is>
          <t>9780300063493</t>
        </is>
      </c>
      <c r="BE74" t="inlineStr">
        <is>
          <t>30001003682608</t>
        </is>
      </c>
      <c r="BF74" t="inlineStr">
        <is>
          <t>893736359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BF 789.D4 G875c 1974</t>
        </is>
      </c>
      <c r="E75" t="inlineStr">
        <is>
          <t>0                      BF 0789000D  4                  G  875c        1974</t>
        </is>
      </c>
      <c r="F75" t="inlineStr">
        <is>
          <t>Concerning death : a practical guide for the living / edited by Earl A. Grollman.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Grollman, Earl A.</t>
        </is>
      </c>
      <c r="N75" t="inlineStr">
        <is>
          <t>Boston : Beacon Press, 1974.</t>
        </is>
      </c>
      <c r="O75" t="inlineStr">
        <is>
          <t>1974</t>
        </is>
      </c>
      <c r="Q75" t="inlineStr">
        <is>
          <t>eng</t>
        </is>
      </c>
      <c r="R75" t="inlineStr">
        <is>
          <t>mau</t>
        </is>
      </c>
      <c r="S75" t="inlineStr">
        <is>
          <t>Beacon paperback ; 484</t>
        </is>
      </c>
      <c r="T75" t="inlineStr">
        <is>
          <t xml:space="preserve">BF </t>
        </is>
      </c>
      <c r="U75" t="n">
        <v>4</v>
      </c>
      <c r="V75" t="n">
        <v>4</v>
      </c>
      <c r="W75" t="inlineStr">
        <is>
          <t>2000-10-23</t>
        </is>
      </c>
      <c r="X75" t="inlineStr">
        <is>
          <t>2000-10-23</t>
        </is>
      </c>
      <c r="Y75" t="inlineStr">
        <is>
          <t>1987-09-03</t>
        </is>
      </c>
      <c r="Z75" t="inlineStr">
        <is>
          <t>1987-09-03</t>
        </is>
      </c>
      <c r="AA75" t="n">
        <v>1100</v>
      </c>
      <c r="AB75" t="n">
        <v>1003</v>
      </c>
      <c r="AC75" t="n">
        <v>1007</v>
      </c>
      <c r="AD75" t="n">
        <v>12</v>
      </c>
      <c r="AE75" t="n">
        <v>12</v>
      </c>
      <c r="AF75" t="n">
        <v>32</v>
      </c>
      <c r="AG75" t="n">
        <v>32</v>
      </c>
      <c r="AH75" t="n">
        <v>13</v>
      </c>
      <c r="AI75" t="n">
        <v>13</v>
      </c>
      <c r="AJ75" t="n">
        <v>6</v>
      </c>
      <c r="AK75" t="n">
        <v>6</v>
      </c>
      <c r="AL75" t="n">
        <v>17</v>
      </c>
      <c r="AM75" t="n">
        <v>17</v>
      </c>
      <c r="AN75" t="n">
        <v>5</v>
      </c>
      <c r="AO75" t="n">
        <v>5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HYPERLINK("http://catalog.hathitrust.org/Record/000010393","HathiTrust Record")</f>
        <v/>
      </c>
      <c r="AU75">
        <f>HYPERLINK("https://creighton-primo.hosted.exlibrisgroup.com/primo-explore/search?tab=default_tab&amp;search_scope=EVERYTHING&amp;vid=01CRU&amp;lang=en_US&amp;offset=0&amp;query=any,contains,991000791369702656","Catalog Record")</f>
        <v/>
      </c>
      <c r="AV75">
        <f>HYPERLINK("http://www.worldcat.org/oclc/723005","WorldCat Record")</f>
        <v/>
      </c>
      <c r="AW75" t="inlineStr">
        <is>
          <t>902197893:eng</t>
        </is>
      </c>
      <c r="AX75" t="inlineStr">
        <is>
          <t>723005</t>
        </is>
      </c>
      <c r="AY75" t="inlineStr">
        <is>
          <t>991000791369702656</t>
        </is>
      </c>
      <c r="AZ75" t="inlineStr">
        <is>
          <t>991000791369702656</t>
        </is>
      </c>
      <c r="BA75" t="inlineStr">
        <is>
          <t>2263055550002656</t>
        </is>
      </c>
      <c r="BB75" t="inlineStr">
        <is>
          <t>BOOK</t>
        </is>
      </c>
      <c r="BD75" t="inlineStr">
        <is>
          <t>9780807027653</t>
        </is>
      </c>
      <c r="BE75" t="inlineStr">
        <is>
          <t>30001000067761</t>
        </is>
      </c>
      <c r="BF75" t="inlineStr">
        <is>
          <t>893831258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BF 789.D4 H741f 1977</t>
        </is>
      </c>
      <c r="E76" t="inlineStr">
        <is>
          <t>0                      BF 0789000D  4                  H  741f        1977</t>
        </is>
      </c>
      <c r="F76" t="inlineStr">
        <is>
          <t>The family in mourning : a guide for health professionals / Charles E. Hollingsworth, Robert O. Pasnau, and contributors.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Hollingsworth, Charles E.</t>
        </is>
      </c>
      <c r="N76" t="inlineStr">
        <is>
          <t>New York : Grune &amp; Stratton, c1977.</t>
        </is>
      </c>
      <c r="O76" t="inlineStr">
        <is>
          <t>1977</t>
        </is>
      </c>
      <c r="Q76" t="inlineStr">
        <is>
          <t>eng</t>
        </is>
      </c>
      <c r="R76" t="inlineStr">
        <is>
          <t>nyu</t>
        </is>
      </c>
      <c r="S76" t="inlineStr">
        <is>
          <t>Seminars in psychiatry</t>
        </is>
      </c>
      <c r="T76" t="inlineStr">
        <is>
          <t xml:space="preserve">BF </t>
        </is>
      </c>
      <c r="U76" t="n">
        <v>9</v>
      </c>
      <c r="V76" t="n">
        <v>9</v>
      </c>
      <c r="W76" t="inlineStr">
        <is>
          <t>2003-08-20</t>
        </is>
      </c>
      <c r="X76" t="inlineStr">
        <is>
          <t>2003-08-20</t>
        </is>
      </c>
      <c r="Y76" t="inlineStr">
        <is>
          <t>1989-10-06</t>
        </is>
      </c>
      <c r="Z76" t="inlineStr">
        <is>
          <t>1989-10-06</t>
        </is>
      </c>
      <c r="AA76" t="n">
        <v>327</v>
      </c>
      <c r="AB76" t="n">
        <v>251</v>
      </c>
      <c r="AC76" t="n">
        <v>258</v>
      </c>
      <c r="AD76" t="n">
        <v>3</v>
      </c>
      <c r="AE76" t="n">
        <v>3</v>
      </c>
      <c r="AF76" t="n">
        <v>10</v>
      </c>
      <c r="AG76" t="n">
        <v>10</v>
      </c>
      <c r="AH76" t="n">
        <v>1</v>
      </c>
      <c r="AI76" t="n">
        <v>1</v>
      </c>
      <c r="AJ76" t="n">
        <v>2</v>
      </c>
      <c r="AK76" t="n">
        <v>2</v>
      </c>
      <c r="AL76" t="n">
        <v>8</v>
      </c>
      <c r="AM76" t="n">
        <v>8</v>
      </c>
      <c r="AN76" t="n">
        <v>2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HYPERLINK("http://catalog.hathitrust.org/Record/000254303","HathiTrust Record")</f>
        <v/>
      </c>
      <c r="AU76">
        <f>HYPERLINK("https://creighton-primo.hosted.exlibrisgroup.com/primo-explore/search?tab=default_tab&amp;search_scope=EVERYTHING&amp;vid=01CRU&amp;lang=en_US&amp;offset=0&amp;query=any,contains,991001353309702656","Catalog Record")</f>
        <v/>
      </c>
      <c r="AV76">
        <f>HYPERLINK("http://www.worldcat.org/oclc/3090116","WorldCat Record")</f>
        <v/>
      </c>
      <c r="AW76" t="inlineStr">
        <is>
          <t>367294544:eng</t>
        </is>
      </c>
      <c r="AX76" t="inlineStr">
        <is>
          <t>3090116</t>
        </is>
      </c>
      <c r="AY76" t="inlineStr">
        <is>
          <t>991001353309702656</t>
        </is>
      </c>
      <c r="AZ76" t="inlineStr">
        <is>
          <t>991001353309702656</t>
        </is>
      </c>
      <c r="BA76" t="inlineStr">
        <is>
          <t>2260570900002656</t>
        </is>
      </c>
      <c r="BB76" t="inlineStr">
        <is>
          <t>BOOK</t>
        </is>
      </c>
      <c r="BD76" t="inlineStr">
        <is>
          <t>9780808910206</t>
        </is>
      </c>
      <c r="BE76" t="inlineStr">
        <is>
          <t>30001001795147</t>
        </is>
      </c>
      <c r="BF76" t="inlineStr">
        <is>
          <t>893816326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BF 789.D4 K19p 1972</t>
        </is>
      </c>
      <c r="E77" t="inlineStr">
        <is>
          <t>0                      BF 0789000D  4                  K  19p         1972</t>
        </is>
      </c>
      <c r="F77" t="inlineStr">
        <is>
          <t>The psychology of death / Robert Kastenbaum and Ruth Aisenberg.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1</t>
        </is>
      </c>
      <c r="M77" t="inlineStr">
        <is>
          <t>Kastenbaum, Robert.</t>
        </is>
      </c>
      <c r="N77" t="inlineStr">
        <is>
          <t>New York : Springer Pub. Co., 1972.</t>
        </is>
      </c>
      <c r="O77" t="inlineStr">
        <is>
          <t>1972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BF </t>
        </is>
      </c>
      <c r="U77" t="n">
        <v>2</v>
      </c>
      <c r="V77" t="n">
        <v>2</v>
      </c>
      <c r="W77" t="inlineStr">
        <is>
          <t>1999-09-05</t>
        </is>
      </c>
      <c r="X77" t="inlineStr">
        <is>
          <t>1999-09-05</t>
        </is>
      </c>
      <c r="Y77" t="inlineStr">
        <is>
          <t>1987-09-03</t>
        </is>
      </c>
      <c r="Z77" t="inlineStr">
        <is>
          <t>1987-09-03</t>
        </is>
      </c>
      <c r="AA77" t="n">
        <v>1005</v>
      </c>
      <c r="AB77" t="n">
        <v>878</v>
      </c>
      <c r="AC77" t="n">
        <v>2132</v>
      </c>
      <c r="AD77" t="n">
        <v>5</v>
      </c>
      <c r="AE77" t="n">
        <v>18</v>
      </c>
      <c r="AF77" t="n">
        <v>34</v>
      </c>
      <c r="AG77" t="n">
        <v>69</v>
      </c>
      <c r="AH77" t="n">
        <v>12</v>
      </c>
      <c r="AI77" t="n">
        <v>27</v>
      </c>
      <c r="AJ77" t="n">
        <v>8</v>
      </c>
      <c r="AK77" t="n">
        <v>11</v>
      </c>
      <c r="AL77" t="n">
        <v>19</v>
      </c>
      <c r="AM77" t="n">
        <v>28</v>
      </c>
      <c r="AN77" t="n">
        <v>4</v>
      </c>
      <c r="AO77" t="n">
        <v>14</v>
      </c>
      <c r="AP77" t="n">
        <v>0</v>
      </c>
      <c r="AQ77" t="n">
        <v>3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HYPERLINK("http://catalog.hathitrust.org/Record/000431798","HathiTrust Record")</f>
        <v/>
      </c>
      <c r="AU77">
        <f>HYPERLINK("https://creighton-primo.hosted.exlibrisgroup.com/primo-explore/search?tab=default_tab&amp;search_scope=EVERYTHING&amp;vid=01CRU&amp;lang=en_US&amp;offset=0&amp;query=any,contains,991000791189702656","Catalog Record")</f>
        <v/>
      </c>
      <c r="AV77">
        <f>HYPERLINK("http://www.worldcat.org/oclc/389752","WorldCat Record")</f>
        <v/>
      </c>
      <c r="AW77" t="inlineStr">
        <is>
          <t>966282:eng</t>
        </is>
      </c>
      <c r="AX77" t="inlineStr">
        <is>
          <t>389752</t>
        </is>
      </c>
      <c r="AY77" t="inlineStr">
        <is>
          <t>991000791189702656</t>
        </is>
      </c>
      <c r="AZ77" t="inlineStr">
        <is>
          <t>991000791189702656</t>
        </is>
      </c>
      <c r="BA77" t="inlineStr">
        <is>
          <t>2256610050002656</t>
        </is>
      </c>
      <c r="BB77" t="inlineStr">
        <is>
          <t>BOOK</t>
        </is>
      </c>
      <c r="BD77" t="inlineStr">
        <is>
          <t>9780826111616</t>
        </is>
      </c>
      <c r="BE77" t="inlineStr">
        <is>
          <t>30001000067688</t>
        </is>
      </c>
      <c r="BF77" t="inlineStr">
        <is>
          <t>893648207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BF 789.D4 K95L 1981</t>
        </is>
      </c>
      <c r="E78" t="inlineStr">
        <is>
          <t>0                      BF 0789000D  4                  K  95L         1981</t>
        </is>
      </c>
      <c r="F78" t="inlineStr">
        <is>
          <t>Living with death and dying / Elisabeth Kübler-Ross.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Kübler-Ross, Elisabeth.</t>
        </is>
      </c>
      <c r="N78" t="inlineStr">
        <is>
          <t>New York : Macmillan, c1981.</t>
        </is>
      </c>
      <c r="O78" t="inlineStr">
        <is>
          <t>1981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BF </t>
        </is>
      </c>
      <c r="U78" t="n">
        <v>5</v>
      </c>
      <c r="V78" t="n">
        <v>5</v>
      </c>
      <c r="W78" t="inlineStr">
        <is>
          <t>1999-09-05</t>
        </is>
      </c>
      <c r="X78" t="inlineStr">
        <is>
          <t>1999-09-05</t>
        </is>
      </c>
      <c r="Y78" t="inlineStr">
        <is>
          <t>1987-09-03</t>
        </is>
      </c>
      <c r="Z78" t="inlineStr">
        <is>
          <t>1987-09-03</t>
        </is>
      </c>
      <c r="AA78" t="n">
        <v>1658</v>
      </c>
      <c r="AB78" t="n">
        <v>1511</v>
      </c>
      <c r="AC78" t="n">
        <v>2043</v>
      </c>
      <c r="AD78" t="n">
        <v>10</v>
      </c>
      <c r="AE78" t="n">
        <v>12</v>
      </c>
      <c r="AF78" t="n">
        <v>28</v>
      </c>
      <c r="AG78" t="n">
        <v>33</v>
      </c>
      <c r="AH78" t="n">
        <v>13</v>
      </c>
      <c r="AI78" t="n">
        <v>15</v>
      </c>
      <c r="AJ78" t="n">
        <v>9</v>
      </c>
      <c r="AK78" t="n">
        <v>9</v>
      </c>
      <c r="AL78" t="n">
        <v>10</v>
      </c>
      <c r="AM78" t="n">
        <v>13</v>
      </c>
      <c r="AN78" t="n">
        <v>2</v>
      </c>
      <c r="AO78" t="n">
        <v>3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HYPERLINK("http://catalog.hathitrust.org/Record/000085462","HathiTrust Record")</f>
        <v/>
      </c>
      <c r="AU78">
        <f>HYPERLINK("https://creighton-primo.hosted.exlibrisgroup.com/primo-explore/search?tab=default_tab&amp;search_scope=EVERYTHING&amp;vid=01CRU&amp;lang=en_US&amp;offset=0&amp;query=any,contains,991000791019702656","Catalog Record")</f>
        <v/>
      </c>
      <c r="AV78">
        <f>HYPERLINK("http://www.worldcat.org/oclc/7170440","WorldCat Record")</f>
        <v/>
      </c>
      <c r="AW78" t="inlineStr">
        <is>
          <t>399195:eng</t>
        </is>
      </c>
      <c r="AX78" t="inlineStr">
        <is>
          <t>7170440</t>
        </is>
      </c>
      <c r="AY78" t="inlineStr">
        <is>
          <t>991000791019702656</t>
        </is>
      </c>
      <c r="AZ78" t="inlineStr">
        <is>
          <t>991000791019702656</t>
        </is>
      </c>
      <c r="BA78" t="inlineStr">
        <is>
          <t>2271163690002656</t>
        </is>
      </c>
      <c r="BB78" t="inlineStr">
        <is>
          <t>BOOK</t>
        </is>
      </c>
      <c r="BD78" t="inlineStr">
        <is>
          <t>9780025671409</t>
        </is>
      </c>
      <c r="BE78" t="inlineStr">
        <is>
          <t>30001000067662</t>
        </is>
      </c>
      <c r="BF78" t="inlineStr">
        <is>
          <t>893373736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BF 789.D4 L616d 1985</t>
        </is>
      </c>
      <c r="E79" t="inlineStr">
        <is>
          <t>0                      BF 0789000D  4                  L  616d        1985</t>
        </is>
      </c>
      <c r="F79" t="inlineStr">
        <is>
          <t>A death of one's own / by Gerda Lerner.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Lerner, Gerda, 1920-2013.</t>
        </is>
      </c>
      <c r="N79" t="inlineStr">
        <is>
          <t>Madison, WI : University of Wisconsin Press, 1985, c1978.</t>
        </is>
      </c>
      <c r="O79" t="inlineStr">
        <is>
          <t>1985</t>
        </is>
      </c>
      <c r="Q79" t="inlineStr">
        <is>
          <t>eng</t>
        </is>
      </c>
      <c r="R79" t="inlineStr">
        <is>
          <t>wiu</t>
        </is>
      </c>
      <c r="T79" t="inlineStr">
        <is>
          <t xml:space="preserve">BF </t>
        </is>
      </c>
      <c r="U79" t="n">
        <v>8</v>
      </c>
      <c r="V79" t="n">
        <v>8</v>
      </c>
      <c r="W79" t="inlineStr">
        <is>
          <t>1998-03-17</t>
        </is>
      </c>
      <c r="X79" t="inlineStr">
        <is>
          <t>1998-03-17</t>
        </is>
      </c>
      <c r="Y79" t="inlineStr">
        <is>
          <t>1987-09-03</t>
        </is>
      </c>
      <c r="Z79" t="inlineStr">
        <is>
          <t>1987-09-03</t>
        </is>
      </c>
      <c r="AA79" t="n">
        <v>126</v>
      </c>
      <c r="AB79" t="n">
        <v>121</v>
      </c>
      <c r="AC79" t="n">
        <v>605</v>
      </c>
      <c r="AD79" t="n">
        <v>1</v>
      </c>
      <c r="AE79" t="n">
        <v>3</v>
      </c>
      <c r="AF79" t="n">
        <v>6</v>
      </c>
      <c r="AG79" t="n">
        <v>13</v>
      </c>
      <c r="AH79" t="n">
        <v>1</v>
      </c>
      <c r="AI79" t="n">
        <v>3</v>
      </c>
      <c r="AJ79" t="n">
        <v>1</v>
      </c>
      <c r="AK79" t="n">
        <v>3</v>
      </c>
      <c r="AL79" t="n">
        <v>4</v>
      </c>
      <c r="AM79" t="n">
        <v>8</v>
      </c>
      <c r="AN79" t="n">
        <v>0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HYPERLINK("https://creighton-primo.hosted.exlibrisgroup.com/primo-explore/search?tab=default_tab&amp;search_scope=EVERYTHING&amp;vid=01CRU&amp;lang=en_US&amp;offset=0&amp;query=any,contains,991000791049702656","Catalog Record")</f>
        <v/>
      </c>
      <c r="AV79">
        <f>HYPERLINK("http://www.worldcat.org/oclc/12656860","WorldCat Record")</f>
        <v/>
      </c>
      <c r="AW79" t="inlineStr">
        <is>
          <t>5304436:eng</t>
        </is>
      </c>
      <c r="AX79" t="inlineStr">
        <is>
          <t>12656860</t>
        </is>
      </c>
      <c r="AY79" t="inlineStr">
        <is>
          <t>991000791049702656</t>
        </is>
      </c>
      <c r="AZ79" t="inlineStr">
        <is>
          <t>991000791049702656</t>
        </is>
      </c>
      <c r="BA79" t="inlineStr">
        <is>
          <t>2266705100002656</t>
        </is>
      </c>
      <c r="BB79" t="inlineStr">
        <is>
          <t>BOOK</t>
        </is>
      </c>
      <c r="BD79" t="inlineStr">
        <is>
          <t>9780299104443</t>
        </is>
      </c>
      <c r="BE79" t="inlineStr">
        <is>
          <t>30001000067647</t>
        </is>
      </c>
      <c r="BF79" t="inlineStr">
        <is>
          <t>893467624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BF 789.D4 M3</t>
        </is>
      </c>
      <c r="E80" t="inlineStr">
        <is>
          <t>0                      BF 0789000D  4                  M  3</t>
        </is>
      </c>
      <c r="F80" t="inlineStr">
        <is>
          <t>To die with style!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McCoy, Marjorie Casebier, 1934-</t>
        </is>
      </c>
      <c r="N80" t="inlineStr">
        <is>
          <t>Nashville : Abingdon Press, 1974.</t>
        </is>
      </c>
      <c r="O80" t="inlineStr">
        <is>
          <t>1974</t>
        </is>
      </c>
      <c r="Q80" t="inlineStr">
        <is>
          <t>eng</t>
        </is>
      </c>
      <c r="R80" t="inlineStr">
        <is>
          <t>tnu</t>
        </is>
      </c>
      <c r="T80" t="inlineStr">
        <is>
          <t xml:space="preserve">BF </t>
        </is>
      </c>
      <c r="U80" t="n">
        <v>4</v>
      </c>
      <c r="V80" t="n">
        <v>4</v>
      </c>
      <c r="W80" t="inlineStr">
        <is>
          <t>1995-11-16</t>
        </is>
      </c>
      <c r="X80" t="inlineStr">
        <is>
          <t>1995-11-16</t>
        </is>
      </c>
      <c r="Y80" t="inlineStr">
        <is>
          <t>1987-09-03</t>
        </is>
      </c>
      <c r="Z80" t="inlineStr">
        <is>
          <t>1987-09-03</t>
        </is>
      </c>
      <c r="AA80" t="n">
        <v>336</v>
      </c>
      <c r="AB80" t="n">
        <v>308</v>
      </c>
      <c r="AC80" t="n">
        <v>308</v>
      </c>
      <c r="AD80" t="n">
        <v>5</v>
      </c>
      <c r="AE80" t="n">
        <v>5</v>
      </c>
      <c r="AF80" t="n">
        <v>14</v>
      </c>
      <c r="AG80" t="n">
        <v>14</v>
      </c>
      <c r="AH80" t="n">
        <v>7</v>
      </c>
      <c r="AI80" t="n">
        <v>7</v>
      </c>
      <c r="AJ80" t="n">
        <v>4</v>
      </c>
      <c r="AK80" t="n">
        <v>4</v>
      </c>
      <c r="AL80" t="n">
        <v>6</v>
      </c>
      <c r="AM80" t="n">
        <v>6</v>
      </c>
      <c r="AN80" t="n">
        <v>3</v>
      </c>
      <c r="AO80" t="n">
        <v>3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HYPERLINK("https://creighton-primo.hosted.exlibrisgroup.com/primo-explore/search?tab=default_tab&amp;search_scope=EVERYTHING&amp;vid=01CRU&amp;lang=en_US&amp;offset=0&amp;query=any,contains,991000790969702656","Catalog Record")</f>
        <v/>
      </c>
      <c r="AV80">
        <f>HYPERLINK("http://www.worldcat.org/oclc/922896","WorldCat Record")</f>
        <v/>
      </c>
      <c r="AW80" t="inlineStr">
        <is>
          <t>1868663:eng</t>
        </is>
      </c>
      <c r="AX80" t="inlineStr">
        <is>
          <t>922896</t>
        </is>
      </c>
      <c r="AY80" t="inlineStr">
        <is>
          <t>991000790969702656</t>
        </is>
      </c>
      <c r="AZ80" t="inlineStr">
        <is>
          <t>991000790969702656</t>
        </is>
      </c>
      <c r="BA80" t="inlineStr">
        <is>
          <t>2264897680002656</t>
        </is>
      </c>
      <c r="BB80" t="inlineStr">
        <is>
          <t>BOOK</t>
        </is>
      </c>
      <c r="BD80" t="inlineStr">
        <is>
          <t>9780687421992</t>
        </is>
      </c>
      <c r="BE80" t="inlineStr">
        <is>
          <t>30001000067639</t>
        </is>
      </c>
      <c r="BF80" t="inlineStr">
        <is>
          <t>893651576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BF 789.D4 P856t 1981</t>
        </is>
      </c>
      <c r="E81" t="inlineStr">
        <is>
          <t>0                      BF 0789000D  4                  P  856t        1981</t>
        </is>
      </c>
      <c r="F81" t="inlineStr">
        <is>
          <t>Towards death with dignity : caring for dying people / Sylvia Poss.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Poss, Sylvia.</t>
        </is>
      </c>
      <c r="N81" t="inlineStr">
        <is>
          <t>London ; Boston : Allen &amp; Unwin, c1981.</t>
        </is>
      </c>
      <c r="O81" t="inlineStr">
        <is>
          <t>1981</t>
        </is>
      </c>
      <c r="Q81" t="inlineStr">
        <is>
          <t>eng</t>
        </is>
      </c>
      <c r="R81" t="inlineStr">
        <is>
          <t>enk</t>
        </is>
      </c>
      <c r="S81" t="inlineStr">
        <is>
          <t>National Institute social services library ; no. 41</t>
        </is>
      </c>
      <c r="T81" t="inlineStr">
        <is>
          <t xml:space="preserve">BF </t>
        </is>
      </c>
      <c r="U81" t="n">
        <v>3</v>
      </c>
      <c r="V81" t="n">
        <v>3</v>
      </c>
      <c r="W81" t="inlineStr">
        <is>
          <t>1999-03-04</t>
        </is>
      </c>
      <c r="X81" t="inlineStr">
        <is>
          <t>1999-03-04</t>
        </is>
      </c>
      <c r="Y81" t="inlineStr">
        <is>
          <t>1987-09-03</t>
        </is>
      </c>
      <c r="Z81" t="inlineStr">
        <is>
          <t>1987-09-03</t>
        </is>
      </c>
      <c r="AA81" t="n">
        <v>289</v>
      </c>
      <c r="AB81" t="n">
        <v>141</v>
      </c>
      <c r="AC81" t="n">
        <v>147</v>
      </c>
      <c r="AD81" t="n">
        <v>1</v>
      </c>
      <c r="AE81" t="n">
        <v>1</v>
      </c>
      <c r="AF81" t="n">
        <v>4</v>
      </c>
      <c r="AG81" t="n">
        <v>4</v>
      </c>
      <c r="AH81" t="n">
        <v>1</v>
      </c>
      <c r="AI81" t="n">
        <v>1</v>
      </c>
      <c r="AJ81" t="n">
        <v>3</v>
      </c>
      <c r="AK81" t="n">
        <v>3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HYPERLINK("https://creighton-primo.hosted.exlibrisgroup.com/primo-explore/search?tab=default_tab&amp;search_scope=EVERYTHING&amp;vid=01CRU&amp;lang=en_US&amp;offset=0&amp;query=any,contains,991000790929702656","Catalog Record")</f>
        <v/>
      </c>
      <c r="AV81">
        <f>HYPERLINK("http://www.worldcat.org/oclc/8284271","WorldCat Record")</f>
        <v/>
      </c>
      <c r="AW81" t="inlineStr">
        <is>
          <t>962045464:eng</t>
        </is>
      </c>
      <c r="AX81" t="inlineStr">
        <is>
          <t>8284271</t>
        </is>
      </c>
      <c r="AY81" t="inlineStr">
        <is>
          <t>991000790929702656</t>
        </is>
      </c>
      <c r="AZ81" t="inlineStr">
        <is>
          <t>991000790929702656</t>
        </is>
      </c>
      <c r="BA81" t="inlineStr">
        <is>
          <t>2267856650002656</t>
        </is>
      </c>
      <c r="BB81" t="inlineStr">
        <is>
          <t>BOOK</t>
        </is>
      </c>
      <c r="BD81" t="inlineStr">
        <is>
          <t>9780043620410</t>
        </is>
      </c>
      <c r="BE81" t="inlineStr">
        <is>
          <t>30001000067597</t>
        </is>
      </c>
      <c r="BF81" t="inlineStr">
        <is>
          <t>893120403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BF 789.D4 PE466c 1980</t>
        </is>
      </c>
      <c r="E82" t="inlineStr">
        <is>
          <t>0                      BF 0789000D  4                  PE 466c        1980</t>
        </is>
      </c>
      <c r="F82" t="inlineStr">
        <is>
          <t>Caring relationships : the dying and the bereaved / edited by Richard A. Kalish.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Farmingdale, N.Y. : Baywood Pub. Co., c1980.</t>
        </is>
      </c>
      <c r="O82" t="inlineStr">
        <is>
          <t>1980</t>
        </is>
      </c>
      <c r="Q82" t="inlineStr">
        <is>
          <t>eng</t>
        </is>
      </c>
      <c r="R82" t="inlineStr">
        <is>
          <t>nyu</t>
        </is>
      </c>
      <c r="S82" t="inlineStr">
        <is>
          <t>Perspectives on death and dying series ; 2</t>
        </is>
      </c>
      <c r="T82" t="inlineStr">
        <is>
          <t xml:space="preserve">BF </t>
        </is>
      </c>
      <c r="U82" t="n">
        <v>1</v>
      </c>
      <c r="V82" t="n">
        <v>1</v>
      </c>
      <c r="W82" t="inlineStr">
        <is>
          <t>1998-01-30</t>
        </is>
      </c>
      <c r="X82" t="inlineStr">
        <is>
          <t>1998-01-30</t>
        </is>
      </c>
      <c r="Y82" t="inlineStr">
        <is>
          <t>1987-09-03</t>
        </is>
      </c>
      <c r="Z82" t="inlineStr">
        <is>
          <t>1987-09-03</t>
        </is>
      </c>
      <c r="AA82" t="n">
        <v>402</v>
      </c>
      <c r="AB82" t="n">
        <v>339</v>
      </c>
      <c r="AC82" t="n">
        <v>363</v>
      </c>
      <c r="AD82" t="n">
        <v>2</v>
      </c>
      <c r="AE82" t="n">
        <v>3</v>
      </c>
      <c r="AF82" t="n">
        <v>14</v>
      </c>
      <c r="AG82" t="n">
        <v>17</v>
      </c>
      <c r="AH82" t="n">
        <v>6</v>
      </c>
      <c r="AI82" t="n">
        <v>7</v>
      </c>
      <c r="AJ82" t="n">
        <v>4</v>
      </c>
      <c r="AK82" t="n">
        <v>5</v>
      </c>
      <c r="AL82" t="n">
        <v>8</v>
      </c>
      <c r="AM82" t="n">
        <v>8</v>
      </c>
      <c r="AN82" t="n">
        <v>1</v>
      </c>
      <c r="AO82" t="n">
        <v>2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HYPERLINK("http://catalog.hathitrust.org/Record/000112040","HathiTrust Record")</f>
        <v/>
      </c>
      <c r="AU82">
        <f>HYPERLINK("https://creighton-primo.hosted.exlibrisgroup.com/primo-explore/search?tab=default_tab&amp;search_scope=EVERYTHING&amp;vid=01CRU&amp;lang=en_US&amp;offset=0&amp;query=any,contains,991000790819702656","Catalog Record")</f>
        <v/>
      </c>
      <c r="AV82">
        <f>HYPERLINK("http://www.worldcat.org/oclc/4884766","WorldCat Record")</f>
        <v/>
      </c>
      <c r="AW82" t="inlineStr">
        <is>
          <t>54293291:eng</t>
        </is>
      </c>
      <c r="AX82" t="inlineStr">
        <is>
          <t>4884766</t>
        </is>
      </c>
      <c r="AY82" t="inlineStr">
        <is>
          <t>991000790819702656</t>
        </is>
      </c>
      <c r="AZ82" t="inlineStr">
        <is>
          <t>991000790819702656</t>
        </is>
      </c>
      <c r="BA82" t="inlineStr">
        <is>
          <t>2262116820002656</t>
        </is>
      </c>
      <c r="BB82" t="inlineStr">
        <is>
          <t>BOOK</t>
        </is>
      </c>
      <c r="BD82" t="inlineStr">
        <is>
          <t>9780895030108</t>
        </is>
      </c>
      <c r="BE82" t="inlineStr">
        <is>
          <t>30001000067555</t>
        </is>
      </c>
      <c r="BF82" t="inlineStr">
        <is>
          <t>893376877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BF 789.D4 S631a 1985</t>
        </is>
      </c>
      <c r="E83" t="inlineStr">
        <is>
          <t>0                      BF 0789000D  4                  S  631a        1985</t>
        </is>
      </c>
      <c r="F83" t="inlineStr">
        <is>
          <t>Adapting to life-threatening illness / Andrew Edmund Slaby, Arvin Sigmund Glicksman.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Slaby, Andrew Edmund.</t>
        </is>
      </c>
      <c r="N83" t="inlineStr">
        <is>
          <t>New York : Praeger, 1985.</t>
        </is>
      </c>
      <c r="O83" t="inlineStr">
        <is>
          <t>1985</t>
        </is>
      </c>
      <c r="Q83" t="inlineStr">
        <is>
          <t>eng</t>
        </is>
      </c>
      <c r="R83" t="inlineStr">
        <is>
          <t>xxu</t>
        </is>
      </c>
      <c r="T83" t="inlineStr">
        <is>
          <t xml:space="preserve">BF </t>
        </is>
      </c>
      <c r="U83" t="n">
        <v>1</v>
      </c>
      <c r="V83" t="n">
        <v>1</v>
      </c>
      <c r="W83" t="inlineStr">
        <is>
          <t>1998-05-20</t>
        </is>
      </c>
      <c r="X83" t="inlineStr">
        <is>
          <t>1998-05-20</t>
        </is>
      </c>
      <c r="Y83" t="inlineStr">
        <is>
          <t>1988-12-14</t>
        </is>
      </c>
      <c r="Z83" t="inlineStr">
        <is>
          <t>1988-12-14</t>
        </is>
      </c>
      <c r="AA83" t="n">
        <v>423</v>
      </c>
      <c r="AB83" t="n">
        <v>377</v>
      </c>
      <c r="AC83" t="n">
        <v>379</v>
      </c>
      <c r="AD83" t="n">
        <v>2</v>
      </c>
      <c r="AE83" t="n">
        <v>2</v>
      </c>
      <c r="AF83" t="n">
        <v>14</v>
      </c>
      <c r="AG83" t="n">
        <v>14</v>
      </c>
      <c r="AH83" t="n">
        <v>5</v>
      </c>
      <c r="AI83" t="n">
        <v>5</v>
      </c>
      <c r="AJ83" t="n">
        <v>4</v>
      </c>
      <c r="AK83" t="n">
        <v>4</v>
      </c>
      <c r="AL83" t="n">
        <v>7</v>
      </c>
      <c r="AM83" t="n">
        <v>7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Yes</t>
        </is>
      </c>
      <c r="AS83" t="inlineStr">
        <is>
          <t>No</t>
        </is>
      </c>
      <c r="AT83">
        <f>HYPERLINK("http://catalog.hathitrust.org/Record/000653217","HathiTrust Record")</f>
        <v/>
      </c>
      <c r="AU83">
        <f>HYPERLINK("https://creighton-primo.hosted.exlibrisgroup.com/primo-explore/search?tab=default_tab&amp;search_scope=EVERYTHING&amp;vid=01CRU&amp;lang=en_US&amp;offset=0&amp;query=any,contains,991000773849702656","Catalog Record")</f>
        <v/>
      </c>
      <c r="AV83">
        <f>HYPERLINK("http://www.worldcat.org/oclc/11972576","WorldCat Record")</f>
        <v/>
      </c>
      <c r="AW83" t="inlineStr">
        <is>
          <t>2560502:eng</t>
        </is>
      </c>
      <c r="AX83" t="inlineStr">
        <is>
          <t>11972576</t>
        </is>
      </c>
      <c r="AY83" t="inlineStr">
        <is>
          <t>991000773849702656</t>
        </is>
      </c>
      <c r="AZ83" t="inlineStr">
        <is>
          <t>991000773849702656</t>
        </is>
      </c>
      <c r="BA83" t="inlineStr">
        <is>
          <t>2268067860002656</t>
        </is>
      </c>
      <c r="BB83" t="inlineStr">
        <is>
          <t>BOOK</t>
        </is>
      </c>
      <c r="BD83" t="inlineStr">
        <is>
          <t>9780275913243</t>
        </is>
      </c>
      <c r="BE83" t="inlineStr">
        <is>
          <t>30001001394776</t>
        </is>
      </c>
      <c r="BF83" t="inlineStr">
        <is>
          <t>893740187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BF 789.D4 S663d 1985</t>
        </is>
      </c>
      <c r="E84" t="inlineStr">
        <is>
          <t>0                      BF 0789000D  4                  S  663d        1985</t>
        </is>
      </c>
      <c r="F84" t="inlineStr">
        <is>
          <t>Dying in the human life cycle : psychological, biomedical, and social perspectives / Walter J. Smith.</t>
        </is>
      </c>
      <c r="H84" t="inlineStr">
        <is>
          <t>No</t>
        </is>
      </c>
      <c r="I84" t="inlineStr">
        <is>
          <t>1</t>
        </is>
      </c>
      <c r="J84" t="inlineStr">
        <is>
          <t>Yes</t>
        </is>
      </c>
      <c r="K84" t="inlineStr">
        <is>
          <t>No</t>
        </is>
      </c>
      <c r="L84" t="inlineStr">
        <is>
          <t>0</t>
        </is>
      </c>
      <c r="M84" t="inlineStr">
        <is>
          <t>Smith, Walter J.</t>
        </is>
      </c>
      <c r="N84" t="inlineStr">
        <is>
          <t>New York : Holt, Rinehart and Winston, c1985.</t>
        </is>
      </c>
      <c r="O84" t="inlineStr">
        <is>
          <t>1985</t>
        </is>
      </c>
      <c r="Q84" t="inlineStr">
        <is>
          <t>eng</t>
        </is>
      </c>
      <c r="R84" t="inlineStr">
        <is>
          <t>xxu</t>
        </is>
      </c>
      <c r="T84" t="inlineStr">
        <is>
          <t xml:space="preserve">BF </t>
        </is>
      </c>
      <c r="U84" t="n">
        <v>3</v>
      </c>
      <c r="V84" t="n">
        <v>3</v>
      </c>
      <c r="W84" t="inlineStr">
        <is>
          <t>1999-09-05</t>
        </is>
      </c>
      <c r="X84" t="inlineStr">
        <is>
          <t>1999-09-05</t>
        </is>
      </c>
      <c r="Y84" t="inlineStr">
        <is>
          <t>1987-09-03</t>
        </is>
      </c>
      <c r="Z84" t="inlineStr">
        <is>
          <t>1987-09-03</t>
        </is>
      </c>
      <c r="AA84" t="n">
        <v>348</v>
      </c>
      <c r="AB84" t="n">
        <v>288</v>
      </c>
      <c r="AC84" t="n">
        <v>290</v>
      </c>
      <c r="AD84" t="n">
        <v>5</v>
      </c>
      <c r="AE84" t="n">
        <v>5</v>
      </c>
      <c r="AF84" t="n">
        <v>14</v>
      </c>
      <c r="AG84" t="n">
        <v>14</v>
      </c>
      <c r="AH84" t="n">
        <v>5</v>
      </c>
      <c r="AI84" t="n">
        <v>5</v>
      </c>
      <c r="AJ84" t="n">
        <v>3</v>
      </c>
      <c r="AK84" t="n">
        <v>3</v>
      </c>
      <c r="AL84" t="n">
        <v>11</v>
      </c>
      <c r="AM84" t="n">
        <v>11</v>
      </c>
      <c r="AN84" t="n">
        <v>2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HYPERLINK("http://catalog.hathitrust.org/Record/000616176","HathiTrust Record")</f>
        <v/>
      </c>
      <c r="AU84">
        <f>HYPERLINK("https://creighton-primo.hosted.exlibrisgroup.com/primo-explore/search?tab=default_tab&amp;search_scope=EVERYTHING&amp;vid=01CRU&amp;lang=en_US&amp;offset=0&amp;query=any,contains,991000790569702656","Catalog Record")</f>
        <v/>
      </c>
      <c r="AV84">
        <f>HYPERLINK("http://www.worldcat.org/oclc/11867244","WorldCat Record")</f>
        <v/>
      </c>
      <c r="AW84" t="inlineStr">
        <is>
          <t>197667615:eng</t>
        </is>
      </c>
      <c r="AX84" t="inlineStr">
        <is>
          <t>11867244</t>
        </is>
      </c>
      <c r="AY84" t="inlineStr">
        <is>
          <t>991000790569702656</t>
        </is>
      </c>
      <c r="AZ84" t="inlineStr">
        <is>
          <t>991000790569702656</t>
        </is>
      </c>
      <c r="BA84" t="inlineStr">
        <is>
          <t>2267216290002656</t>
        </is>
      </c>
      <c r="BB84" t="inlineStr">
        <is>
          <t>BOOK</t>
        </is>
      </c>
      <c r="BD84" t="inlineStr">
        <is>
          <t>9780030717420</t>
        </is>
      </c>
      <c r="BE84" t="inlineStr">
        <is>
          <t>30001000067514</t>
        </is>
      </c>
      <c r="BF84" t="inlineStr">
        <is>
          <t>893815478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BF 789.D4 T378c 1981</t>
        </is>
      </c>
      <c r="E85" t="inlineStr">
        <is>
          <t>0                      BF 0789000D  4                  T  378c        1981</t>
        </is>
      </c>
      <c r="F85" t="inlineStr">
        <is>
          <t>A cross-cultural study of death anxiety and religious belief / by John Kuriako Thekkedam.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Thekkedam, John Kuriako, 1940-</t>
        </is>
      </c>
      <c r="O85" t="inlineStr">
        <is>
          <t>1986</t>
        </is>
      </c>
      <c r="Q85" t="inlineStr">
        <is>
          <t>eng</t>
        </is>
      </c>
      <c r="R85" t="inlineStr">
        <is>
          <t>miu</t>
        </is>
      </c>
      <c r="T85" t="inlineStr">
        <is>
          <t xml:space="preserve">BF </t>
        </is>
      </c>
      <c r="U85" t="n">
        <v>6</v>
      </c>
      <c r="V85" t="n">
        <v>6</v>
      </c>
      <c r="W85" t="inlineStr">
        <is>
          <t>2010-01-22</t>
        </is>
      </c>
      <c r="X85" t="inlineStr">
        <is>
          <t>2010-01-22</t>
        </is>
      </c>
      <c r="Y85" t="inlineStr">
        <is>
          <t>1989-03-28</t>
        </is>
      </c>
      <c r="Z85" t="inlineStr">
        <is>
          <t>1989-03-28</t>
        </is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HYPERLINK("https://creighton-primo.hosted.exlibrisgroup.com/primo-explore/search?tab=default_tab&amp;search_scope=EVERYTHING&amp;vid=01CRU&amp;lang=en_US&amp;offset=0&amp;query=any,contains,991001243059702656","Catalog Record")</f>
        <v/>
      </c>
      <c r="AV85">
        <f>HYPERLINK("http://www.worldcat.org/oclc/18215434","WorldCat Record")</f>
        <v/>
      </c>
      <c r="AW85" t="inlineStr">
        <is>
          <t>17381460:eng</t>
        </is>
      </c>
      <c r="AX85" t="inlineStr">
        <is>
          <t>18215434</t>
        </is>
      </c>
      <c r="AY85" t="inlineStr">
        <is>
          <t>991001243059702656</t>
        </is>
      </c>
      <c r="AZ85" t="inlineStr">
        <is>
          <t>991001243059702656</t>
        </is>
      </c>
      <c r="BA85" t="inlineStr">
        <is>
          <t>2264720900002656</t>
        </is>
      </c>
      <c r="BB85" t="inlineStr">
        <is>
          <t>BOOK</t>
        </is>
      </c>
      <c r="BE85" t="inlineStr">
        <is>
          <t>30001001676206</t>
        </is>
      </c>
      <c r="BF85" t="inlineStr">
        <is>
          <t>893557718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BF 789.D4 V218c 1987</t>
        </is>
      </c>
      <c r="E86" t="inlineStr">
        <is>
          <t>0                      BF 0789000D  4                  V  218c        1987</t>
        </is>
      </c>
      <c r="F86" t="inlineStr">
        <is>
          <t>Choices : for people who have a terminal illness, their families, and their caregivers / Harry Van Bommel.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Van Bommel, Harry.</t>
        </is>
      </c>
      <c r="N86" t="inlineStr">
        <is>
          <t>Toronto : NC Press ; Port Washington, N.Y. : Distributed in the U.S.A. by Independent Publishers Group, c1987.</t>
        </is>
      </c>
      <c r="O86" t="inlineStr">
        <is>
          <t>1987</t>
        </is>
      </c>
      <c r="P86" t="inlineStr">
        <is>
          <t>2nd rev. ed.</t>
        </is>
      </c>
      <c r="Q86" t="inlineStr">
        <is>
          <t>eng</t>
        </is>
      </c>
      <c r="R86" t="inlineStr">
        <is>
          <t>onc</t>
        </is>
      </c>
      <c r="T86" t="inlineStr">
        <is>
          <t xml:space="preserve">BF </t>
        </is>
      </c>
      <c r="U86" t="n">
        <v>7</v>
      </c>
      <c r="V86" t="n">
        <v>7</v>
      </c>
      <c r="W86" t="inlineStr">
        <is>
          <t>1995-04-08</t>
        </is>
      </c>
      <c r="X86" t="inlineStr">
        <is>
          <t>1995-04-08</t>
        </is>
      </c>
      <c r="Y86" t="inlineStr">
        <is>
          <t>1988-04-20</t>
        </is>
      </c>
      <c r="Z86" t="inlineStr">
        <is>
          <t>1988-04-20</t>
        </is>
      </c>
      <c r="AA86" t="n">
        <v>40</v>
      </c>
      <c r="AB86" t="n">
        <v>17</v>
      </c>
      <c r="AC86" t="n">
        <v>79</v>
      </c>
      <c r="AD86" t="n">
        <v>1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HYPERLINK("https://creighton-primo.hosted.exlibrisgroup.com/primo-explore/search?tab=default_tab&amp;search_scope=EVERYTHING&amp;vid=01CRU&amp;lang=en_US&amp;offset=0&amp;query=any,contains,991001186579702656","Catalog Record")</f>
        <v/>
      </c>
      <c r="AV86">
        <f>HYPERLINK("http://www.worldcat.org/oclc/18383216","WorldCat Record")</f>
        <v/>
      </c>
      <c r="AW86" t="inlineStr">
        <is>
          <t>9469881:eng</t>
        </is>
      </c>
      <c r="AX86" t="inlineStr">
        <is>
          <t>18383216</t>
        </is>
      </c>
      <c r="AY86" t="inlineStr">
        <is>
          <t>991001186579702656</t>
        </is>
      </c>
      <c r="AZ86" t="inlineStr">
        <is>
          <t>991001186579702656</t>
        </is>
      </c>
      <c r="BA86" t="inlineStr">
        <is>
          <t>2260766690002656</t>
        </is>
      </c>
      <c r="BB86" t="inlineStr">
        <is>
          <t>BOOK</t>
        </is>
      </c>
      <c r="BD86" t="inlineStr">
        <is>
          <t>9781550210200</t>
        </is>
      </c>
      <c r="BE86" t="inlineStr">
        <is>
          <t>30001000978249</t>
        </is>
      </c>
      <c r="BF86" t="inlineStr">
        <is>
          <t>893632795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BF 789.S8 S795h 1992</t>
        </is>
      </c>
      <c r="E87" t="inlineStr">
        <is>
          <t>0                      BF 0789000S  8                  S  795h        1992</t>
        </is>
      </c>
      <c r="F87" t="inlineStr">
        <is>
          <t>The hidden dimension of illness : human suffering / Patricia L. Starck and John P. McGovern, editors.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Starck, Patricia L.</t>
        </is>
      </c>
      <c r="N87" t="inlineStr">
        <is>
          <t>New York : National League for Nursing; c1992.</t>
        </is>
      </c>
      <c r="O87" t="inlineStr">
        <is>
          <t>1992</t>
        </is>
      </c>
      <c r="Q87" t="inlineStr">
        <is>
          <t>eng</t>
        </is>
      </c>
      <c r="R87" t="inlineStr">
        <is>
          <t>nyu</t>
        </is>
      </c>
      <c r="S87" t="inlineStr">
        <is>
          <t>NLN pub. no. 15-2461.</t>
        </is>
      </c>
      <c r="T87" t="inlineStr">
        <is>
          <t xml:space="preserve">BF </t>
        </is>
      </c>
      <c r="U87" t="n">
        <v>2</v>
      </c>
      <c r="V87" t="n">
        <v>2</v>
      </c>
      <c r="W87" t="inlineStr">
        <is>
          <t>2007-11-30</t>
        </is>
      </c>
      <c r="X87" t="inlineStr">
        <is>
          <t>2007-11-30</t>
        </is>
      </c>
      <c r="Y87" t="inlineStr">
        <is>
          <t>2000-06-15</t>
        </is>
      </c>
      <c r="Z87" t="inlineStr">
        <is>
          <t>2000-06-15</t>
        </is>
      </c>
      <c r="AA87" t="n">
        <v>486</v>
      </c>
      <c r="AB87" t="n">
        <v>426</v>
      </c>
      <c r="AC87" t="n">
        <v>428</v>
      </c>
      <c r="AD87" t="n">
        <v>4</v>
      </c>
      <c r="AE87" t="n">
        <v>4</v>
      </c>
      <c r="AF87" t="n">
        <v>22</v>
      </c>
      <c r="AG87" t="n">
        <v>22</v>
      </c>
      <c r="AH87" t="n">
        <v>8</v>
      </c>
      <c r="AI87" t="n">
        <v>8</v>
      </c>
      <c r="AJ87" t="n">
        <v>4</v>
      </c>
      <c r="AK87" t="n">
        <v>4</v>
      </c>
      <c r="AL87" t="n">
        <v>12</v>
      </c>
      <c r="AM87" t="n">
        <v>12</v>
      </c>
      <c r="AN87" t="n">
        <v>2</v>
      </c>
      <c r="AO87" t="n">
        <v>2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HYPERLINK("http://catalog.hathitrust.org/Record/002635504","HathiTrust Record")</f>
        <v/>
      </c>
      <c r="AU87">
        <f>HYPERLINK("https://creighton-primo.hosted.exlibrisgroup.com/primo-explore/search?tab=default_tab&amp;search_scope=EVERYTHING&amp;vid=01CRU&amp;lang=en_US&amp;offset=0&amp;query=any,contains,991000234229702656","Catalog Record")</f>
        <v/>
      </c>
      <c r="AV87">
        <f>HYPERLINK("http://www.worldcat.org/oclc/25784207","WorldCat Record")</f>
        <v/>
      </c>
      <c r="AW87" t="inlineStr">
        <is>
          <t>475872305:eng</t>
        </is>
      </c>
      <c r="AX87" t="inlineStr">
        <is>
          <t>25784207</t>
        </is>
      </c>
      <c r="AY87" t="inlineStr">
        <is>
          <t>991000234229702656</t>
        </is>
      </c>
      <c r="AZ87" t="inlineStr">
        <is>
          <t>991000234229702656</t>
        </is>
      </c>
      <c r="BA87" t="inlineStr">
        <is>
          <t>2258747320002656</t>
        </is>
      </c>
      <c r="BB87" t="inlineStr">
        <is>
          <t>BOOK</t>
        </is>
      </c>
      <c r="BE87" t="inlineStr">
        <is>
          <t>30001002387803</t>
        </is>
      </c>
      <c r="BF87" t="inlineStr">
        <is>
          <t>893269304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BF 798 C542t 1986</t>
        </is>
      </c>
      <c r="E88" t="inlineStr">
        <is>
          <t>0                      BF 0798000C  542t        1986</t>
        </is>
      </c>
      <c r="F88" t="inlineStr">
        <is>
          <t>Temperament in clinical practice / Stella Chess and Alexander Thomas.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Chess, Stella.</t>
        </is>
      </c>
      <c r="N88" t="inlineStr">
        <is>
          <t>New York : Guilford Press, 1986.</t>
        </is>
      </c>
      <c r="O88" t="inlineStr">
        <is>
          <t>1986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BF </t>
        </is>
      </c>
      <c r="U88" t="n">
        <v>2</v>
      </c>
      <c r="V88" t="n">
        <v>2</v>
      </c>
      <c r="W88" t="inlineStr">
        <is>
          <t>1999-01-27</t>
        </is>
      </c>
      <c r="X88" t="inlineStr">
        <is>
          <t>1999-01-27</t>
        </is>
      </c>
      <c r="Y88" t="inlineStr">
        <is>
          <t>1987-09-03</t>
        </is>
      </c>
      <c r="Z88" t="inlineStr">
        <is>
          <t>1987-09-03</t>
        </is>
      </c>
      <c r="AA88" t="n">
        <v>402</v>
      </c>
      <c r="AB88" t="n">
        <v>347</v>
      </c>
      <c r="AC88" t="n">
        <v>363</v>
      </c>
      <c r="AD88" t="n">
        <v>2</v>
      </c>
      <c r="AE88" t="n">
        <v>2</v>
      </c>
      <c r="AF88" t="n">
        <v>19</v>
      </c>
      <c r="AG88" t="n">
        <v>20</v>
      </c>
      <c r="AH88" t="n">
        <v>7</v>
      </c>
      <c r="AI88" t="n">
        <v>8</v>
      </c>
      <c r="AJ88" t="n">
        <v>5</v>
      </c>
      <c r="AK88" t="n">
        <v>5</v>
      </c>
      <c r="AL88" t="n">
        <v>10</v>
      </c>
      <c r="AM88" t="n">
        <v>10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HYPERLINK("https://creighton-primo.hosted.exlibrisgroup.com/primo-explore/search?tab=default_tab&amp;search_scope=EVERYTHING&amp;vid=01CRU&amp;lang=en_US&amp;offset=0&amp;query=any,contains,991000790429702656","Catalog Record")</f>
        <v/>
      </c>
      <c r="AV88">
        <f>HYPERLINK("http://www.worldcat.org/oclc/12421861","WorldCat Record")</f>
        <v/>
      </c>
      <c r="AW88" t="inlineStr">
        <is>
          <t>5059920:eng</t>
        </is>
      </c>
      <c r="AX88" t="inlineStr">
        <is>
          <t>12421861</t>
        </is>
      </c>
      <c r="AY88" t="inlineStr">
        <is>
          <t>991000790429702656</t>
        </is>
      </c>
      <c r="AZ88" t="inlineStr">
        <is>
          <t>991000790429702656</t>
        </is>
      </c>
      <c r="BA88" t="inlineStr">
        <is>
          <t>2272331770002656</t>
        </is>
      </c>
      <c r="BB88" t="inlineStr">
        <is>
          <t>BOOK</t>
        </is>
      </c>
      <c r="BD88" t="inlineStr">
        <is>
          <t>9780898626698</t>
        </is>
      </c>
      <c r="BE88" t="inlineStr">
        <is>
          <t>30001000067415</t>
        </is>
      </c>
      <c r="BF88" t="inlineStr">
        <is>
          <t>893735768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BF 81 H6731 2009</t>
        </is>
      </c>
      <c r="E89" t="inlineStr">
        <is>
          <t>0                      BF 0081000H  6731        2009</t>
        </is>
      </c>
      <c r="F89" t="inlineStr">
        <is>
          <t>A History of psychology : original sources and contemporary research / edited by Ludy T. Benjamin, Jr.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Malden, MA ; Oxford : Blackwell Pub., 2009.</t>
        </is>
      </c>
      <c r="O89" t="inlineStr">
        <is>
          <t>2009</t>
        </is>
      </c>
      <c r="P89" t="inlineStr">
        <is>
          <t>3rd ed.</t>
        </is>
      </c>
      <c r="Q89" t="inlineStr">
        <is>
          <t>eng</t>
        </is>
      </c>
      <c r="R89" t="inlineStr">
        <is>
          <t>mau</t>
        </is>
      </c>
      <c r="T89" t="inlineStr">
        <is>
          <t xml:space="preserve">BF </t>
        </is>
      </c>
      <c r="U89" t="n">
        <v>0</v>
      </c>
      <c r="V89" t="n">
        <v>0</v>
      </c>
      <c r="W89" t="inlineStr">
        <is>
          <t>2009-07-01</t>
        </is>
      </c>
      <c r="X89" t="inlineStr">
        <is>
          <t>2009-07-01</t>
        </is>
      </c>
      <c r="Y89" t="inlineStr">
        <is>
          <t>2009-06-30</t>
        </is>
      </c>
      <c r="Z89" t="inlineStr">
        <is>
          <t>2009-06-30</t>
        </is>
      </c>
      <c r="AA89" t="n">
        <v>244</v>
      </c>
      <c r="AB89" t="n">
        <v>159</v>
      </c>
      <c r="AC89" t="n">
        <v>495</v>
      </c>
      <c r="AD89" t="n">
        <v>3</v>
      </c>
      <c r="AE89" t="n">
        <v>6</v>
      </c>
      <c r="AF89" t="n">
        <v>9</v>
      </c>
      <c r="AG89" t="n">
        <v>27</v>
      </c>
      <c r="AH89" t="n">
        <v>1</v>
      </c>
      <c r="AI89" t="n">
        <v>8</v>
      </c>
      <c r="AJ89" t="n">
        <v>2</v>
      </c>
      <c r="AK89" t="n">
        <v>4</v>
      </c>
      <c r="AL89" t="n">
        <v>6</v>
      </c>
      <c r="AM89" t="n">
        <v>16</v>
      </c>
      <c r="AN89" t="n">
        <v>2</v>
      </c>
      <c r="AO89" t="n">
        <v>5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HYPERLINK("https://creighton-primo.hosted.exlibrisgroup.com/primo-explore/search?tab=default_tab&amp;search_scope=EVERYTHING&amp;vid=01CRU&amp;lang=en_US&amp;offset=0&amp;query=any,contains,991001476079702656","Catalog Record")</f>
        <v/>
      </c>
      <c r="AV89">
        <f>HYPERLINK("http://www.worldcat.org/oclc/191763341","WorldCat Record")</f>
        <v/>
      </c>
      <c r="AW89" t="inlineStr">
        <is>
          <t>151196932:eng</t>
        </is>
      </c>
      <c r="AX89" t="inlineStr">
        <is>
          <t>191763341</t>
        </is>
      </c>
      <c r="AY89" t="inlineStr">
        <is>
          <t>991001476079702656</t>
        </is>
      </c>
      <c r="AZ89" t="inlineStr">
        <is>
          <t>991001476079702656</t>
        </is>
      </c>
      <c r="BA89" t="inlineStr">
        <is>
          <t>2254765700002656</t>
        </is>
      </c>
      <c r="BB89" t="inlineStr">
        <is>
          <t>BOOK</t>
        </is>
      </c>
      <c r="BD89" t="inlineStr">
        <is>
          <t>9781405177108</t>
        </is>
      </c>
      <c r="BE89" t="inlineStr">
        <is>
          <t>30001004918316</t>
        </is>
      </c>
      <c r="BF89" t="inlineStr">
        <is>
          <t>893455835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BF 95 M978h 1972</t>
        </is>
      </c>
      <c r="E90" t="inlineStr">
        <is>
          <t>0                      BF 0095000M  978h        1972</t>
        </is>
      </c>
      <c r="F90" t="inlineStr">
        <is>
          <t>Historical introduction to modern psychology / Gardner Murphy, Joseph K. Kovach.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Murphy, Gardner, 1895-1979.</t>
        </is>
      </c>
      <c r="N90" t="inlineStr">
        <is>
          <t>New York : Harcourt Brace Jovanovich, c1972.</t>
        </is>
      </c>
      <c r="O90" t="inlineStr">
        <is>
          <t>1972</t>
        </is>
      </c>
      <c r="P90" t="inlineStr">
        <is>
          <t>3rd ed.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BF </t>
        </is>
      </c>
      <c r="U90" t="n">
        <v>4</v>
      </c>
      <c r="V90" t="n">
        <v>4</v>
      </c>
      <c r="W90" t="inlineStr">
        <is>
          <t>1989-06-21</t>
        </is>
      </c>
      <c r="X90" t="inlineStr">
        <is>
          <t>1989-06-21</t>
        </is>
      </c>
      <c r="Y90" t="inlineStr">
        <is>
          <t>1987-12-28</t>
        </is>
      </c>
      <c r="Z90" t="inlineStr">
        <is>
          <t>1987-12-28</t>
        </is>
      </c>
      <c r="AA90" t="n">
        <v>598</v>
      </c>
      <c r="AB90" t="n">
        <v>498</v>
      </c>
      <c r="AC90" t="n">
        <v>1238</v>
      </c>
      <c r="AD90" t="n">
        <v>3</v>
      </c>
      <c r="AE90" t="n">
        <v>9</v>
      </c>
      <c r="AF90" t="n">
        <v>21</v>
      </c>
      <c r="AG90" t="n">
        <v>47</v>
      </c>
      <c r="AH90" t="n">
        <v>5</v>
      </c>
      <c r="AI90" t="n">
        <v>20</v>
      </c>
      <c r="AJ90" t="n">
        <v>5</v>
      </c>
      <c r="AK90" t="n">
        <v>9</v>
      </c>
      <c r="AL90" t="n">
        <v>14</v>
      </c>
      <c r="AM90" t="n">
        <v>25</v>
      </c>
      <c r="AN90" t="n">
        <v>2</v>
      </c>
      <c r="AO90" t="n">
        <v>6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HYPERLINK("http://catalog.hathitrust.org/Record/000580967","HathiTrust Record")</f>
        <v/>
      </c>
      <c r="AU90">
        <f>HYPERLINK("https://creighton-primo.hosted.exlibrisgroup.com/primo-explore/search?tab=default_tab&amp;search_scope=EVERYTHING&amp;vid=01CRU&amp;lang=en_US&amp;offset=0&amp;query=any,contains,991000786719702656","Catalog Record")</f>
        <v/>
      </c>
      <c r="AV90">
        <f>HYPERLINK("http://www.worldcat.org/oclc/352696","WorldCat Record")</f>
        <v/>
      </c>
      <c r="AW90" t="inlineStr">
        <is>
          <t>69543344:eng</t>
        </is>
      </c>
      <c r="AX90" t="inlineStr">
        <is>
          <t>352696</t>
        </is>
      </c>
      <c r="AY90" t="inlineStr">
        <is>
          <t>991000786719702656</t>
        </is>
      </c>
      <c r="AZ90" t="inlineStr">
        <is>
          <t>991000786719702656</t>
        </is>
      </c>
      <c r="BA90" t="inlineStr">
        <is>
          <t>2265170220002656</t>
        </is>
      </c>
      <c r="BB90" t="inlineStr">
        <is>
          <t>BOOK</t>
        </is>
      </c>
      <c r="BD90" t="inlineStr">
        <is>
          <t>9780155362451</t>
        </is>
      </c>
      <c r="BE90" t="inlineStr">
        <is>
          <t>30001000065880</t>
        </is>
      </c>
      <c r="BF90" t="inlineStr">
        <is>
          <t>893540549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BF121 .H58</t>
        </is>
      </c>
      <c r="E91" t="inlineStr">
        <is>
          <t>0                      BF 0121000H  58</t>
        </is>
      </c>
      <c r="F91" t="inlineStr">
        <is>
          <t>Behavioral science; a selective view [by] Frederick R. Hine, Eric Pfeiffer [and others] Foreword by Ewald W. Busse.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Hine, Frederick R., 1925-</t>
        </is>
      </c>
      <c r="N91" t="inlineStr">
        <is>
          <t>Boston, Little, Brown [1972]</t>
        </is>
      </c>
      <c r="O91" t="inlineStr">
        <is>
          <t>1972</t>
        </is>
      </c>
      <c r="P91" t="inlineStr">
        <is>
          <t>[1st ed.]</t>
        </is>
      </c>
      <c r="Q91" t="inlineStr">
        <is>
          <t>eng</t>
        </is>
      </c>
      <c r="R91" t="inlineStr">
        <is>
          <t>mau</t>
        </is>
      </c>
      <c r="T91" t="inlineStr">
        <is>
          <t xml:space="preserve">BF </t>
        </is>
      </c>
      <c r="U91" t="n">
        <v>5</v>
      </c>
      <c r="V91" t="n">
        <v>5</v>
      </c>
      <c r="W91" t="inlineStr">
        <is>
          <t>2000-12-02</t>
        </is>
      </c>
      <c r="X91" t="inlineStr">
        <is>
          <t>2000-12-02</t>
        </is>
      </c>
      <c r="Y91" t="inlineStr">
        <is>
          <t>1987-09-11</t>
        </is>
      </c>
      <c r="Z91" t="inlineStr">
        <is>
          <t>1987-09-11</t>
        </is>
      </c>
      <c r="AA91" t="n">
        <v>236</v>
      </c>
      <c r="AB91" t="n">
        <v>184</v>
      </c>
      <c r="AC91" t="n">
        <v>185</v>
      </c>
      <c r="AD91" t="n">
        <v>2</v>
      </c>
      <c r="AE91" t="n">
        <v>2</v>
      </c>
      <c r="AF91" t="n">
        <v>5</v>
      </c>
      <c r="AG91" t="n">
        <v>5</v>
      </c>
      <c r="AH91" t="n">
        <v>1</v>
      </c>
      <c r="AI91" t="n">
        <v>1</v>
      </c>
      <c r="AJ91" t="n">
        <v>2</v>
      </c>
      <c r="AK91" t="n">
        <v>2</v>
      </c>
      <c r="AL91" t="n">
        <v>2</v>
      </c>
      <c r="AM91" t="n">
        <v>2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HYPERLINK("http://catalog.hathitrust.org/Record/009063337","HathiTrust Record")</f>
        <v/>
      </c>
      <c r="AU91">
        <f>HYPERLINK("https://creighton-primo.hosted.exlibrisgroup.com/primo-explore/search?tab=default_tab&amp;search_scope=EVERYTHING&amp;vid=01CRU&amp;lang=en_US&amp;offset=0&amp;query=any,contains,991000803219702656","Catalog Record")</f>
        <v/>
      </c>
      <c r="AV91">
        <f>HYPERLINK("http://www.worldcat.org/oclc/278498","WorldCat Record")</f>
        <v/>
      </c>
      <c r="AW91" t="inlineStr">
        <is>
          <t>1420167:eng</t>
        </is>
      </c>
      <c r="AX91" t="inlineStr">
        <is>
          <t>278498</t>
        </is>
      </c>
      <c r="AY91" t="inlineStr">
        <is>
          <t>991000803219702656</t>
        </is>
      </c>
      <c r="AZ91" t="inlineStr">
        <is>
          <t>991000803219702656</t>
        </is>
      </c>
      <c r="BA91" t="inlineStr">
        <is>
          <t>2258246100002656</t>
        </is>
      </c>
      <c r="BB91" t="inlineStr">
        <is>
          <t>BOOK</t>
        </is>
      </c>
      <c r="BE91" t="inlineStr">
        <is>
          <t>30001000075889</t>
        </is>
      </c>
      <c r="BF91" t="inlineStr">
        <is>
          <t>893120460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BF121 C737 1994 V2</t>
        </is>
      </c>
      <c r="E92" t="inlineStr">
        <is>
          <t>0                      BF 0121000C  737         1994   V  2</t>
        </is>
      </c>
      <c r="F92" t="inlineStr">
        <is>
          <t>Companion encyclopedia of psychology / edited by Andrew M. Colman.</t>
        </is>
      </c>
      <c r="H92" t="inlineStr">
        <is>
          <t>Yes</t>
        </is>
      </c>
      <c r="I92" t="inlineStr">
        <is>
          <t>1</t>
        </is>
      </c>
      <c r="J92" t="inlineStr">
        <is>
          <t>Yes</t>
        </is>
      </c>
      <c r="K92" t="inlineStr">
        <is>
          <t>No</t>
        </is>
      </c>
      <c r="L92" t="inlineStr">
        <is>
          <t>0</t>
        </is>
      </c>
      <c r="N92" t="inlineStr">
        <is>
          <t>London : Routledge, c1994.</t>
        </is>
      </c>
      <c r="O92" t="inlineStr">
        <is>
          <t>1994</t>
        </is>
      </c>
      <c r="Q92" t="inlineStr">
        <is>
          <t>eng</t>
        </is>
      </c>
      <c r="R92" t="inlineStr">
        <is>
          <t>enk</t>
        </is>
      </c>
      <c r="T92" t="inlineStr">
        <is>
          <t xml:space="preserve">BF </t>
        </is>
      </c>
      <c r="U92" t="n">
        <v>1</v>
      </c>
      <c r="V92" t="n">
        <v>3</v>
      </c>
      <c r="W92" t="inlineStr">
        <is>
          <t>1994-07-13</t>
        </is>
      </c>
      <c r="X92" t="inlineStr">
        <is>
          <t>1994-07-13</t>
        </is>
      </c>
      <c r="Y92" t="inlineStr">
        <is>
          <t>1994-07-13</t>
        </is>
      </c>
      <c r="Z92" t="inlineStr">
        <is>
          <t>1994-07-13</t>
        </is>
      </c>
      <c r="AA92" t="n">
        <v>754</v>
      </c>
      <c r="AB92" t="n">
        <v>552</v>
      </c>
      <c r="AC92" t="n">
        <v>563</v>
      </c>
      <c r="AD92" t="n">
        <v>5</v>
      </c>
      <c r="AE92" t="n">
        <v>5</v>
      </c>
      <c r="AF92" t="n">
        <v>23</v>
      </c>
      <c r="AG92" t="n">
        <v>24</v>
      </c>
      <c r="AH92" t="n">
        <v>5</v>
      </c>
      <c r="AI92" t="n">
        <v>6</v>
      </c>
      <c r="AJ92" t="n">
        <v>6</v>
      </c>
      <c r="AK92" t="n">
        <v>6</v>
      </c>
      <c r="AL92" t="n">
        <v>14</v>
      </c>
      <c r="AM92" t="n">
        <v>15</v>
      </c>
      <c r="AN92" t="n">
        <v>4</v>
      </c>
      <c r="AO92" t="n">
        <v>4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V92">
        <f>HYPERLINK("http://www.worldcat.org/oclc/29703951","WorldCat Record")</f>
        <v/>
      </c>
      <c r="AW92" t="inlineStr">
        <is>
          <t>55790140:eng</t>
        </is>
      </c>
      <c r="AX92" t="inlineStr">
        <is>
          <t>29703951</t>
        </is>
      </c>
      <c r="AY92" t="inlineStr">
        <is>
          <t>991000671639702656</t>
        </is>
      </c>
      <c r="AZ92" t="inlineStr">
        <is>
          <t>991000671639702656</t>
        </is>
      </c>
      <c r="BA92" t="inlineStr">
        <is>
          <t>2259827410002656</t>
        </is>
      </c>
      <c r="BB92" t="inlineStr">
        <is>
          <t>BOOK</t>
        </is>
      </c>
      <c r="BD92" t="inlineStr">
        <is>
          <t>9780415064460</t>
        </is>
      </c>
      <c r="BE92" t="inlineStr">
        <is>
          <t>30001002696096</t>
        </is>
      </c>
      <c r="BF92" t="inlineStr">
        <is>
          <t>893283404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BF173 .F6173 1946</t>
        </is>
      </c>
      <c r="E93" t="inlineStr">
        <is>
          <t>0                      BF 0173000F  6173        1946</t>
        </is>
      </c>
      <c r="F93" t="inlineStr">
        <is>
          <t>The ego and the mechanisms of defence / Anna Freud, translated from the German by Cecil Baines.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1</t>
        </is>
      </c>
      <c r="M93" t="inlineStr">
        <is>
          <t>Freud, Anna, 1895-1982.</t>
        </is>
      </c>
      <c r="N93" t="inlineStr">
        <is>
          <t>New York, N.Y. : International Universities Press, inc., [1946]</t>
        </is>
      </c>
      <c r="O93" t="inlineStr">
        <is>
          <t>1946</t>
        </is>
      </c>
      <c r="Q93" t="inlineStr">
        <is>
          <t>eng</t>
        </is>
      </c>
      <c r="R93" t="inlineStr">
        <is>
          <t>nyu</t>
        </is>
      </c>
      <c r="T93" t="inlineStr">
        <is>
          <t xml:space="preserve">BF </t>
        </is>
      </c>
      <c r="U93" t="n">
        <v>3</v>
      </c>
      <c r="V93" t="n">
        <v>3</v>
      </c>
      <c r="W93" t="inlineStr">
        <is>
          <t>2008-03-24</t>
        </is>
      </c>
      <c r="X93" t="inlineStr">
        <is>
          <t>2008-03-24</t>
        </is>
      </c>
      <c r="Y93" t="inlineStr">
        <is>
          <t>1987-12-10</t>
        </is>
      </c>
      <c r="Z93" t="inlineStr">
        <is>
          <t>1987-12-10</t>
        </is>
      </c>
      <c r="AA93" t="n">
        <v>780</v>
      </c>
      <c r="AB93" t="n">
        <v>730</v>
      </c>
      <c r="AC93" t="n">
        <v>2102</v>
      </c>
      <c r="AD93" t="n">
        <v>4</v>
      </c>
      <c r="AE93" t="n">
        <v>18</v>
      </c>
      <c r="AF93" t="n">
        <v>29</v>
      </c>
      <c r="AG93" t="n">
        <v>66</v>
      </c>
      <c r="AH93" t="n">
        <v>12</v>
      </c>
      <c r="AI93" t="n">
        <v>23</v>
      </c>
      <c r="AJ93" t="n">
        <v>8</v>
      </c>
      <c r="AK93" t="n">
        <v>12</v>
      </c>
      <c r="AL93" t="n">
        <v>14</v>
      </c>
      <c r="AM93" t="n">
        <v>25</v>
      </c>
      <c r="AN93" t="n">
        <v>3</v>
      </c>
      <c r="AO93" t="n">
        <v>16</v>
      </c>
      <c r="AP93" t="n">
        <v>0</v>
      </c>
      <c r="AQ93" t="n">
        <v>2</v>
      </c>
      <c r="AR93" t="inlineStr">
        <is>
          <t>No</t>
        </is>
      </c>
      <c r="AS93" t="inlineStr">
        <is>
          <t>No</t>
        </is>
      </c>
      <c r="AT93">
        <f>HYPERLINK("http://catalog.hathitrust.org/Record/000355011","HathiTrust Record")</f>
        <v/>
      </c>
      <c r="AU93">
        <f>HYPERLINK("https://creighton-primo.hosted.exlibrisgroup.com/primo-explore/search?tab=default_tab&amp;search_scope=EVERYTHING&amp;vid=01CRU&amp;lang=en_US&amp;offset=0&amp;query=any,contains,991001130679702656","Catalog Record")</f>
        <v/>
      </c>
      <c r="AV93">
        <f>HYPERLINK("http://www.worldcat.org/oclc/192097","WorldCat Record")</f>
        <v/>
      </c>
      <c r="AW93" t="inlineStr">
        <is>
          <t>1150940235:eng</t>
        </is>
      </c>
      <c r="AX93" t="inlineStr">
        <is>
          <t>192097</t>
        </is>
      </c>
      <c r="AY93" t="inlineStr">
        <is>
          <t>991001130679702656</t>
        </is>
      </c>
      <c r="AZ93" t="inlineStr">
        <is>
          <t>991001130679702656</t>
        </is>
      </c>
      <c r="BA93" t="inlineStr">
        <is>
          <t>2258493100002656</t>
        </is>
      </c>
      <c r="BB93" t="inlineStr">
        <is>
          <t>BOOK</t>
        </is>
      </c>
      <c r="BE93" t="inlineStr">
        <is>
          <t>30001000284762</t>
        </is>
      </c>
      <c r="BF93" t="inlineStr">
        <is>
          <t>893557631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BF173 F6183 S217a 1985</t>
        </is>
      </c>
      <c r="E94" t="inlineStr">
        <is>
          <t>0                      BF 0173000F  6183               S  217a        1985</t>
        </is>
      </c>
      <c r="F94" t="inlineStr">
        <is>
          <t>The analysis of defense : the ego and the mechanisms of defense revisited / Joseph Sandler with Anna Freud.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Sandler, Joseph.</t>
        </is>
      </c>
      <c r="N94" t="inlineStr">
        <is>
          <t>New York, N.Y. : International Universities Press, c1985.</t>
        </is>
      </c>
      <c r="O94" t="inlineStr">
        <is>
          <t>1985</t>
        </is>
      </c>
      <c r="Q94" t="inlineStr">
        <is>
          <t>eng</t>
        </is>
      </c>
      <c r="R94" t="inlineStr">
        <is>
          <t>xxu</t>
        </is>
      </c>
      <c r="T94" t="inlineStr">
        <is>
          <t xml:space="preserve">BF </t>
        </is>
      </c>
      <c r="U94" t="n">
        <v>9</v>
      </c>
      <c r="V94" t="n">
        <v>9</v>
      </c>
      <c r="W94" t="inlineStr">
        <is>
          <t>1995-09-23</t>
        </is>
      </c>
      <c r="X94" t="inlineStr">
        <is>
          <t>1995-09-23</t>
        </is>
      </c>
      <c r="Y94" t="inlineStr">
        <is>
          <t>1991-06-17</t>
        </is>
      </c>
      <c r="Z94" t="inlineStr">
        <is>
          <t>1991-06-17</t>
        </is>
      </c>
      <c r="AA94" t="n">
        <v>409</v>
      </c>
      <c r="AB94" t="n">
        <v>360</v>
      </c>
      <c r="AC94" t="n">
        <v>361</v>
      </c>
      <c r="AD94" t="n">
        <v>4</v>
      </c>
      <c r="AE94" t="n">
        <v>4</v>
      </c>
      <c r="AF94" t="n">
        <v>18</v>
      </c>
      <c r="AG94" t="n">
        <v>18</v>
      </c>
      <c r="AH94" t="n">
        <v>5</v>
      </c>
      <c r="AI94" t="n">
        <v>5</v>
      </c>
      <c r="AJ94" t="n">
        <v>3</v>
      </c>
      <c r="AK94" t="n">
        <v>3</v>
      </c>
      <c r="AL94" t="n">
        <v>11</v>
      </c>
      <c r="AM94" t="n">
        <v>11</v>
      </c>
      <c r="AN94" t="n">
        <v>3</v>
      </c>
      <c r="AO94" t="n">
        <v>3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HYPERLINK("http://catalog.hathitrust.org/Record/000652780","HathiTrust Record")</f>
        <v/>
      </c>
      <c r="AU94">
        <f>HYPERLINK("https://creighton-primo.hosted.exlibrisgroup.com/primo-explore/search?tab=default_tab&amp;search_scope=EVERYTHING&amp;vid=01CRU&amp;lang=en_US&amp;offset=0&amp;query=any,contains,991000938939702656","Catalog Record")</f>
        <v/>
      </c>
      <c r="AV94">
        <f>HYPERLINK("http://www.worldcat.org/oclc/10997277","WorldCat Record")</f>
        <v/>
      </c>
      <c r="AW94" t="inlineStr">
        <is>
          <t>198261503:eng</t>
        </is>
      </c>
      <c r="AX94" t="inlineStr">
        <is>
          <t>10997277</t>
        </is>
      </c>
      <c r="AY94" t="inlineStr">
        <is>
          <t>991000938939702656</t>
        </is>
      </c>
      <c r="AZ94" t="inlineStr">
        <is>
          <t>991000938939702656</t>
        </is>
      </c>
      <c r="BA94" t="inlineStr">
        <is>
          <t>2264107890002656</t>
        </is>
      </c>
      <c r="BB94" t="inlineStr">
        <is>
          <t>BOOK</t>
        </is>
      </c>
      <c r="BD94" t="inlineStr">
        <is>
          <t>9780823604968</t>
        </is>
      </c>
      <c r="BE94" t="inlineStr">
        <is>
          <t>30001002192062</t>
        </is>
      </c>
      <c r="BF94" t="inlineStr">
        <is>
          <t>893363559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BF176 G618C 1979</t>
        </is>
      </c>
      <c r="E95" t="inlineStr">
        <is>
          <t>0                      BF 0176000G  618C        1979</t>
        </is>
      </c>
      <c r="F95" t="inlineStr">
        <is>
          <t>Clinical interpretation of objective psychological tests / Charles J. Golden.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Golden, Charles J., 1949-</t>
        </is>
      </c>
      <c r="N95" t="inlineStr">
        <is>
          <t>New York : Grune &amp; Stratton, c1979.</t>
        </is>
      </c>
      <c r="O95" t="inlineStr">
        <is>
          <t>1979</t>
        </is>
      </c>
      <c r="Q95" t="inlineStr">
        <is>
          <t>eng</t>
        </is>
      </c>
      <c r="R95" t="inlineStr">
        <is>
          <t>nyu</t>
        </is>
      </c>
      <c r="T95" t="inlineStr">
        <is>
          <t xml:space="preserve">BF </t>
        </is>
      </c>
      <c r="U95" t="n">
        <v>2</v>
      </c>
      <c r="V95" t="n">
        <v>2</v>
      </c>
      <c r="W95" t="inlineStr">
        <is>
          <t>1999-06-28</t>
        </is>
      </c>
      <c r="X95" t="inlineStr">
        <is>
          <t>1999-06-28</t>
        </is>
      </c>
      <c r="Y95" t="inlineStr">
        <is>
          <t>1987-08-28</t>
        </is>
      </c>
      <c r="Z95" t="inlineStr">
        <is>
          <t>1987-08-28</t>
        </is>
      </c>
      <c r="AA95" t="n">
        <v>477</v>
      </c>
      <c r="AB95" t="n">
        <v>369</v>
      </c>
      <c r="AC95" t="n">
        <v>508</v>
      </c>
      <c r="AD95" t="n">
        <v>3</v>
      </c>
      <c r="AE95" t="n">
        <v>3</v>
      </c>
      <c r="AF95" t="n">
        <v>14</v>
      </c>
      <c r="AG95" t="n">
        <v>19</v>
      </c>
      <c r="AH95" t="n">
        <v>5</v>
      </c>
      <c r="AI95" t="n">
        <v>7</v>
      </c>
      <c r="AJ95" t="n">
        <v>3</v>
      </c>
      <c r="AK95" t="n">
        <v>4</v>
      </c>
      <c r="AL95" t="n">
        <v>8</v>
      </c>
      <c r="AM95" t="n">
        <v>12</v>
      </c>
      <c r="AN95" t="n">
        <v>2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HYPERLINK("http://catalog.hathitrust.org/Record/000041718","HathiTrust Record")</f>
        <v/>
      </c>
      <c r="AU95">
        <f>HYPERLINK("https://creighton-primo.hosted.exlibrisgroup.com/primo-explore/search?tab=default_tab&amp;search_scope=EVERYTHING&amp;vid=01CRU&amp;lang=en_US&amp;offset=0&amp;query=any,contains,991000786999702656","Catalog Record")</f>
        <v/>
      </c>
      <c r="AV95">
        <f>HYPERLINK("http://www.worldcat.org/oclc/4493228","WorldCat Record")</f>
        <v/>
      </c>
      <c r="AW95" t="inlineStr">
        <is>
          <t>3901180115:eng</t>
        </is>
      </c>
      <c r="AX95" t="inlineStr">
        <is>
          <t>4493228</t>
        </is>
      </c>
      <c r="AY95" t="inlineStr">
        <is>
          <t>991000786999702656</t>
        </is>
      </c>
      <c r="AZ95" t="inlineStr">
        <is>
          <t>991000786999702656</t>
        </is>
      </c>
      <c r="BA95" t="inlineStr">
        <is>
          <t>2260847990002656</t>
        </is>
      </c>
      <c r="BB95" t="inlineStr">
        <is>
          <t>BOOK</t>
        </is>
      </c>
      <c r="BD95" t="inlineStr">
        <is>
          <t>9780808911630</t>
        </is>
      </c>
      <c r="BE95" t="inlineStr">
        <is>
          <t>30001000066003</t>
        </is>
      </c>
      <c r="BF95" t="inlineStr">
        <is>
          <t>893642540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BF176 S423 2003</t>
        </is>
      </c>
      <c r="E96" t="inlineStr">
        <is>
          <t>0                      BF 0176000S  423         2003</t>
        </is>
      </c>
      <c r="F96" t="inlineStr">
        <is>
          <t>Score reliability : contemporary thinking on reliability issues / editor, Bruce Thompson.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N96" t="inlineStr">
        <is>
          <t>Thousand Oaks, Calif. : SAGE Publications, c2003.</t>
        </is>
      </c>
      <c r="O96" t="inlineStr">
        <is>
          <t>2003</t>
        </is>
      </c>
      <c r="Q96" t="inlineStr">
        <is>
          <t>eng</t>
        </is>
      </c>
      <c r="R96" t="inlineStr">
        <is>
          <t>cau</t>
        </is>
      </c>
      <c r="T96" t="inlineStr">
        <is>
          <t xml:space="preserve">BF </t>
        </is>
      </c>
      <c r="U96" t="n">
        <v>3</v>
      </c>
      <c r="V96" t="n">
        <v>3</v>
      </c>
      <c r="W96" t="inlineStr">
        <is>
          <t>2004-02-25</t>
        </is>
      </c>
      <c r="X96" t="inlineStr">
        <is>
          <t>2004-02-25</t>
        </is>
      </c>
      <c r="Y96" t="inlineStr">
        <is>
          <t>2002-10-01</t>
        </is>
      </c>
      <c r="Z96" t="inlineStr">
        <is>
          <t>2002-10-01</t>
        </is>
      </c>
      <c r="AA96" t="n">
        <v>313</v>
      </c>
      <c r="AB96" t="n">
        <v>227</v>
      </c>
      <c r="AC96" t="n">
        <v>290</v>
      </c>
      <c r="AD96" t="n">
        <v>4</v>
      </c>
      <c r="AE96" t="n">
        <v>4</v>
      </c>
      <c r="AF96" t="n">
        <v>17</v>
      </c>
      <c r="AG96" t="n">
        <v>19</v>
      </c>
      <c r="AH96" t="n">
        <v>5</v>
      </c>
      <c r="AI96" t="n">
        <v>6</v>
      </c>
      <c r="AJ96" t="n">
        <v>5</v>
      </c>
      <c r="AK96" t="n">
        <v>6</v>
      </c>
      <c r="AL96" t="n">
        <v>9</v>
      </c>
      <c r="AM96" t="n">
        <v>9</v>
      </c>
      <c r="AN96" t="n">
        <v>3</v>
      </c>
      <c r="AO96" t="n">
        <v>3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HYPERLINK("http://catalog.hathitrust.org/Record/004276862","HathiTrust Record")</f>
        <v/>
      </c>
      <c r="AU96">
        <f>HYPERLINK("https://creighton-primo.hosted.exlibrisgroup.com/primo-explore/search?tab=default_tab&amp;search_scope=EVERYTHING&amp;vid=01CRU&amp;lang=en_US&amp;offset=0&amp;query=any,contains,991000329749702656","Catalog Record")</f>
        <v/>
      </c>
      <c r="AV96">
        <f>HYPERLINK("http://www.worldcat.org/oclc/49795362","WorldCat Record")</f>
        <v/>
      </c>
      <c r="AW96" t="inlineStr">
        <is>
          <t>891098020:eng</t>
        </is>
      </c>
      <c r="AX96" t="inlineStr">
        <is>
          <t>49795362</t>
        </is>
      </c>
      <c r="AY96" t="inlineStr">
        <is>
          <t>991000329749702656</t>
        </is>
      </c>
      <c r="AZ96" t="inlineStr">
        <is>
          <t>991000329749702656</t>
        </is>
      </c>
      <c r="BA96" t="inlineStr">
        <is>
          <t>2255334430002656</t>
        </is>
      </c>
      <c r="BB96" t="inlineStr">
        <is>
          <t>BOOK</t>
        </is>
      </c>
      <c r="BD96" t="inlineStr">
        <is>
          <t>9780761926269</t>
        </is>
      </c>
      <c r="BE96" t="inlineStr">
        <is>
          <t>30001004440451</t>
        </is>
      </c>
      <c r="BF96" t="inlineStr">
        <is>
          <t>893723376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BF295 S249 2004</t>
        </is>
      </c>
      <c r="E97" t="inlineStr">
        <is>
          <t>0                      BF 0295000S  249         2004</t>
        </is>
      </c>
      <c r="F97" t="inlineStr">
        <is>
          <t>Motor learning and performance / Richard A. Schmidt, Craig A. Wrisberg.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Yes</t>
        </is>
      </c>
      <c r="L97" t="inlineStr">
        <is>
          <t>0</t>
        </is>
      </c>
      <c r="M97" t="inlineStr">
        <is>
          <t>Schmidt, Richard A. (Richard Allen), 1941-2015.</t>
        </is>
      </c>
      <c r="N97" t="inlineStr">
        <is>
          <t>Champaign, IL : Human Kinetics, 2004.</t>
        </is>
      </c>
      <c r="O97" t="inlineStr">
        <is>
          <t>2004</t>
        </is>
      </c>
      <c r="P97" t="inlineStr">
        <is>
          <t>3rd ed.</t>
        </is>
      </c>
      <c r="Q97" t="inlineStr">
        <is>
          <t>eng</t>
        </is>
      </c>
      <c r="R97" t="inlineStr">
        <is>
          <t>ilu</t>
        </is>
      </c>
      <c r="T97" t="inlineStr">
        <is>
          <t xml:space="preserve">BF </t>
        </is>
      </c>
      <c r="U97" t="n">
        <v>0</v>
      </c>
      <c r="V97" t="n">
        <v>0</v>
      </c>
      <c r="W97" t="inlineStr">
        <is>
          <t>2004-11-02</t>
        </is>
      </c>
      <c r="X97" t="inlineStr">
        <is>
          <t>2004-11-02</t>
        </is>
      </c>
      <c r="Y97" t="inlineStr">
        <is>
          <t>2004-11-01</t>
        </is>
      </c>
      <c r="Z97" t="inlineStr">
        <is>
          <t>2004-11-01</t>
        </is>
      </c>
      <c r="AA97" t="n">
        <v>345</v>
      </c>
      <c r="AB97" t="n">
        <v>220</v>
      </c>
      <c r="AC97" t="n">
        <v>693</v>
      </c>
      <c r="AD97" t="n">
        <v>3</v>
      </c>
      <c r="AE97" t="n">
        <v>12</v>
      </c>
      <c r="AF97" t="n">
        <v>7</v>
      </c>
      <c r="AG97" t="n">
        <v>32</v>
      </c>
      <c r="AH97" t="n">
        <v>2</v>
      </c>
      <c r="AI97" t="n">
        <v>14</v>
      </c>
      <c r="AJ97" t="n">
        <v>1</v>
      </c>
      <c r="AK97" t="n">
        <v>3</v>
      </c>
      <c r="AL97" t="n">
        <v>4</v>
      </c>
      <c r="AM97" t="n">
        <v>13</v>
      </c>
      <c r="AN97" t="n">
        <v>2</v>
      </c>
      <c r="AO97" t="n">
        <v>10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HYPERLINK("http://catalog.hathitrust.org/Record/004766086","HathiTrust Record")</f>
        <v/>
      </c>
      <c r="AU97">
        <f>HYPERLINK("https://creighton-primo.hosted.exlibrisgroup.com/primo-explore/search?tab=default_tab&amp;search_scope=EVERYTHING&amp;vid=01CRU&amp;lang=en_US&amp;offset=0&amp;query=any,contains,991000405749702656","Catalog Record")</f>
        <v/>
      </c>
      <c r="AV97">
        <f>HYPERLINK("http://www.worldcat.org/oclc/53485359","WorldCat Record")</f>
        <v/>
      </c>
      <c r="AW97" t="inlineStr">
        <is>
          <t>340211:eng</t>
        </is>
      </c>
      <c r="AX97" t="inlineStr">
        <is>
          <t>53485359</t>
        </is>
      </c>
      <c r="AY97" t="inlineStr">
        <is>
          <t>991000405749702656</t>
        </is>
      </c>
      <c r="AZ97" t="inlineStr">
        <is>
          <t>991000405749702656</t>
        </is>
      </c>
      <c r="BA97" t="inlineStr">
        <is>
          <t>2267791520002656</t>
        </is>
      </c>
      <c r="BB97" t="inlineStr">
        <is>
          <t>BOOK</t>
        </is>
      </c>
      <c r="BD97" t="inlineStr">
        <is>
          <t>9780736045667</t>
        </is>
      </c>
      <c r="BE97" t="inlineStr">
        <is>
          <t>30001004924363</t>
        </is>
      </c>
      <c r="BF97" t="inlineStr">
        <is>
          <t>893633859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BF31 .E5 1994</t>
        </is>
      </c>
      <c r="E98" t="inlineStr">
        <is>
          <t>0                      BF 0031000E  5           1994</t>
        </is>
      </c>
      <c r="F98" t="inlineStr">
        <is>
          <t>Encyclopedia of human behavior / editor-in-chief V.S. Ramachandran.</t>
        </is>
      </c>
      <c r="G98" t="inlineStr">
        <is>
          <t>V. 4</t>
        </is>
      </c>
      <c r="H98" t="inlineStr">
        <is>
          <t>Yes</t>
        </is>
      </c>
      <c r="I98" t="inlineStr">
        <is>
          <t>1</t>
        </is>
      </c>
      <c r="J98" t="inlineStr">
        <is>
          <t>Yes</t>
        </is>
      </c>
      <c r="K98" t="inlineStr">
        <is>
          <t>No</t>
        </is>
      </c>
      <c r="L98" t="inlineStr">
        <is>
          <t>0</t>
        </is>
      </c>
      <c r="N98" t="inlineStr">
        <is>
          <t>San Diego, CA : Academic Press, c1994.</t>
        </is>
      </c>
      <c r="O98" t="inlineStr">
        <is>
          <t>1994</t>
        </is>
      </c>
      <c r="Q98" t="inlineStr">
        <is>
          <t>eng</t>
        </is>
      </c>
      <c r="R98" t="inlineStr">
        <is>
          <t>cau</t>
        </is>
      </c>
      <c r="T98" t="inlineStr">
        <is>
          <t xml:space="preserve">BF </t>
        </is>
      </c>
      <c r="U98" t="n">
        <v>2</v>
      </c>
      <c r="V98" t="n">
        <v>36</v>
      </c>
      <c r="W98" t="inlineStr">
        <is>
          <t>1994-09-14</t>
        </is>
      </c>
      <c r="X98" t="inlineStr">
        <is>
          <t>2004-10-24</t>
        </is>
      </c>
      <c r="Y98" t="inlineStr">
        <is>
          <t>1994-09-13</t>
        </is>
      </c>
      <c r="Z98" t="inlineStr">
        <is>
          <t>1994-09-13</t>
        </is>
      </c>
      <c r="AA98" t="n">
        <v>953</v>
      </c>
      <c r="AB98" t="n">
        <v>783</v>
      </c>
      <c r="AC98" t="n">
        <v>786</v>
      </c>
      <c r="AD98" t="n">
        <v>7</v>
      </c>
      <c r="AE98" t="n">
        <v>7</v>
      </c>
      <c r="AF98" t="n">
        <v>25</v>
      </c>
      <c r="AG98" t="n">
        <v>25</v>
      </c>
      <c r="AH98" t="n">
        <v>8</v>
      </c>
      <c r="AI98" t="n">
        <v>8</v>
      </c>
      <c r="AJ98" t="n">
        <v>5</v>
      </c>
      <c r="AK98" t="n">
        <v>5</v>
      </c>
      <c r="AL98" t="n">
        <v>12</v>
      </c>
      <c r="AM98" t="n">
        <v>12</v>
      </c>
      <c r="AN98" t="n">
        <v>5</v>
      </c>
      <c r="AO98" t="n">
        <v>5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HYPERLINK("http://catalog.hathitrust.org/Record/002811940","HathiTrust Record")</f>
        <v/>
      </c>
      <c r="AU98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98">
        <f>HYPERLINK("http://www.worldcat.org/oclc/28799810","WorldCat Record")</f>
        <v/>
      </c>
      <c r="AW98" t="inlineStr">
        <is>
          <t>9566059151:eng</t>
        </is>
      </c>
      <c r="AX98" t="inlineStr">
        <is>
          <t>28799810</t>
        </is>
      </c>
      <c r="AY98" t="inlineStr">
        <is>
          <t>991001690309702656</t>
        </is>
      </c>
      <c r="AZ98" t="inlineStr">
        <is>
          <t>991001690309702656</t>
        </is>
      </c>
      <c r="BA98" t="inlineStr">
        <is>
          <t>2266436340002656</t>
        </is>
      </c>
      <c r="BB98" t="inlineStr">
        <is>
          <t>BOOK</t>
        </is>
      </c>
      <c r="BD98" t="inlineStr">
        <is>
          <t>9780122269202</t>
        </is>
      </c>
      <c r="BE98" t="inlineStr">
        <is>
          <t>30001002697342</t>
        </is>
      </c>
      <c r="BF98" t="inlineStr">
        <is>
          <t>893643728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BF31 .E5 1994</t>
        </is>
      </c>
      <c r="E99" t="inlineStr">
        <is>
          <t>0                      BF 0031000E  5           1994</t>
        </is>
      </c>
      <c r="F99" t="inlineStr">
        <is>
          <t>Encyclopedia of human behavior / editor-in-chief V.S. Ramachandran.</t>
        </is>
      </c>
      <c r="G99" t="inlineStr">
        <is>
          <t>V. 3</t>
        </is>
      </c>
      <c r="H99" t="inlineStr">
        <is>
          <t>Yes</t>
        </is>
      </c>
      <c r="I99" t="inlineStr">
        <is>
          <t>1</t>
        </is>
      </c>
      <c r="J99" t="inlineStr">
        <is>
          <t>Yes</t>
        </is>
      </c>
      <c r="K99" t="inlineStr">
        <is>
          <t>No</t>
        </is>
      </c>
      <c r="L99" t="inlineStr">
        <is>
          <t>0</t>
        </is>
      </c>
      <c r="N99" t="inlineStr">
        <is>
          <t>San Diego, CA : Academic Press, c1994.</t>
        </is>
      </c>
      <c r="O99" t="inlineStr">
        <is>
          <t>1994</t>
        </is>
      </c>
      <c r="Q99" t="inlineStr">
        <is>
          <t>eng</t>
        </is>
      </c>
      <c r="R99" t="inlineStr">
        <is>
          <t>cau</t>
        </is>
      </c>
      <c r="T99" t="inlineStr">
        <is>
          <t xml:space="preserve">BF </t>
        </is>
      </c>
      <c r="U99" t="n">
        <v>1</v>
      </c>
      <c r="V99" t="n">
        <v>36</v>
      </c>
      <c r="W99" t="inlineStr">
        <is>
          <t>1994-09-14</t>
        </is>
      </c>
      <c r="X99" t="inlineStr">
        <is>
          <t>2004-10-24</t>
        </is>
      </c>
      <c r="Y99" t="inlineStr">
        <is>
          <t>1994-09-13</t>
        </is>
      </c>
      <c r="Z99" t="inlineStr">
        <is>
          <t>1994-09-13</t>
        </is>
      </c>
      <c r="AA99" t="n">
        <v>953</v>
      </c>
      <c r="AB99" t="n">
        <v>783</v>
      </c>
      <c r="AC99" t="n">
        <v>786</v>
      </c>
      <c r="AD99" t="n">
        <v>7</v>
      </c>
      <c r="AE99" t="n">
        <v>7</v>
      </c>
      <c r="AF99" t="n">
        <v>25</v>
      </c>
      <c r="AG99" t="n">
        <v>25</v>
      </c>
      <c r="AH99" t="n">
        <v>8</v>
      </c>
      <c r="AI99" t="n">
        <v>8</v>
      </c>
      <c r="AJ99" t="n">
        <v>5</v>
      </c>
      <c r="AK99" t="n">
        <v>5</v>
      </c>
      <c r="AL99" t="n">
        <v>12</v>
      </c>
      <c r="AM99" t="n">
        <v>12</v>
      </c>
      <c r="AN99" t="n">
        <v>5</v>
      </c>
      <c r="AO99" t="n">
        <v>5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HYPERLINK("http://catalog.hathitrust.org/Record/002811940","HathiTrust Record")</f>
        <v/>
      </c>
      <c r="AU99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99">
        <f>HYPERLINK("http://www.worldcat.org/oclc/28799810","WorldCat Record")</f>
        <v/>
      </c>
      <c r="AW99" t="inlineStr">
        <is>
          <t>9566059151:eng</t>
        </is>
      </c>
      <c r="AX99" t="inlineStr">
        <is>
          <t>28799810</t>
        </is>
      </c>
      <c r="AY99" t="inlineStr">
        <is>
          <t>991001690309702656</t>
        </is>
      </c>
      <c r="AZ99" t="inlineStr">
        <is>
          <t>991001690309702656</t>
        </is>
      </c>
      <c r="BA99" t="inlineStr">
        <is>
          <t>2266436340002656</t>
        </is>
      </c>
      <c r="BB99" t="inlineStr">
        <is>
          <t>BOOK</t>
        </is>
      </c>
      <c r="BD99" t="inlineStr">
        <is>
          <t>9780122269202</t>
        </is>
      </c>
      <c r="BE99" t="inlineStr">
        <is>
          <t>30001002697334</t>
        </is>
      </c>
      <c r="BF99" t="inlineStr">
        <is>
          <t>893643729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BF31 .E5 1994</t>
        </is>
      </c>
      <c r="E100" t="inlineStr">
        <is>
          <t>0                      BF 0031000E  5           1994</t>
        </is>
      </c>
      <c r="F100" t="inlineStr">
        <is>
          <t>Encyclopedia of human behavior / editor-in-chief V.S. Ramachandran.</t>
        </is>
      </c>
      <c r="G100" t="inlineStr">
        <is>
          <t>V. 1</t>
        </is>
      </c>
      <c r="H100" t="inlineStr">
        <is>
          <t>Yes</t>
        </is>
      </c>
      <c r="I100" t="inlineStr">
        <is>
          <t>1</t>
        </is>
      </c>
      <c r="J100" t="inlineStr">
        <is>
          <t>Yes</t>
        </is>
      </c>
      <c r="K100" t="inlineStr">
        <is>
          <t>No</t>
        </is>
      </c>
      <c r="L100" t="inlineStr">
        <is>
          <t>0</t>
        </is>
      </c>
      <c r="N100" t="inlineStr">
        <is>
          <t>San Diego, CA : Academic Press, c1994.</t>
        </is>
      </c>
      <c r="O100" t="inlineStr">
        <is>
          <t>1994</t>
        </is>
      </c>
      <c r="Q100" t="inlineStr">
        <is>
          <t>eng</t>
        </is>
      </c>
      <c r="R100" t="inlineStr">
        <is>
          <t>cau</t>
        </is>
      </c>
      <c r="T100" t="inlineStr">
        <is>
          <t xml:space="preserve">BF </t>
        </is>
      </c>
      <c r="U100" t="n">
        <v>2</v>
      </c>
      <c r="V100" t="n">
        <v>36</v>
      </c>
      <c r="W100" t="inlineStr">
        <is>
          <t>1994-09-14</t>
        </is>
      </c>
      <c r="X100" t="inlineStr">
        <is>
          <t>2004-10-24</t>
        </is>
      </c>
      <c r="Y100" t="inlineStr">
        <is>
          <t>1994-09-13</t>
        </is>
      </c>
      <c r="Z100" t="inlineStr">
        <is>
          <t>1994-09-13</t>
        </is>
      </c>
      <c r="AA100" t="n">
        <v>953</v>
      </c>
      <c r="AB100" t="n">
        <v>783</v>
      </c>
      <c r="AC100" t="n">
        <v>786</v>
      </c>
      <c r="AD100" t="n">
        <v>7</v>
      </c>
      <c r="AE100" t="n">
        <v>7</v>
      </c>
      <c r="AF100" t="n">
        <v>25</v>
      </c>
      <c r="AG100" t="n">
        <v>25</v>
      </c>
      <c r="AH100" t="n">
        <v>8</v>
      </c>
      <c r="AI100" t="n">
        <v>8</v>
      </c>
      <c r="AJ100" t="n">
        <v>5</v>
      </c>
      <c r="AK100" t="n">
        <v>5</v>
      </c>
      <c r="AL100" t="n">
        <v>12</v>
      </c>
      <c r="AM100" t="n">
        <v>12</v>
      </c>
      <c r="AN100" t="n">
        <v>5</v>
      </c>
      <c r="AO100" t="n">
        <v>5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HYPERLINK("http://catalog.hathitrust.org/Record/002811940","HathiTrust Record")</f>
        <v/>
      </c>
      <c r="AU100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100">
        <f>HYPERLINK("http://www.worldcat.org/oclc/28799810","WorldCat Record")</f>
        <v/>
      </c>
      <c r="AW100" t="inlineStr">
        <is>
          <t>9566059151:eng</t>
        </is>
      </c>
      <c r="AX100" t="inlineStr">
        <is>
          <t>28799810</t>
        </is>
      </c>
      <c r="AY100" t="inlineStr">
        <is>
          <t>991001690309702656</t>
        </is>
      </c>
      <c r="AZ100" t="inlineStr">
        <is>
          <t>991001690309702656</t>
        </is>
      </c>
      <c r="BA100" t="inlineStr">
        <is>
          <t>2266436340002656</t>
        </is>
      </c>
      <c r="BB100" t="inlineStr">
        <is>
          <t>BOOK</t>
        </is>
      </c>
      <c r="BD100" t="inlineStr">
        <is>
          <t>9780122269202</t>
        </is>
      </c>
      <c r="BE100" t="inlineStr">
        <is>
          <t>30001002697318</t>
        </is>
      </c>
      <c r="BF100" t="inlineStr">
        <is>
          <t>893633226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BF31 .E5 1994</t>
        </is>
      </c>
      <c r="E101" t="inlineStr">
        <is>
          <t>0                      BF 0031000E  5           1994</t>
        </is>
      </c>
      <c r="F101" t="inlineStr">
        <is>
          <t>Encyclopedia of human behavior / editor-in-chief V.S. Ramachandran.</t>
        </is>
      </c>
      <c r="G101" t="inlineStr">
        <is>
          <t>V. 2</t>
        </is>
      </c>
      <c r="H101" t="inlineStr">
        <is>
          <t>Yes</t>
        </is>
      </c>
      <c r="I101" t="inlineStr">
        <is>
          <t>1</t>
        </is>
      </c>
      <c r="J101" t="inlineStr">
        <is>
          <t>Yes</t>
        </is>
      </c>
      <c r="K101" t="inlineStr">
        <is>
          <t>No</t>
        </is>
      </c>
      <c r="L101" t="inlineStr">
        <is>
          <t>0</t>
        </is>
      </c>
      <c r="N101" t="inlineStr">
        <is>
          <t>San Diego, CA : Academic Press, c1994.</t>
        </is>
      </c>
      <c r="O101" t="inlineStr">
        <is>
          <t>1994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BF </t>
        </is>
      </c>
      <c r="U101" t="n">
        <v>2</v>
      </c>
      <c r="V101" t="n">
        <v>36</v>
      </c>
      <c r="W101" t="inlineStr">
        <is>
          <t>1994-09-14</t>
        </is>
      </c>
      <c r="X101" t="inlineStr">
        <is>
          <t>2004-10-24</t>
        </is>
      </c>
      <c r="Y101" t="inlineStr">
        <is>
          <t>1994-09-13</t>
        </is>
      </c>
      <c r="Z101" t="inlineStr">
        <is>
          <t>1994-09-13</t>
        </is>
      </c>
      <c r="AA101" t="n">
        <v>953</v>
      </c>
      <c r="AB101" t="n">
        <v>783</v>
      </c>
      <c r="AC101" t="n">
        <v>786</v>
      </c>
      <c r="AD101" t="n">
        <v>7</v>
      </c>
      <c r="AE101" t="n">
        <v>7</v>
      </c>
      <c r="AF101" t="n">
        <v>25</v>
      </c>
      <c r="AG101" t="n">
        <v>25</v>
      </c>
      <c r="AH101" t="n">
        <v>8</v>
      </c>
      <c r="AI101" t="n">
        <v>8</v>
      </c>
      <c r="AJ101" t="n">
        <v>5</v>
      </c>
      <c r="AK101" t="n">
        <v>5</v>
      </c>
      <c r="AL101" t="n">
        <v>12</v>
      </c>
      <c r="AM101" t="n">
        <v>12</v>
      </c>
      <c r="AN101" t="n">
        <v>5</v>
      </c>
      <c r="AO101" t="n">
        <v>5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HYPERLINK("http://catalog.hathitrust.org/Record/002811940","HathiTrust Record")</f>
        <v/>
      </c>
      <c r="AU101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V101">
        <f>HYPERLINK("http://www.worldcat.org/oclc/28799810","WorldCat Record")</f>
        <v/>
      </c>
      <c r="AW101" t="inlineStr">
        <is>
          <t>9566059151:eng</t>
        </is>
      </c>
      <c r="AX101" t="inlineStr">
        <is>
          <t>28799810</t>
        </is>
      </c>
      <c r="AY101" t="inlineStr">
        <is>
          <t>991001690309702656</t>
        </is>
      </c>
      <c r="AZ101" t="inlineStr">
        <is>
          <t>991001690309702656</t>
        </is>
      </c>
      <c r="BA101" t="inlineStr">
        <is>
          <t>2266436340002656</t>
        </is>
      </c>
      <c r="BB101" t="inlineStr">
        <is>
          <t>BOOK</t>
        </is>
      </c>
      <c r="BD101" t="inlineStr">
        <is>
          <t>9780122269202</t>
        </is>
      </c>
      <c r="BE101" t="inlineStr">
        <is>
          <t>30001002697326</t>
        </is>
      </c>
      <c r="BF101" t="inlineStr">
        <is>
          <t>893643730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BF319.5.O6 F7</t>
        </is>
      </c>
      <c r="E102" t="inlineStr">
        <is>
          <t>0                      BF 0319500O  6                  F  7</t>
        </is>
      </c>
      <c r="F102" t="inlineStr">
        <is>
          <t>The planned society : an analysis of Skinner's proposals / by Anne E. Freedman.</t>
        </is>
      </c>
      <c r="H102" t="inlineStr">
        <is>
          <t>No</t>
        </is>
      </c>
      <c r="I102" t="inlineStr">
        <is>
          <t>1</t>
        </is>
      </c>
      <c r="J102" t="inlineStr">
        <is>
          <t>Yes</t>
        </is>
      </c>
      <c r="K102" t="inlineStr">
        <is>
          <t>No</t>
        </is>
      </c>
      <c r="L102" t="inlineStr">
        <is>
          <t>0</t>
        </is>
      </c>
      <c r="M102" t="inlineStr">
        <is>
          <t>Freedman, Anne E.</t>
        </is>
      </c>
      <c r="N102" t="inlineStr">
        <is>
          <t>Kalamazoo, Mich. : Behaviordelia, 1972.</t>
        </is>
      </c>
      <c r="O102" t="inlineStr">
        <is>
          <t>1972</t>
        </is>
      </c>
      <c r="Q102" t="inlineStr">
        <is>
          <t>eng</t>
        </is>
      </c>
      <c r="R102" t="inlineStr">
        <is>
          <t xml:space="preserve">xx </t>
        </is>
      </c>
      <c r="T102" t="inlineStr">
        <is>
          <t xml:space="preserve">BF </t>
        </is>
      </c>
      <c r="U102" t="n">
        <v>2</v>
      </c>
      <c r="V102" t="n">
        <v>3</v>
      </c>
      <c r="X102" t="inlineStr">
        <is>
          <t>2004-07-05</t>
        </is>
      </c>
      <c r="Y102" t="inlineStr">
        <is>
          <t>1987-09-16</t>
        </is>
      </c>
      <c r="Z102" t="inlineStr">
        <is>
          <t>1993-05-05</t>
        </is>
      </c>
      <c r="AA102" t="n">
        <v>196</v>
      </c>
      <c r="AB102" t="n">
        <v>163</v>
      </c>
      <c r="AC102" t="n">
        <v>163</v>
      </c>
      <c r="AD102" t="n">
        <v>2</v>
      </c>
      <c r="AE102" t="n">
        <v>2</v>
      </c>
      <c r="AF102" t="n">
        <v>4</v>
      </c>
      <c r="AG102" t="n">
        <v>4</v>
      </c>
      <c r="AH102" t="n">
        <v>2</v>
      </c>
      <c r="AI102" t="n">
        <v>2</v>
      </c>
      <c r="AJ102" t="n">
        <v>0</v>
      </c>
      <c r="AK102" t="n">
        <v>0</v>
      </c>
      <c r="AL102" t="n">
        <v>2</v>
      </c>
      <c r="AM102" t="n">
        <v>2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HYPERLINK("https://creighton-primo.hosted.exlibrisgroup.com/primo-explore/search?tab=default_tab&amp;search_scope=EVERYTHING&amp;vid=01CRU&amp;lang=en_US&amp;offset=0&amp;query=any,contains,991001765839702656","Catalog Record")</f>
        <v/>
      </c>
      <c r="AV102">
        <f>HYPERLINK("http://www.worldcat.org/oclc/931950","WorldCat Record")</f>
        <v/>
      </c>
      <c r="AW102" t="inlineStr">
        <is>
          <t>203363176:eng</t>
        </is>
      </c>
      <c r="AX102" t="inlineStr">
        <is>
          <t>931950</t>
        </is>
      </c>
      <c r="AY102" t="inlineStr">
        <is>
          <t>991001765839702656</t>
        </is>
      </c>
      <c r="AZ102" t="inlineStr">
        <is>
          <t>991001765839702656</t>
        </is>
      </c>
      <c r="BA102" t="inlineStr">
        <is>
          <t>2269182960002656</t>
        </is>
      </c>
      <c r="BB102" t="inlineStr">
        <is>
          <t>BOOK</t>
        </is>
      </c>
      <c r="BE102" t="inlineStr">
        <is>
          <t>30001000078438</t>
        </is>
      </c>
      <c r="BF102" t="inlineStr">
        <is>
          <t>893832584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BF321 .N5</t>
        </is>
      </c>
      <c r="E103" t="inlineStr">
        <is>
          <t>0                      BF 0321000N  5</t>
        </is>
      </c>
      <c r="F103" t="inlineStr">
        <is>
          <t>Are you listening? / [by] Ralph G. Nichols [and] Leonard A. Stevens.</t>
        </is>
      </c>
      <c r="H103" t="inlineStr">
        <is>
          <t>No</t>
        </is>
      </c>
      <c r="I103" t="inlineStr">
        <is>
          <t>1</t>
        </is>
      </c>
      <c r="J103" t="inlineStr">
        <is>
          <t>Yes</t>
        </is>
      </c>
      <c r="K103" t="inlineStr">
        <is>
          <t>No</t>
        </is>
      </c>
      <c r="L103" t="inlineStr">
        <is>
          <t>0</t>
        </is>
      </c>
      <c r="M103" t="inlineStr">
        <is>
          <t>Nichols, Ralph G.</t>
        </is>
      </c>
      <c r="N103" t="inlineStr">
        <is>
          <t>New York : McGraw-Hill, [1957]</t>
        </is>
      </c>
      <c r="O103" t="inlineStr">
        <is>
          <t>1957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BF </t>
        </is>
      </c>
      <c r="U103" t="n">
        <v>4</v>
      </c>
      <c r="V103" t="n">
        <v>12</v>
      </c>
      <c r="W103" t="inlineStr">
        <is>
          <t>1996-12-20</t>
        </is>
      </c>
      <c r="X103" t="inlineStr">
        <is>
          <t>2001-03-02</t>
        </is>
      </c>
      <c r="Y103" t="inlineStr">
        <is>
          <t>1987-12-29</t>
        </is>
      </c>
      <c r="Z103" t="inlineStr">
        <is>
          <t>1991-12-23</t>
        </is>
      </c>
      <c r="AA103" t="n">
        <v>869</v>
      </c>
      <c r="AB103" t="n">
        <v>779</v>
      </c>
      <c r="AC103" t="n">
        <v>787</v>
      </c>
      <c r="AD103" t="n">
        <v>10</v>
      </c>
      <c r="AE103" t="n">
        <v>10</v>
      </c>
      <c r="AF103" t="n">
        <v>32</v>
      </c>
      <c r="AG103" t="n">
        <v>32</v>
      </c>
      <c r="AH103" t="n">
        <v>12</v>
      </c>
      <c r="AI103" t="n">
        <v>12</v>
      </c>
      <c r="AJ103" t="n">
        <v>4</v>
      </c>
      <c r="AK103" t="n">
        <v>4</v>
      </c>
      <c r="AL103" t="n">
        <v>14</v>
      </c>
      <c r="AM103" t="n">
        <v>14</v>
      </c>
      <c r="AN103" t="n">
        <v>7</v>
      </c>
      <c r="AO103" t="n">
        <v>7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HYPERLINK("http://catalog.hathitrust.org/Record/000355014","HathiTrust Record")</f>
        <v/>
      </c>
      <c r="AU103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V103">
        <f>HYPERLINK("http://www.worldcat.org/oclc/224491","WorldCat Record")</f>
        <v/>
      </c>
      <c r="AW103" t="inlineStr">
        <is>
          <t>1334058:eng</t>
        </is>
      </c>
      <c r="AX103" t="inlineStr">
        <is>
          <t>224491</t>
        </is>
      </c>
      <c r="AY103" t="inlineStr">
        <is>
          <t>991001762039702656</t>
        </is>
      </c>
      <c r="AZ103" t="inlineStr">
        <is>
          <t>991001762039702656</t>
        </is>
      </c>
      <c r="BA103" t="inlineStr">
        <is>
          <t>2264199120002656</t>
        </is>
      </c>
      <c r="BB103" t="inlineStr">
        <is>
          <t>BOOK</t>
        </is>
      </c>
      <c r="BE103" t="inlineStr">
        <is>
          <t>30001000066078</t>
        </is>
      </c>
      <c r="BF103" t="inlineStr">
        <is>
          <t>893163015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BF323.E8 S75</t>
        </is>
      </c>
      <c r="E104" t="inlineStr">
        <is>
          <t>0                      BF 0323000E  8                  S  75</t>
        </is>
      </c>
      <c r="F104" t="inlineStr">
        <is>
          <t>The psychology of hope.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Stotland, Ezra, 1924-</t>
        </is>
      </c>
      <c r="N104" t="inlineStr">
        <is>
          <t>San Francisco, Jossey-Bass, 1969.</t>
        </is>
      </c>
      <c r="O104" t="inlineStr">
        <is>
          <t>1969</t>
        </is>
      </c>
      <c r="P104" t="inlineStr">
        <is>
          <t>[1st ed.]</t>
        </is>
      </c>
      <c r="Q104" t="inlineStr">
        <is>
          <t>eng</t>
        </is>
      </c>
      <c r="R104" t="inlineStr">
        <is>
          <t>cau</t>
        </is>
      </c>
      <c r="S104" t="inlineStr">
        <is>
          <t>Jossey-Bass behavioral science series</t>
        </is>
      </c>
      <c r="T104" t="inlineStr">
        <is>
          <t xml:space="preserve">BF </t>
        </is>
      </c>
      <c r="U104" t="n">
        <v>11</v>
      </c>
      <c r="V104" t="n">
        <v>11</v>
      </c>
      <c r="W104" t="inlineStr">
        <is>
          <t>1990-02-18</t>
        </is>
      </c>
      <c r="X104" t="inlineStr">
        <is>
          <t>1990-02-18</t>
        </is>
      </c>
      <c r="Y104" t="inlineStr">
        <is>
          <t>1987-12-29</t>
        </is>
      </c>
      <c r="Z104" t="inlineStr">
        <is>
          <t>1987-12-29</t>
        </is>
      </c>
      <c r="AA104" t="n">
        <v>835</v>
      </c>
      <c r="AB104" t="n">
        <v>745</v>
      </c>
      <c r="AC104" t="n">
        <v>756</v>
      </c>
      <c r="AD104" t="n">
        <v>4</v>
      </c>
      <c r="AE104" t="n">
        <v>4</v>
      </c>
      <c r="AF104" t="n">
        <v>42</v>
      </c>
      <c r="AG104" t="n">
        <v>42</v>
      </c>
      <c r="AH104" t="n">
        <v>17</v>
      </c>
      <c r="AI104" t="n">
        <v>17</v>
      </c>
      <c r="AJ104" t="n">
        <v>11</v>
      </c>
      <c r="AK104" t="n">
        <v>11</v>
      </c>
      <c r="AL104" t="n">
        <v>23</v>
      </c>
      <c r="AM104" t="n">
        <v>23</v>
      </c>
      <c r="AN104" t="n">
        <v>3</v>
      </c>
      <c r="AO104" t="n">
        <v>3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HYPERLINK("http://catalog.hathitrust.org/Record/000355225","HathiTrust Record")</f>
        <v/>
      </c>
      <c r="AU104">
        <f>HYPERLINK("https://creighton-primo.hosted.exlibrisgroup.com/primo-explore/search?tab=default_tab&amp;search_scope=EVERYTHING&amp;vid=01CRU&amp;lang=en_US&amp;offset=0&amp;query=any,contains,991000787339702656","Catalog Record")</f>
        <v/>
      </c>
      <c r="AV104">
        <f>HYPERLINK("http://www.worldcat.org/oclc/31274","WorldCat Record")</f>
        <v/>
      </c>
      <c r="AW104" t="inlineStr">
        <is>
          <t>1182063:eng</t>
        </is>
      </c>
      <c r="AX104" t="inlineStr">
        <is>
          <t>31274</t>
        </is>
      </c>
      <c r="AY104" t="inlineStr">
        <is>
          <t>991000787339702656</t>
        </is>
      </c>
      <c r="AZ104" t="inlineStr">
        <is>
          <t>991000787339702656</t>
        </is>
      </c>
      <c r="BA104" t="inlineStr">
        <is>
          <t>2262177030002656</t>
        </is>
      </c>
      <c r="BB104" t="inlineStr">
        <is>
          <t>BOOK</t>
        </is>
      </c>
      <c r="BD104" t="inlineStr">
        <is>
          <t>9780875890319</t>
        </is>
      </c>
      <c r="BE104" t="inlineStr">
        <is>
          <t>30001000066086</t>
        </is>
      </c>
      <c r="BF104" t="inlineStr">
        <is>
          <t>893287014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BF353 G162p 1993</t>
        </is>
      </c>
      <c r="E105" t="inlineStr">
        <is>
          <t>0                      BF 0353000G  162p        1993</t>
        </is>
      </c>
      <c r="F105" t="inlineStr">
        <is>
          <t>The power of place : how our surroundings shape our thoughts, emotions, and actions / Winifred Gallagher.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Yes</t>
        </is>
      </c>
      <c r="L105" t="inlineStr">
        <is>
          <t>0</t>
        </is>
      </c>
      <c r="M105" t="inlineStr">
        <is>
          <t>Gallagher, Winifred.</t>
        </is>
      </c>
      <c r="N105" t="inlineStr">
        <is>
          <t>New York : Poseidon Press, c1993.</t>
        </is>
      </c>
      <c r="O105" t="inlineStr">
        <is>
          <t>1993</t>
        </is>
      </c>
      <c r="Q105" t="inlineStr">
        <is>
          <t>eng</t>
        </is>
      </c>
      <c r="R105" t="inlineStr">
        <is>
          <t>nyu</t>
        </is>
      </c>
      <c r="T105" t="inlineStr">
        <is>
          <t xml:space="preserve">BF </t>
        </is>
      </c>
      <c r="U105" t="n">
        <v>12</v>
      </c>
      <c r="V105" t="n">
        <v>12</v>
      </c>
      <c r="W105" t="inlineStr">
        <is>
          <t>2002-11-21</t>
        </is>
      </c>
      <c r="X105" t="inlineStr">
        <is>
          <t>2002-11-21</t>
        </is>
      </c>
      <c r="Y105" t="inlineStr">
        <is>
          <t>2002-08-23</t>
        </is>
      </c>
      <c r="Z105" t="inlineStr">
        <is>
          <t>2002-08-23</t>
        </is>
      </c>
      <c r="AA105" t="n">
        <v>1130</v>
      </c>
      <c r="AB105" t="n">
        <v>1054</v>
      </c>
      <c r="AC105" t="n">
        <v>1362</v>
      </c>
      <c r="AD105" t="n">
        <v>5</v>
      </c>
      <c r="AE105" t="n">
        <v>7</v>
      </c>
      <c r="AF105" t="n">
        <v>31</v>
      </c>
      <c r="AG105" t="n">
        <v>40</v>
      </c>
      <c r="AH105" t="n">
        <v>12</v>
      </c>
      <c r="AI105" t="n">
        <v>17</v>
      </c>
      <c r="AJ105" t="n">
        <v>5</v>
      </c>
      <c r="AK105" t="n">
        <v>7</v>
      </c>
      <c r="AL105" t="n">
        <v>18</v>
      </c>
      <c r="AM105" t="n">
        <v>21</v>
      </c>
      <c r="AN105" t="n">
        <v>4</v>
      </c>
      <c r="AO105" t="n">
        <v>5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HYPERLINK("http://catalog.hathitrust.org/Record/002622463","HathiTrust Record")</f>
        <v/>
      </c>
      <c r="AU105">
        <f>HYPERLINK("https://creighton-primo.hosted.exlibrisgroup.com/primo-explore/search?tab=default_tab&amp;search_scope=EVERYTHING&amp;vid=01CRU&amp;lang=en_US&amp;offset=0&amp;query=any,contains,991000328559702656","Catalog Record")</f>
        <v/>
      </c>
      <c r="AV105">
        <f>HYPERLINK("http://www.worldcat.org/oclc/27011419","WorldCat Record")</f>
        <v/>
      </c>
      <c r="AW105" t="inlineStr">
        <is>
          <t>890035337:eng</t>
        </is>
      </c>
      <c r="AX105" t="inlineStr">
        <is>
          <t>27011419</t>
        </is>
      </c>
      <c r="AY105" t="inlineStr">
        <is>
          <t>991000328559702656</t>
        </is>
      </c>
      <c r="AZ105" t="inlineStr">
        <is>
          <t>991000328559702656</t>
        </is>
      </c>
      <c r="BA105" t="inlineStr">
        <is>
          <t>22101319440002656</t>
        </is>
      </c>
      <c r="BB105" t="inlineStr">
        <is>
          <t>BOOK</t>
        </is>
      </c>
      <c r="BD105" t="inlineStr">
        <is>
          <t>9780671724108</t>
        </is>
      </c>
      <c r="BE105" t="inlineStr">
        <is>
          <t>30001004441392</t>
        </is>
      </c>
      <c r="BF105" t="inlineStr">
        <is>
          <t>893737228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BF431 .G783 1987</t>
        </is>
      </c>
      <c r="E106" t="inlineStr">
        <is>
          <t>0                      BF 0431000G  783         1987</t>
        </is>
      </c>
      <c r="F106" t="inlineStr">
        <is>
          <t>Adult intellectual assessment / Robert J. Gregory.</t>
        </is>
      </c>
      <c r="H106" t="inlineStr">
        <is>
          <t>No</t>
        </is>
      </c>
      <c r="I106" t="inlineStr">
        <is>
          <t>1</t>
        </is>
      </c>
      <c r="J106" t="inlineStr">
        <is>
          <t>Yes</t>
        </is>
      </c>
      <c r="K106" t="inlineStr">
        <is>
          <t>No</t>
        </is>
      </c>
      <c r="L106" t="inlineStr">
        <is>
          <t>0</t>
        </is>
      </c>
      <c r="M106" t="inlineStr">
        <is>
          <t>Gregory, Robert J.</t>
        </is>
      </c>
      <c r="N106" t="inlineStr">
        <is>
          <t>Boston : Allyn and Bacon, c1987.</t>
        </is>
      </c>
      <c r="O106" t="inlineStr">
        <is>
          <t>1987</t>
        </is>
      </c>
      <c r="Q106" t="inlineStr">
        <is>
          <t>eng</t>
        </is>
      </c>
      <c r="R106" t="inlineStr">
        <is>
          <t>mau</t>
        </is>
      </c>
      <c r="T106" t="inlineStr">
        <is>
          <t xml:space="preserve">BF </t>
        </is>
      </c>
      <c r="U106" t="n">
        <v>3</v>
      </c>
      <c r="V106" t="n">
        <v>15</v>
      </c>
      <c r="W106" t="inlineStr">
        <is>
          <t>1999-09-26</t>
        </is>
      </c>
      <c r="X106" t="inlineStr">
        <is>
          <t>2001-11-18</t>
        </is>
      </c>
      <c r="Y106" t="inlineStr">
        <is>
          <t>1988-01-05</t>
        </is>
      </c>
      <c r="Z106" t="inlineStr">
        <is>
          <t>1993-03-29</t>
        </is>
      </c>
      <c r="AA106" t="n">
        <v>236</v>
      </c>
      <c r="AB106" t="n">
        <v>199</v>
      </c>
      <c r="AC106" t="n">
        <v>200</v>
      </c>
      <c r="AD106" t="n">
        <v>4</v>
      </c>
      <c r="AE106" t="n">
        <v>4</v>
      </c>
      <c r="AF106" t="n">
        <v>9</v>
      </c>
      <c r="AG106" t="n">
        <v>9</v>
      </c>
      <c r="AH106" t="n">
        <v>2</v>
      </c>
      <c r="AI106" t="n">
        <v>2</v>
      </c>
      <c r="AJ106" t="n">
        <v>2</v>
      </c>
      <c r="AK106" t="n">
        <v>2</v>
      </c>
      <c r="AL106" t="n">
        <v>6</v>
      </c>
      <c r="AM106" t="n">
        <v>6</v>
      </c>
      <c r="AN106" t="n">
        <v>2</v>
      </c>
      <c r="AO106" t="n">
        <v>2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HYPERLINK("http://catalog.hathitrust.org/Record/007131114","HathiTrust Record")</f>
        <v/>
      </c>
      <c r="AU106">
        <f>HYPERLINK("https://creighton-primo.hosted.exlibrisgroup.com/primo-explore/search?tab=default_tab&amp;search_scope=EVERYTHING&amp;vid=01CRU&amp;lang=en_US&amp;offset=0&amp;query=any,contains,991001805479702656","Catalog Record")</f>
        <v/>
      </c>
      <c r="AV106">
        <f>HYPERLINK("http://www.worldcat.org/oclc/14412922","WorldCat Record")</f>
        <v/>
      </c>
      <c r="AW106" t="inlineStr">
        <is>
          <t>180905898:eng</t>
        </is>
      </c>
      <c r="AX106" t="inlineStr">
        <is>
          <t>14412922</t>
        </is>
      </c>
      <c r="AY106" t="inlineStr">
        <is>
          <t>991001805479702656</t>
        </is>
      </c>
      <c r="AZ106" t="inlineStr">
        <is>
          <t>991001805479702656</t>
        </is>
      </c>
      <c r="BA106" t="inlineStr">
        <is>
          <t>2263989900002656</t>
        </is>
      </c>
      <c r="BB106" t="inlineStr">
        <is>
          <t>BOOK</t>
        </is>
      </c>
      <c r="BD106" t="inlineStr">
        <is>
          <t>9780205104635</t>
        </is>
      </c>
      <c r="BE106" t="inlineStr">
        <is>
          <t>30001000623027</t>
        </is>
      </c>
      <c r="BF106" t="inlineStr">
        <is>
          <t>893150200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BF431 .N38</t>
        </is>
      </c>
      <c r="E107" t="inlineStr">
        <is>
          <t>0                      BF 0431000N  38</t>
        </is>
      </c>
      <c r="F107" t="inlineStr">
        <is>
          <t>The Nature of intelligence / edited by Lauren B. Resnick.</t>
        </is>
      </c>
      <c r="H107" t="inlineStr">
        <is>
          <t>No</t>
        </is>
      </c>
      <c r="I107" t="inlineStr">
        <is>
          <t>1</t>
        </is>
      </c>
      <c r="J107" t="inlineStr">
        <is>
          <t>Yes</t>
        </is>
      </c>
      <c r="K107" t="inlineStr">
        <is>
          <t>No</t>
        </is>
      </c>
      <c r="L107" t="inlineStr">
        <is>
          <t>0</t>
        </is>
      </c>
      <c r="N107" t="inlineStr">
        <is>
          <t>Hillsdale, N.J. : Lawrence Erlbaum Associates ; New York : distributed by Halsted Press Division of J. Wiley, 1976.</t>
        </is>
      </c>
      <c r="O107" t="inlineStr">
        <is>
          <t>1976</t>
        </is>
      </c>
      <c r="Q107" t="inlineStr">
        <is>
          <t>eng</t>
        </is>
      </c>
      <c r="R107" t="inlineStr">
        <is>
          <t>nju</t>
        </is>
      </c>
      <c r="T107" t="inlineStr">
        <is>
          <t xml:space="preserve">BF </t>
        </is>
      </c>
      <c r="U107" t="n">
        <v>0</v>
      </c>
      <c r="V107" t="n">
        <v>6</v>
      </c>
      <c r="X107" t="inlineStr">
        <is>
          <t>1998-10-06</t>
        </is>
      </c>
      <c r="Y107" t="inlineStr">
        <is>
          <t>2004-10-14</t>
        </is>
      </c>
      <c r="Z107" t="inlineStr">
        <is>
          <t>2004-10-14</t>
        </is>
      </c>
      <c r="AA107" t="n">
        <v>736</v>
      </c>
      <c r="AB107" t="n">
        <v>562</v>
      </c>
      <c r="AC107" t="n">
        <v>562</v>
      </c>
      <c r="AD107" t="n">
        <v>4</v>
      </c>
      <c r="AE107" t="n">
        <v>4</v>
      </c>
      <c r="AF107" t="n">
        <v>28</v>
      </c>
      <c r="AG107" t="n">
        <v>28</v>
      </c>
      <c r="AH107" t="n">
        <v>13</v>
      </c>
      <c r="AI107" t="n">
        <v>13</v>
      </c>
      <c r="AJ107" t="n">
        <v>8</v>
      </c>
      <c r="AK107" t="n">
        <v>8</v>
      </c>
      <c r="AL107" t="n">
        <v>14</v>
      </c>
      <c r="AM107" t="n">
        <v>14</v>
      </c>
      <c r="AN107" t="n">
        <v>2</v>
      </c>
      <c r="AO107" t="n">
        <v>2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V107">
        <f>HYPERLINK("http://www.worldcat.org/oclc/2310630","WorldCat Record")</f>
        <v/>
      </c>
      <c r="AW107" t="inlineStr">
        <is>
          <t>365344738:eng</t>
        </is>
      </c>
      <c r="AX107" t="inlineStr">
        <is>
          <t>2310630</t>
        </is>
      </c>
      <c r="AY107" t="inlineStr">
        <is>
          <t>991001653719702656</t>
        </is>
      </c>
      <c r="AZ107" t="inlineStr">
        <is>
          <t>991001653719702656</t>
        </is>
      </c>
      <c r="BA107" t="inlineStr">
        <is>
          <t>2261461230002656</t>
        </is>
      </c>
      <c r="BB107" t="inlineStr">
        <is>
          <t>BOOK</t>
        </is>
      </c>
      <c r="BD107" t="inlineStr">
        <is>
          <t>9780470013847</t>
        </is>
      </c>
      <c r="BE107" t="inlineStr">
        <is>
          <t>206706-2001</t>
        </is>
      </c>
      <c r="BF107" t="inlineStr">
        <is>
          <t>893279241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BF431.5.U6 V152j 2000</t>
        </is>
      </c>
      <c r="E108" t="inlineStr">
        <is>
          <t>0                      BF 0431500U  6                  V  152j        2000</t>
        </is>
      </c>
      <c r="F108" t="inlineStr">
        <is>
          <t>Intelligence testing and minority students : foundations, performance factors, and assessment issues / Richard R. Valencia, Lisa A. Suzuki.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1</t>
        </is>
      </c>
      <c r="M108" t="inlineStr">
        <is>
          <t>Valencia, Richard R.</t>
        </is>
      </c>
      <c r="N108" t="inlineStr">
        <is>
          <t>Thousand Oaks, Calif. : Sage Publications, c2001.</t>
        </is>
      </c>
      <c r="O108" t="inlineStr">
        <is>
          <t>2001</t>
        </is>
      </c>
      <c r="Q108" t="inlineStr">
        <is>
          <t>eng</t>
        </is>
      </c>
      <c r="R108" t="inlineStr">
        <is>
          <t>cau</t>
        </is>
      </c>
      <c r="S108" t="inlineStr">
        <is>
          <t>Racial and ethnic minority psychology series</t>
        </is>
      </c>
      <c r="T108" t="inlineStr">
        <is>
          <t xml:space="preserve">BF </t>
        </is>
      </c>
      <c r="U108" t="n">
        <v>1</v>
      </c>
      <c r="V108" t="n">
        <v>1</v>
      </c>
      <c r="W108" t="inlineStr">
        <is>
          <t>2006-05-25</t>
        </is>
      </c>
      <c r="X108" t="inlineStr">
        <is>
          <t>2006-05-25</t>
        </is>
      </c>
      <c r="Y108" t="inlineStr">
        <is>
          <t>2006-04-20</t>
        </is>
      </c>
      <c r="Z108" t="inlineStr">
        <is>
          <t>2006-04-20</t>
        </is>
      </c>
      <c r="AA108" t="n">
        <v>394</v>
      </c>
      <c r="AB108" t="n">
        <v>338</v>
      </c>
      <c r="AC108" t="n">
        <v>1034</v>
      </c>
      <c r="AD108" t="n">
        <v>4</v>
      </c>
      <c r="AE108" t="n">
        <v>15</v>
      </c>
      <c r="AF108" t="n">
        <v>16</v>
      </c>
      <c r="AG108" t="n">
        <v>41</v>
      </c>
      <c r="AH108" t="n">
        <v>3</v>
      </c>
      <c r="AI108" t="n">
        <v>12</v>
      </c>
      <c r="AJ108" t="n">
        <v>5</v>
      </c>
      <c r="AK108" t="n">
        <v>9</v>
      </c>
      <c r="AL108" t="n">
        <v>11</v>
      </c>
      <c r="AM108" t="n">
        <v>16</v>
      </c>
      <c r="AN108" t="n">
        <v>3</v>
      </c>
      <c r="AO108" t="n">
        <v>13</v>
      </c>
      <c r="AP108" t="n">
        <v>0</v>
      </c>
      <c r="AQ108" t="n">
        <v>1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HYPERLINK("https://creighton-primo.hosted.exlibrisgroup.com/primo-explore/search?tab=default_tab&amp;search_scope=EVERYTHING&amp;vid=01CRU&amp;lang=en_US&amp;offset=0&amp;query=any,contains,991000476119702656","Catalog Record")</f>
        <v/>
      </c>
      <c r="AV108">
        <f>HYPERLINK("http://www.worldcat.org/oclc/43859346","WorldCat Record")</f>
        <v/>
      </c>
      <c r="AW108" t="inlineStr">
        <is>
          <t>836983198:eng</t>
        </is>
      </c>
      <c r="AX108" t="inlineStr">
        <is>
          <t>43859346</t>
        </is>
      </c>
      <c r="AY108" t="inlineStr">
        <is>
          <t>991000476119702656</t>
        </is>
      </c>
      <c r="AZ108" t="inlineStr">
        <is>
          <t>991000476119702656</t>
        </is>
      </c>
      <c r="BA108" t="inlineStr">
        <is>
          <t>2270916190002656</t>
        </is>
      </c>
      <c r="BB108" t="inlineStr">
        <is>
          <t>BOOK</t>
        </is>
      </c>
      <c r="BD108" t="inlineStr">
        <is>
          <t>9780761912309</t>
        </is>
      </c>
      <c r="BE108" t="inlineStr">
        <is>
          <t>30001004914612</t>
        </is>
      </c>
      <c r="BF108" t="inlineStr">
        <is>
          <t>893354418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BF455 .L8 1982</t>
        </is>
      </c>
      <c r="E109" t="inlineStr">
        <is>
          <t>0                      BF 0455000L  8           1982</t>
        </is>
      </c>
      <c r="F109" t="inlineStr">
        <is>
          <t>Language and cognition / Alexander R. Luria ; edited by James V. Wertsch.</t>
        </is>
      </c>
      <c r="H109" t="inlineStr">
        <is>
          <t>No</t>
        </is>
      </c>
      <c r="I109" t="inlineStr">
        <is>
          <t>1</t>
        </is>
      </c>
      <c r="J109" t="inlineStr">
        <is>
          <t>Yes</t>
        </is>
      </c>
      <c r="K109" t="inlineStr">
        <is>
          <t>No</t>
        </is>
      </c>
      <c r="L109" t="inlineStr">
        <is>
          <t>0</t>
        </is>
      </c>
      <c r="M109" t="inlineStr">
        <is>
          <t>Lurii︠a︡, A. R. (Aleksandr Romanovich), 1902-1977.</t>
        </is>
      </c>
      <c r="N109" t="inlineStr">
        <is>
          <t>Washington, D.C. : V.H. Winston ; New York : John Wiley, 1981, c1982.</t>
        </is>
      </c>
      <c r="O109" t="inlineStr">
        <is>
          <t>1981</t>
        </is>
      </c>
      <c r="Q109" t="inlineStr">
        <is>
          <t>eng</t>
        </is>
      </c>
      <c r="R109" t="inlineStr">
        <is>
          <t>dcu</t>
        </is>
      </c>
      <c r="T109" t="inlineStr">
        <is>
          <t xml:space="preserve">BF </t>
        </is>
      </c>
      <c r="U109" t="n">
        <v>3</v>
      </c>
      <c r="V109" t="n">
        <v>8</v>
      </c>
      <c r="W109" t="inlineStr">
        <is>
          <t>1997-12-03</t>
        </is>
      </c>
      <c r="X109" t="inlineStr">
        <is>
          <t>1997-12-03</t>
        </is>
      </c>
      <c r="Y109" t="inlineStr">
        <is>
          <t>1987-08-20</t>
        </is>
      </c>
      <c r="Z109" t="inlineStr">
        <is>
          <t>1991-07-31</t>
        </is>
      </c>
      <c r="AA109" t="n">
        <v>857</v>
      </c>
      <c r="AB109" t="n">
        <v>785</v>
      </c>
      <c r="AC109" t="n">
        <v>800</v>
      </c>
      <c r="AD109" t="n">
        <v>7</v>
      </c>
      <c r="AE109" t="n">
        <v>7</v>
      </c>
      <c r="AF109" t="n">
        <v>43</v>
      </c>
      <c r="AG109" t="n">
        <v>43</v>
      </c>
      <c r="AH109" t="n">
        <v>18</v>
      </c>
      <c r="AI109" t="n">
        <v>18</v>
      </c>
      <c r="AJ109" t="n">
        <v>11</v>
      </c>
      <c r="AK109" t="n">
        <v>11</v>
      </c>
      <c r="AL109" t="n">
        <v>21</v>
      </c>
      <c r="AM109" t="n">
        <v>21</v>
      </c>
      <c r="AN109" t="n">
        <v>5</v>
      </c>
      <c r="AO109" t="n">
        <v>5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V109">
        <f>HYPERLINK("http://www.worldcat.org/oclc/8155099","WorldCat Record")</f>
        <v/>
      </c>
      <c r="AW109" t="inlineStr">
        <is>
          <t>144652433:eng</t>
        </is>
      </c>
      <c r="AX109" t="inlineStr">
        <is>
          <t>8155099</t>
        </is>
      </c>
      <c r="AY109" t="inlineStr">
        <is>
          <t>991001762209702656</t>
        </is>
      </c>
      <c r="AZ109" t="inlineStr">
        <is>
          <t>991001762209702656</t>
        </is>
      </c>
      <c r="BA109" t="inlineStr">
        <is>
          <t>2272596630002656</t>
        </is>
      </c>
      <c r="BB109" t="inlineStr">
        <is>
          <t>BOOK</t>
        </is>
      </c>
      <c r="BD109" t="inlineStr">
        <is>
          <t>9780471093022</t>
        </is>
      </c>
      <c r="BE109" t="inlineStr">
        <is>
          <t>30001000066292</t>
        </is>
      </c>
      <c r="BF109" t="inlineStr">
        <is>
          <t>893832577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BF455 .R853 1986</t>
        </is>
      </c>
      <c r="E110" t="inlineStr">
        <is>
          <t>0                      BF 0455000R  853         1986</t>
        </is>
      </c>
      <c r="F110" t="inlineStr">
        <is>
          <t>Parallel distributed processing : explorations in the microstructure of cognition / David E. Rumelhart, James L. McClelland, and the PDP Research Group.</t>
        </is>
      </c>
      <c r="H110" t="inlineStr">
        <is>
          <t>Yes</t>
        </is>
      </c>
      <c r="I110" t="inlineStr">
        <is>
          <t>1</t>
        </is>
      </c>
      <c r="J110" t="inlineStr">
        <is>
          <t>Yes</t>
        </is>
      </c>
      <c r="K110" t="inlineStr">
        <is>
          <t>No</t>
        </is>
      </c>
      <c r="L110" t="inlineStr">
        <is>
          <t>0</t>
        </is>
      </c>
      <c r="M110" t="inlineStr">
        <is>
          <t>Rumelhart, David E.</t>
        </is>
      </c>
      <c r="N110" t="inlineStr">
        <is>
          <t>Cambridge, Mass. : MIT Press, c1986, 1988 printing.</t>
        </is>
      </c>
      <c r="O110" t="inlineStr">
        <is>
          <t>1986</t>
        </is>
      </c>
      <c r="Q110" t="inlineStr">
        <is>
          <t>eng</t>
        </is>
      </c>
      <c r="R110" t="inlineStr">
        <is>
          <t>mau</t>
        </is>
      </c>
      <c r="S110" t="inlineStr">
        <is>
          <t>Computational models of cognition and perception</t>
        </is>
      </c>
      <c r="T110" t="inlineStr">
        <is>
          <t xml:space="preserve">BF </t>
        </is>
      </c>
      <c r="U110" t="n">
        <v>4</v>
      </c>
      <c r="V110" t="n">
        <v>7</v>
      </c>
      <c r="W110" t="inlineStr">
        <is>
          <t>2002-04-20</t>
        </is>
      </c>
      <c r="X110" t="inlineStr">
        <is>
          <t>2002-04-20</t>
        </is>
      </c>
      <c r="Y110" t="inlineStr">
        <is>
          <t>1987-08-28</t>
        </is>
      </c>
      <c r="Z110" t="inlineStr">
        <is>
          <t>1993-06-07</t>
        </is>
      </c>
      <c r="AA110" t="n">
        <v>978</v>
      </c>
      <c r="AB110" t="n">
        <v>763</v>
      </c>
      <c r="AC110" t="n">
        <v>800</v>
      </c>
      <c r="AD110" t="n">
        <v>6</v>
      </c>
      <c r="AE110" t="n">
        <v>6</v>
      </c>
      <c r="AF110" t="n">
        <v>36</v>
      </c>
      <c r="AG110" t="n">
        <v>36</v>
      </c>
      <c r="AH110" t="n">
        <v>17</v>
      </c>
      <c r="AI110" t="n">
        <v>17</v>
      </c>
      <c r="AJ110" t="n">
        <v>9</v>
      </c>
      <c r="AK110" t="n">
        <v>9</v>
      </c>
      <c r="AL110" t="n">
        <v>18</v>
      </c>
      <c r="AM110" t="n">
        <v>18</v>
      </c>
      <c r="AN110" t="n">
        <v>3</v>
      </c>
      <c r="AO110" t="n">
        <v>3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V110">
        <f>HYPERLINK("http://www.worldcat.org/oclc/12837549","WorldCat Record")</f>
        <v/>
      </c>
      <c r="AW110" t="inlineStr">
        <is>
          <t>2864462756:eng</t>
        </is>
      </c>
      <c r="AX110" t="inlineStr">
        <is>
          <t>12837549</t>
        </is>
      </c>
      <c r="AY110" t="inlineStr">
        <is>
          <t>991001762259702656</t>
        </is>
      </c>
      <c r="AZ110" t="inlineStr">
        <is>
          <t>991001762259702656</t>
        </is>
      </c>
      <c r="BA110" t="inlineStr">
        <is>
          <t>2272126830002656</t>
        </is>
      </c>
      <c r="BB110" t="inlineStr">
        <is>
          <t>BOOK</t>
        </is>
      </c>
      <c r="BD110" t="inlineStr">
        <is>
          <t>9780262132183</t>
        </is>
      </c>
      <c r="BE110" t="inlineStr">
        <is>
          <t>30001000066334</t>
        </is>
      </c>
      <c r="BF110" t="inlineStr">
        <is>
          <t>893816667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BF51 .F84 1986</t>
        </is>
      </c>
      <c r="E111" t="inlineStr">
        <is>
          <t>0                      BF 0051000F  84          1986</t>
        </is>
      </c>
      <c r="F111" t="inlineStr">
        <is>
          <t>Psychology and religion : eight points of view / Andrew Reid Fuller.</t>
        </is>
      </c>
      <c r="H111" t="inlineStr">
        <is>
          <t>No</t>
        </is>
      </c>
      <c r="I111" t="inlineStr">
        <is>
          <t>1</t>
        </is>
      </c>
      <c r="J111" t="inlineStr">
        <is>
          <t>Yes</t>
        </is>
      </c>
      <c r="K111" t="inlineStr">
        <is>
          <t>No</t>
        </is>
      </c>
      <c r="L111" t="inlineStr">
        <is>
          <t>0</t>
        </is>
      </c>
      <c r="M111" t="inlineStr">
        <is>
          <t>Fuller, Andrew Reid.</t>
        </is>
      </c>
      <c r="N111" t="inlineStr">
        <is>
          <t>Lanham, MD : University Press of America, c1986.</t>
        </is>
      </c>
      <c r="O111" t="inlineStr">
        <is>
          <t>1986</t>
        </is>
      </c>
      <c r="P111" t="inlineStr">
        <is>
          <t>2nd ed.</t>
        </is>
      </c>
      <c r="Q111" t="inlineStr">
        <is>
          <t>eng</t>
        </is>
      </c>
      <c r="R111" t="inlineStr">
        <is>
          <t>mdu</t>
        </is>
      </c>
      <c r="T111" t="inlineStr">
        <is>
          <t xml:space="preserve">BF </t>
        </is>
      </c>
      <c r="U111" t="n">
        <v>4</v>
      </c>
      <c r="V111" t="n">
        <v>10</v>
      </c>
      <c r="W111" t="inlineStr">
        <is>
          <t>1992-03-01</t>
        </is>
      </c>
      <c r="X111" t="inlineStr">
        <is>
          <t>1998-11-08</t>
        </is>
      </c>
      <c r="Y111" t="inlineStr">
        <is>
          <t>1987-08-21</t>
        </is>
      </c>
      <c r="Z111" t="inlineStr">
        <is>
          <t>1992-10-23</t>
        </is>
      </c>
      <c r="AA111" t="n">
        <v>291</v>
      </c>
      <c r="AB111" t="n">
        <v>241</v>
      </c>
      <c r="AC111" t="n">
        <v>660</v>
      </c>
      <c r="AD111" t="n">
        <v>3</v>
      </c>
      <c r="AE111" t="n">
        <v>7</v>
      </c>
      <c r="AF111" t="n">
        <v>10</v>
      </c>
      <c r="AG111" t="n">
        <v>37</v>
      </c>
      <c r="AH111" t="n">
        <v>5</v>
      </c>
      <c r="AI111" t="n">
        <v>16</v>
      </c>
      <c r="AJ111" t="n">
        <v>1</v>
      </c>
      <c r="AK111" t="n">
        <v>6</v>
      </c>
      <c r="AL111" t="n">
        <v>7</v>
      </c>
      <c r="AM111" t="n">
        <v>18</v>
      </c>
      <c r="AN111" t="n">
        <v>1</v>
      </c>
      <c r="AO111" t="n">
        <v>5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HYPERLINK("https://creighton-primo.hosted.exlibrisgroup.com/primo-explore/search?tab=default_tab&amp;search_scope=EVERYTHING&amp;vid=01CRU&amp;lang=en_US&amp;offset=0&amp;query=any,contains,991001774969702656","Catalog Record")</f>
        <v/>
      </c>
      <c r="AV111">
        <f>HYPERLINK("http://www.worldcat.org/oclc/13330804","WorldCat Record")</f>
        <v/>
      </c>
      <c r="AW111" t="inlineStr">
        <is>
          <t>965352:eng</t>
        </is>
      </c>
      <c r="AX111" t="inlineStr">
        <is>
          <t>13330804</t>
        </is>
      </c>
      <c r="AY111" t="inlineStr">
        <is>
          <t>991001774969702656</t>
        </is>
      </c>
      <c r="AZ111" t="inlineStr">
        <is>
          <t>991001774969702656</t>
        </is>
      </c>
      <c r="BA111" t="inlineStr">
        <is>
          <t>2263752560002656</t>
        </is>
      </c>
      <c r="BB111" t="inlineStr">
        <is>
          <t>BOOK</t>
        </is>
      </c>
      <c r="BD111" t="inlineStr">
        <is>
          <t>9780819153364</t>
        </is>
      </c>
      <c r="BE111" t="inlineStr">
        <is>
          <t>30001000173031</t>
        </is>
      </c>
      <c r="BF111" t="inlineStr">
        <is>
          <t>893827080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BF515 .P79</t>
        </is>
      </c>
      <c r="E112" t="inlineStr">
        <is>
          <t>0                      BF 0515000P  79</t>
        </is>
      </c>
      <c r="F112" t="inlineStr">
        <is>
          <t>The Psychology of pain / edited by Richard A. Sternbach.</t>
        </is>
      </c>
      <c r="H112" t="inlineStr">
        <is>
          <t>No</t>
        </is>
      </c>
      <c r="I112" t="inlineStr">
        <is>
          <t>1</t>
        </is>
      </c>
      <c r="J112" t="inlineStr">
        <is>
          <t>Yes</t>
        </is>
      </c>
      <c r="K112" t="inlineStr">
        <is>
          <t>No</t>
        </is>
      </c>
      <c r="L112" t="inlineStr">
        <is>
          <t>0</t>
        </is>
      </c>
      <c r="N112" t="inlineStr">
        <is>
          <t>New York : Raven Press, c1978.</t>
        </is>
      </c>
      <c r="O112" t="inlineStr">
        <is>
          <t>1978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BF </t>
        </is>
      </c>
      <c r="U112" t="n">
        <v>12</v>
      </c>
      <c r="V112" t="n">
        <v>18</v>
      </c>
      <c r="W112" t="inlineStr">
        <is>
          <t>1999-03-12</t>
        </is>
      </c>
      <c r="X112" t="inlineStr">
        <is>
          <t>1999-03-12</t>
        </is>
      </c>
      <c r="Y112" t="inlineStr">
        <is>
          <t>1987-12-02</t>
        </is>
      </c>
      <c r="Z112" t="inlineStr">
        <is>
          <t>1990-04-26</t>
        </is>
      </c>
      <c r="AA112" t="n">
        <v>487</v>
      </c>
      <c r="AB112" t="n">
        <v>358</v>
      </c>
      <c r="AC112" t="n">
        <v>501</v>
      </c>
      <c r="AD112" t="n">
        <v>4</v>
      </c>
      <c r="AE112" t="n">
        <v>4</v>
      </c>
      <c r="AF112" t="n">
        <v>22</v>
      </c>
      <c r="AG112" t="n">
        <v>27</v>
      </c>
      <c r="AH112" t="n">
        <v>10</v>
      </c>
      <c r="AI112" t="n">
        <v>12</v>
      </c>
      <c r="AJ112" t="n">
        <v>6</v>
      </c>
      <c r="AK112" t="n">
        <v>6</v>
      </c>
      <c r="AL112" t="n">
        <v>10</v>
      </c>
      <c r="AM112" t="n">
        <v>15</v>
      </c>
      <c r="AN112" t="n">
        <v>2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HYPERLINK("http://catalog.hathitrust.org/Record/000214651","HathiTrust Record")</f>
        <v/>
      </c>
      <c r="AU112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V112">
        <f>HYPERLINK("http://www.worldcat.org/oclc/4136788","WorldCat Record")</f>
        <v/>
      </c>
      <c r="AW112" t="inlineStr">
        <is>
          <t>54238559:eng</t>
        </is>
      </c>
      <c r="AX112" t="inlineStr">
        <is>
          <t>4136788</t>
        </is>
      </c>
      <c r="AY112" t="inlineStr">
        <is>
          <t>991001791419702656</t>
        </is>
      </c>
      <c r="AZ112" t="inlineStr">
        <is>
          <t>991001791419702656</t>
        </is>
      </c>
      <c r="BA112" t="inlineStr">
        <is>
          <t>2258248850002656</t>
        </is>
      </c>
      <c r="BB112" t="inlineStr">
        <is>
          <t>BOOK</t>
        </is>
      </c>
      <c r="BD112" t="inlineStr">
        <is>
          <t>9780890042786</t>
        </is>
      </c>
      <c r="BE112" t="inlineStr">
        <is>
          <t>30001000331506</t>
        </is>
      </c>
      <c r="BF112" t="inlineStr">
        <is>
          <t>893832601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BF531 .O2</t>
        </is>
      </c>
      <c r="E113" t="inlineStr">
        <is>
          <t>0                      BF 0531000O  2</t>
        </is>
      </c>
      <c r="F113" t="inlineStr">
        <is>
          <t>Emotions and morals : their place and purpose in harmonious living.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O'Brien, Patrick, 1917-</t>
        </is>
      </c>
      <c r="N113" t="inlineStr">
        <is>
          <t>New York : Grune &amp; Stratton, 1950.</t>
        </is>
      </c>
      <c r="O113" t="inlineStr">
        <is>
          <t>1950</t>
        </is>
      </c>
      <c r="Q113" t="inlineStr">
        <is>
          <t>eng</t>
        </is>
      </c>
      <c r="R113" t="inlineStr">
        <is>
          <t xml:space="preserve">xx </t>
        </is>
      </c>
      <c r="T113" t="inlineStr">
        <is>
          <t xml:space="preserve">BF </t>
        </is>
      </c>
      <c r="U113" t="n">
        <v>4</v>
      </c>
      <c r="V113" t="n">
        <v>4</v>
      </c>
      <c r="W113" t="inlineStr">
        <is>
          <t>1998-05-29</t>
        </is>
      </c>
      <c r="X113" t="inlineStr">
        <is>
          <t>1998-05-29</t>
        </is>
      </c>
      <c r="Y113" t="inlineStr">
        <is>
          <t>1988-02-29</t>
        </is>
      </c>
      <c r="Z113" t="inlineStr">
        <is>
          <t>1988-02-29</t>
        </is>
      </c>
      <c r="AA113" t="n">
        <v>131</v>
      </c>
      <c r="AB113" t="n">
        <v>119</v>
      </c>
      <c r="AC113" t="n">
        <v>119</v>
      </c>
      <c r="AD113" t="n">
        <v>1</v>
      </c>
      <c r="AE113" t="n">
        <v>1</v>
      </c>
      <c r="AF113" t="n">
        <v>17</v>
      </c>
      <c r="AG113" t="n">
        <v>17</v>
      </c>
      <c r="AH113" t="n">
        <v>3</v>
      </c>
      <c r="AI113" t="n">
        <v>3</v>
      </c>
      <c r="AJ113" t="n">
        <v>5</v>
      </c>
      <c r="AK113" t="n">
        <v>5</v>
      </c>
      <c r="AL113" t="n">
        <v>14</v>
      </c>
      <c r="AM113" t="n">
        <v>14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HYPERLINK("https://creighton-primo.hosted.exlibrisgroup.com/primo-explore/search?tab=default_tab&amp;search_scope=EVERYTHING&amp;vid=01CRU&amp;lang=en_US&amp;offset=0&amp;query=any,contains,991000787879702656","Catalog Record")</f>
        <v/>
      </c>
      <c r="AV113">
        <f>HYPERLINK("http://www.worldcat.org/oclc/1406018","WorldCat Record")</f>
        <v/>
      </c>
      <c r="AW113" t="inlineStr">
        <is>
          <t>10457480841:eng</t>
        </is>
      </c>
      <c r="AX113" t="inlineStr">
        <is>
          <t>1406018</t>
        </is>
      </c>
      <c r="AY113" t="inlineStr">
        <is>
          <t>991000787879702656</t>
        </is>
      </c>
      <c r="AZ113" t="inlineStr">
        <is>
          <t>991000787879702656</t>
        </is>
      </c>
      <c r="BA113" t="inlineStr">
        <is>
          <t>2261223980002656</t>
        </is>
      </c>
      <c r="BB113" t="inlineStr">
        <is>
          <t>BOOK</t>
        </is>
      </c>
      <c r="BE113" t="inlineStr">
        <is>
          <t>30001000066417</t>
        </is>
      </c>
      <c r="BF113" t="inlineStr">
        <is>
          <t>893161165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BF575 .G7 S979D 1970</t>
        </is>
      </c>
      <c r="E114" t="inlineStr">
        <is>
          <t>0                      BF 0575000G  7                  S  979D        1970</t>
        </is>
      </c>
      <c r="F114" t="inlineStr">
        <is>
          <t>The dynamics of grief / [by] David K. Switzer.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Switzer, David K., 1925-</t>
        </is>
      </c>
      <c r="N114" t="inlineStr">
        <is>
          <t>Nashville : Abingdon Press, [1970]</t>
        </is>
      </c>
      <c r="O114" t="inlineStr">
        <is>
          <t>1970</t>
        </is>
      </c>
      <c r="Q114" t="inlineStr">
        <is>
          <t>eng</t>
        </is>
      </c>
      <c r="R114" t="inlineStr">
        <is>
          <t>tnu</t>
        </is>
      </c>
      <c r="T114" t="inlineStr">
        <is>
          <t xml:space="preserve">BF </t>
        </is>
      </c>
      <c r="U114" t="n">
        <v>8</v>
      </c>
      <c r="V114" t="n">
        <v>8</v>
      </c>
      <c r="W114" t="inlineStr">
        <is>
          <t>1998-04-08</t>
        </is>
      </c>
      <c r="X114" t="inlineStr">
        <is>
          <t>1998-04-08</t>
        </is>
      </c>
      <c r="Y114" t="inlineStr">
        <is>
          <t>1988-02-29</t>
        </is>
      </c>
      <c r="Z114" t="inlineStr">
        <is>
          <t>1988-02-29</t>
        </is>
      </c>
      <c r="AA114" t="n">
        <v>746</v>
      </c>
      <c r="AB114" t="n">
        <v>668</v>
      </c>
      <c r="AC114" t="n">
        <v>679</v>
      </c>
      <c r="AD114" t="n">
        <v>3</v>
      </c>
      <c r="AE114" t="n">
        <v>3</v>
      </c>
      <c r="AF114" t="n">
        <v>27</v>
      </c>
      <c r="AG114" t="n">
        <v>27</v>
      </c>
      <c r="AH114" t="n">
        <v>12</v>
      </c>
      <c r="AI114" t="n">
        <v>12</v>
      </c>
      <c r="AJ114" t="n">
        <v>5</v>
      </c>
      <c r="AK114" t="n">
        <v>5</v>
      </c>
      <c r="AL114" t="n">
        <v>11</v>
      </c>
      <c r="AM114" t="n">
        <v>11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HYPERLINK("http://catalog.hathitrust.org/Record/001920936","HathiTrust Record")</f>
        <v/>
      </c>
      <c r="AU114">
        <f>HYPERLINK("https://creighton-primo.hosted.exlibrisgroup.com/primo-explore/search?tab=default_tab&amp;search_scope=EVERYTHING&amp;vid=01CRU&amp;lang=en_US&amp;offset=0&amp;query=any,contains,991000788469702656","Catalog Record")</f>
        <v/>
      </c>
      <c r="AV114">
        <f>HYPERLINK("http://www.worldcat.org/oclc/106345","WorldCat Record")</f>
        <v/>
      </c>
      <c r="AW114" t="inlineStr">
        <is>
          <t>434308:eng</t>
        </is>
      </c>
      <c r="AX114" t="inlineStr">
        <is>
          <t>106345</t>
        </is>
      </c>
      <c r="AY114" t="inlineStr">
        <is>
          <t>991000788469702656</t>
        </is>
      </c>
      <c r="AZ114" t="inlineStr">
        <is>
          <t>991000788469702656</t>
        </is>
      </c>
      <c r="BA114" t="inlineStr">
        <is>
          <t>2263900320002656</t>
        </is>
      </c>
      <c r="BB114" t="inlineStr">
        <is>
          <t>BOOK</t>
        </is>
      </c>
      <c r="BD114" t="inlineStr">
        <is>
          <t>9780687113132</t>
        </is>
      </c>
      <c r="BE114" t="inlineStr">
        <is>
          <t>30001000066607</t>
        </is>
      </c>
      <c r="BF114" t="inlineStr">
        <is>
          <t>893831254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BF575 A3 B214a 1973</t>
        </is>
      </c>
      <c r="E115" t="inlineStr">
        <is>
          <t>0                      BF 0575000A  3                  B  214a        1973</t>
        </is>
      </c>
      <c r="F115" t="inlineStr">
        <is>
          <t>Aggression : a social learning analysis / Albert Bandura.</t>
        </is>
      </c>
      <c r="H115" t="inlineStr">
        <is>
          <t>No</t>
        </is>
      </c>
      <c r="I115" t="inlineStr">
        <is>
          <t>1</t>
        </is>
      </c>
      <c r="J115" t="inlineStr">
        <is>
          <t>Yes</t>
        </is>
      </c>
      <c r="K115" t="inlineStr">
        <is>
          <t>No</t>
        </is>
      </c>
      <c r="L115" t="inlineStr">
        <is>
          <t>0</t>
        </is>
      </c>
      <c r="M115" t="inlineStr">
        <is>
          <t>Bandura, Albert, 1925-</t>
        </is>
      </c>
      <c r="N115" t="inlineStr">
        <is>
          <t>Englewood Cliffs, N.J. : Prentice-Hall, c1973.</t>
        </is>
      </c>
      <c r="O115" t="inlineStr">
        <is>
          <t>1973</t>
        </is>
      </c>
      <c r="Q115" t="inlineStr">
        <is>
          <t>eng</t>
        </is>
      </c>
      <c r="R115" t="inlineStr">
        <is>
          <t>nju</t>
        </is>
      </c>
      <c r="S115" t="inlineStr">
        <is>
          <t>The Prentice-Hall series in social learning theory</t>
        </is>
      </c>
      <c r="T115" t="inlineStr">
        <is>
          <t xml:space="preserve">BF </t>
        </is>
      </c>
      <c r="U115" t="n">
        <v>9</v>
      </c>
      <c r="V115" t="n">
        <v>9</v>
      </c>
      <c r="W115" t="inlineStr">
        <is>
          <t>1995-03-26</t>
        </is>
      </c>
      <c r="X115" t="inlineStr">
        <is>
          <t>1995-03-26</t>
        </is>
      </c>
      <c r="Y115" t="inlineStr">
        <is>
          <t>1990-02-09</t>
        </is>
      </c>
      <c r="Z115" t="inlineStr">
        <is>
          <t>1990-02-09</t>
        </is>
      </c>
      <c r="AA115" t="n">
        <v>1181</v>
      </c>
      <c r="AB115" t="n">
        <v>940</v>
      </c>
      <c r="AC115" t="n">
        <v>949</v>
      </c>
      <c r="AD115" t="n">
        <v>10</v>
      </c>
      <c r="AE115" t="n">
        <v>10</v>
      </c>
      <c r="AF115" t="n">
        <v>32</v>
      </c>
      <c r="AG115" t="n">
        <v>32</v>
      </c>
      <c r="AH115" t="n">
        <v>11</v>
      </c>
      <c r="AI115" t="n">
        <v>11</v>
      </c>
      <c r="AJ115" t="n">
        <v>7</v>
      </c>
      <c r="AK115" t="n">
        <v>7</v>
      </c>
      <c r="AL115" t="n">
        <v>17</v>
      </c>
      <c r="AM115" t="n">
        <v>17</v>
      </c>
      <c r="AN115" t="n">
        <v>7</v>
      </c>
      <c r="AO115" t="n">
        <v>7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HYPERLINK("http://catalog.hathitrust.org/Record/000974073","HathiTrust Record")</f>
        <v/>
      </c>
      <c r="AU115">
        <f>HYPERLINK("https://creighton-primo.hosted.exlibrisgroup.com/primo-explore/search?tab=default_tab&amp;search_scope=EVERYTHING&amp;vid=01CRU&amp;lang=en_US&amp;offset=0&amp;query=any,contains,991001446929702656","Catalog Record")</f>
        <v/>
      </c>
      <c r="AV115">
        <f>HYPERLINK("http://www.worldcat.org/oclc/42863067","WorldCat Record")</f>
        <v/>
      </c>
      <c r="AW115" t="inlineStr">
        <is>
          <t>410077:eng</t>
        </is>
      </c>
      <c r="AX115" t="inlineStr">
        <is>
          <t>42863067</t>
        </is>
      </c>
      <c r="AY115" t="inlineStr">
        <is>
          <t>991001446929702656</t>
        </is>
      </c>
      <c r="AZ115" t="inlineStr">
        <is>
          <t>991001446929702656</t>
        </is>
      </c>
      <c r="BA115" t="inlineStr">
        <is>
          <t>2261304190002656</t>
        </is>
      </c>
      <c r="BB115" t="inlineStr">
        <is>
          <t>BOOK</t>
        </is>
      </c>
      <c r="BD115" t="inlineStr">
        <is>
          <t>9780130207432</t>
        </is>
      </c>
      <c r="BE115" t="inlineStr">
        <is>
          <t>30001001880808</t>
        </is>
      </c>
      <c r="BF115" t="inlineStr">
        <is>
          <t>893162014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BF575.G7  D129a 2003</t>
        </is>
      </c>
      <c r="E116" t="inlineStr">
        <is>
          <t>0                      BF 0575000G  7                  D  129a        2003</t>
        </is>
      </c>
      <c r="F116" t="inlineStr">
        <is>
          <t>And the passenger was death : the drama and trauma of losing a child / Douglas Daher.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Daher, Douglas, 1949-</t>
        </is>
      </c>
      <c r="N116" t="inlineStr">
        <is>
          <t>Amityville, N.Y. : Baywood Pub., c2003.</t>
        </is>
      </c>
      <c r="O116" t="inlineStr">
        <is>
          <t>2003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BF </t>
        </is>
      </c>
      <c r="U116" t="n">
        <v>1</v>
      </c>
      <c r="V116" t="n">
        <v>1</v>
      </c>
      <c r="W116" t="inlineStr">
        <is>
          <t>2004-02-27</t>
        </is>
      </c>
      <c r="X116" t="inlineStr">
        <is>
          <t>2004-02-27</t>
        </is>
      </c>
      <c r="Y116" t="inlineStr">
        <is>
          <t>2004-02-24</t>
        </is>
      </c>
      <c r="Z116" t="inlineStr">
        <is>
          <t>2004-02-24</t>
        </is>
      </c>
      <c r="AA116" t="n">
        <v>59</v>
      </c>
      <c r="AB116" t="n">
        <v>50</v>
      </c>
      <c r="AC116" t="n">
        <v>74</v>
      </c>
      <c r="AD116" t="n">
        <v>2</v>
      </c>
      <c r="AE116" t="n">
        <v>2</v>
      </c>
      <c r="AF116" t="n">
        <v>1</v>
      </c>
      <c r="AG116" t="n">
        <v>2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1</v>
      </c>
      <c r="AO116" t="n">
        <v>1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HYPERLINK("https://creighton-primo.hosted.exlibrisgroup.com/primo-explore/search?tab=default_tab&amp;search_scope=EVERYTHING&amp;vid=01CRU&amp;lang=en_US&amp;offset=0&amp;query=any,contains,991000366699702656","Catalog Record")</f>
        <v/>
      </c>
      <c r="AV116">
        <f>HYPERLINK("http://www.worldcat.org/oclc/51653253","WorldCat Record")</f>
        <v/>
      </c>
      <c r="AW116" t="inlineStr">
        <is>
          <t>738284:eng</t>
        </is>
      </c>
      <c r="AX116" t="inlineStr">
        <is>
          <t>51653253</t>
        </is>
      </c>
      <c r="AY116" t="inlineStr">
        <is>
          <t>991000366699702656</t>
        </is>
      </c>
      <c r="AZ116" t="inlineStr">
        <is>
          <t>991000366699702656</t>
        </is>
      </c>
      <c r="BA116" t="inlineStr">
        <is>
          <t>2269517980002656</t>
        </is>
      </c>
      <c r="BB116" t="inlineStr">
        <is>
          <t>BOOK</t>
        </is>
      </c>
      <c r="BD116" t="inlineStr">
        <is>
          <t>9780895032447</t>
        </is>
      </c>
      <c r="BE116" t="inlineStr">
        <is>
          <t>30001004509297</t>
        </is>
      </c>
      <c r="BF116" t="inlineStr">
        <is>
          <t>893644326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BF575.G7 L232 2004</t>
        </is>
      </c>
      <c r="E117" t="inlineStr">
        <is>
          <t>0                      BF 0575000G  7                  L  232         2004</t>
        </is>
      </c>
      <c r="F117" t="inlineStr">
        <is>
          <t>Consolation : the spiritual journey beyond grief / Maurice Lamm.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1</t>
        </is>
      </c>
      <c r="M117" t="inlineStr">
        <is>
          <t>Lamm, Maurice.</t>
        </is>
      </c>
      <c r="N117" t="inlineStr">
        <is>
          <t>Philadelphia : The Jewish Publication Society, 2004.</t>
        </is>
      </c>
      <c r="O117" t="inlineStr">
        <is>
          <t>2004</t>
        </is>
      </c>
      <c r="P117" t="inlineStr">
        <is>
          <t>1st ed.</t>
        </is>
      </c>
      <c r="Q117" t="inlineStr">
        <is>
          <t>eng</t>
        </is>
      </c>
      <c r="R117" t="inlineStr">
        <is>
          <t>pau</t>
        </is>
      </c>
      <c r="T117" t="inlineStr">
        <is>
          <t xml:space="preserve">BF </t>
        </is>
      </c>
      <c r="U117" t="n">
        <v>0</v>
      </c>
      <c r="V117" t="n">
        <v>0</v>
      </c>
      <c r="W117" t="inlineStr">
        <is>
          <t>2008-08-25</t>
        </is>
      </c>
      <c r="X117" t="inlineStr">
        <is>
          <t>2008-08-25</t>
        </is>
      </c>
      <c r="Y117" t="inlineStr">
        <is>
          <t>2006-04-27</t>
        </is>
      </c>
      <c r="Z117" t="inlineStr">
        <is>
          <t>2006-04-27</t>
        </is>
      </c>
      <c r="AA117" t="n">
        <v>194</v>
      </c>
      <c r="AB117" t="n">
        <v>173</v>
      </c>
      <c r="AC117" t="n">
        <v>1180</v>
      </c>
      <c r="AD117" t="n">
        <v>1</v>
      </c>
      <c r="AE117" t="n">
        <v>14</v>
      </c>
      <c r="AF117" t="n">
        <v>4</v>
      </c>
      <c r="AG117" t="n">
        <v>42</v>
      </c>
      <c r="AH117" t="n">
        <v>2</v>
      </c>
      <c r="AI117" t="n">
        <v>13</v>
      </c>
      <c r="AJ117" t="n">
        <v>1</v>
      </c>
      <c r="AK117" t="n">
        <v>9</v>
      </c>
      <c r="AL117" t="n">
        <v>2</v>
      </c>
      <c r="AM117" t="n">
        <v>13</v>
      </c>
      <c r="AN117" t="n">
        <v>0</v>
      </c>
      <c r="AO117" t="n">
        <v>12</v>
      </c>
      <c r="AP117" t="n">
        <v>0</v>
      </c>
      <c r="AQ117" t="n">
        <v>2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HYPERLINK("https://creighton-primo.hosted.exlibrisgroup.com/primo-explore/search?tab=default_tab&amp;search_scope=EVERYTHING&amp;vid=01CRU&amp;lang=en_US&amp;offset=0&amp;query=any,contains,991000477899702656","Catalog Record")</f>
        <v/>
      </c>
      <c r="AV117">
        <f>HYPERLINK("http://www.worldcat.org/oclc/53131648","WorldCat Record")</f>
        <v/>
      </c>
      <c r="AW117" t="inlineStr">
        <is>
          <t>855442757:eng</t>
        </is>
      </c>
      <c r="AX117" t="inlineStr">
        <is>
          <t>53131648</t>
        </is>
      </c>
      <c r="AY117" t="inlineStr">
        <is>
          <t>991000477899702656</t>
        </is>
      </c>
      <c r="AZ117" t="inlineStr">
        <is>
          <t>991000477899702656</t>
        </is>
      </c>
      <c r="BA117" t="inlineStr">
        <is>
          <t>2270148670002656</t>
        </is>
      </c>
      <c r="BB117" t="inlineStr">
        <is>
          <t>BOOK</t>
        </is>
      </c>
      <c r="BD117" t="inlineStr">
        <is>
          <t>9780827607644</t>
        </is>
      </c>
      <c r="BE117" t="inlineStr">
        <is>
          <t>30001004913317</t>
        </is>
      </c>
      <c r="BF117" t="inlineStr">
        <is>
          <t>893633919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BF575.G7 P35 1986</t>
        </is>
      </c>
      <c r="E118" t="inlineStr">
        <is>
          <t>0                      BF 0575000G  7                  P  35          1986</t>
        </is>
      </c>
      <c r="F118" t="inlineStr">
        <is>
          <t>Parental loss of a child / edited by Therese A. Rando.</t>
        </is>
      </c>
      <c r="H118" t="inlineStr">
        <is>
          <t>No</t>
        </is>
      </c>
      <c r="I118" t="inlineStr">
        <is>
          <t>1</t>
        </is>
      </c>
      <c r="J118" t="inlineStr">
        <is>
          <t>Yes</t>
        </is>
      </c>
      <c r="K118" t="inlineStr">
        <is>
          <t>No</t>
        </is>
      </c>
      <c r="L118" t="inlineStr">
        <is>
          <t>0</t>
        </is>
      </c>
      <c r="N118" t="inlineStr">
        <is>
          <t>Champaign, Ill. : Research Press Co., c1986.</t>
        </is>
      </c>
      <c r="O118" t="inlineStr">
        <is>
          <t>1986</t>
        </is>
      </c>
      <c r="Q118" t="inlineStr">
        <is>
          <t>eng</t>
        </is>
      </c>
      <c r="R118" t="inlineStr">
        <is>
          <t>ilu</t>
        </is>
      </c>
      <c r="T118" t="inlineStr">
        <is>
          <t xml:space="preserve">BF </t>
        </is>
      </c>
      <c r="U118" t="n">
        <v>11</v>
      </c>
      <c r="V118" t="n">
        <v>32</v>
      </c>
      <c r="W118" t="inlineStr">
        <is>
          <t>2000-03-03</t>
        </is>
      </c>
      <c r="X118" t="inlineStr">
        <is>
          <t>2002-03-21</t>
        </is>
      </c>
      <c r="Y118" t="inlineStr">
        <is>
          <t>1987-08-28</t>
        </is>
      </c>
      <c r="Z118" t="inlineStr">
        <is>
          <t>1993-04-16</t>
        </is>
      </c>
      <c r="AA118" t="n">
        <v>630</v>
      </c>
      <c r="AB118" t="n">
        <v>559</v>
      </c>
      <c r="AC118" t="n">
        <v>565</v>
      </c>
      <c r="AD118" t="n">
        <v>7</v>
      </c>
      <c r="AE118" t="n">
        <v>7</v>
      </c>
      <c r="AF118" t="n">
        <v>27</v>
      </c>
      <c r="AG118" t="n">
        <v>27</v>
      </c>
      <c r="AH118" t="n">
        <v>14</v>
      </c>
      <c r="AI118" t="n">
        <v>14</v>
      </c>
      <c r="AJ118" t="n">
        <v>4</v>
      </c>
      <c r="AK118" t="n">
        <v>4</v>
      </c>
      <c r="AL118" t="n">
        <v>12</v>
      </c>
      <c r="AM118" t="n">
        <v>12</v>
      </c>
      <c r="AN118" t="n">
        <v>4</v>
      </c>
      <c r="AO118" t="n">
        <v>4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HYPERLINK("http://catalog.hathitrust.org/Record/007104551","HathiTrust Record")</f>
        <v/>
      </c>
      <c r="AU118">
        <f>HYPERLINK("https://creighton-primo.hosted.exlibrisgroup.com/primo-explore/search?tab=default_tab&amp;search_scope=EVERYTHING&amp;vid=01CRU&amp;lang=en_US&amp;offset=0&amp;query=any,contains,991001762339702656","Catalog Record")</f>
        <v/>
      </c>
      <c r="AV118">
        <f>HYPERLINK("http://www.worldcat.org/oclc/14248435","WorldCat Record")</f>
        <v/>
      </c>
      <c r="AW118" t="inlineStr">
        <is>
          <t>9260006:eng</t>
        </is>
      </c>
      <c r="AX118" t="inlineStr">
        <is>
          <t>14248435</t>
        </is>
      </c>
      <c r="AY118" t="inlineStr">
        <is>
          <t>991001762339702656</t>
        </is>
      </c>
      <c r="AZ118" t="inlineStr">
        <is>
          <t>991001762339702656</t>
        </is>
      </c>
      <c r="BA118" t="inlineStr">
        <is>
          <t>2271474970002656</t>
        </is>
      </c>
      <c r="BB118" t="inlineStr">
        <is>
          <t>BOOK</t>
        </is>
      </c>
      <c r="BD118" t="inlineStr">
        <is>
          <t>9780878222810</t>
        </is>
      </c>
      <c r="BE118" t="inlineStr">
        <is>
          <t>30001000066540</t>
        </is>
      </c>
      <c r="BF118" t="inlineStr">
        <is>
          <t>893727998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BF575.G7 P37</t>
        </is>
      </c>
      <c r="E119" t="inlineStr">
        <is>
          <t>0                      BF 0575000G  7                  P  37</t>
        </is>
      </c>
      <c r="F119" t="inlineStr">
        <is>
          <t>Bereavement : studies of grief in adult life / foreword by John Bowlby.</t>
        </is>
      </c>
      <c r="H119" t="inlineStr">
        <is>
          <t>No</t>
        </is>
      </c>
      <c r="I119" t="inlineStr">
        <is>
          <t>1</t>
        </is>
      </c>
      <c r="J119" t="inlineStr">
        <is>
          <t>Yes</t>
        </is>
      </c>
      <c r="K119" t="inlineStr">
        <is>
          <t>No</t>
        </is>
      </c>
      <c r="L119" t="inlineStr">
        <is>
          <t>1</t>
        </is>
      </c>
      <c r="M119" t="inlineStr">
        <is>
          <t>Parkes, Colin Murray.</t>
        </is>
      </c>
      <c r="N119" t="inlineStr">
        <is>
          <t>New York : International Universities Press, [1972]</t>
        </is>
      </c>
      <c r="O119" t="inlineStr">
        <is>
          <t>1972</t>
        </is>
      </c>
      <c r="Q119" t="inlineStr">
        <is>
          <t>eng</t>
        </is>
      </c>
      <c r="R119" t="inlineStr">
        <is>
          <t>nyu</t>
        </is>
      </c>
      <c r="T119" t="inlineStr">
        <is>
          <t xml:space="preserve">BF </t>
        </is>
      </c>
      <c r="U119" t="n">
        <v>4</v>
      </c>
      <c r="V119" t="n">
        <v>21</v>
      </c>
      <c r="W119" t="inlineStr">
        <is>
          <t>1992-10-30</t>
        </is>
      </c>
      <c r="X119" t="inlineStr">
        <is>
          <t>2009-11-04</t>
        </is>
      </c>
      <c r="Y119" t="inlineStr">
        <is>
          <t>1987-11-03</t>
        </is>
      </c>
      <c r="Z119" t="inlineStr">
        <is>
          <t>1990-09-21</t>
        </is>
      </c>
      <c r="AA119" t="n">
        <v>920</v>
      </c>
      <c r="AB119" t="n">
        <v>833</v>
      </c>
      <c r="AC119" t="n">
        <v>1595</v>
      </c>
      <c r="AD119" t="n">
        <v>4</v>
      </c>
      <c r="AE119" t="n">
        <v>16</v>
      </c>
      <c r="AF119" t="n">
        <v>29</v>
      </c>
      <c r="AG119" t="n">
        <v>58</v>
      </c>
      <c r="AH119" t="n">
        <v>11</v>
      </c>
      <c r="AI119" t="n">
        <v>20</v>
      </c>
      <c r="AJ119" t="n">
        <v>6</v>
      </c>
      <c r="AK119" t="n">
        <v>10</v>
      </c>
      <c r="AL119" t="n">
        <v>15</v>
      </c>
      <c r="AM119" t="n">
        <v>22</v>
      </c>
      <c r="AN119" t="n">
        <v>2</v>
      </c>
      <c r="AO119" t="n">
        <v>14</v>
      </c>
      <c r="AP119" t="n">
        <v>0</v>
      </c>
      <c r="AQ119" t="n">
        <v>1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HYPERLINK("http://catalog.hathitrust.org/Record/000360565","HathiTrust Record")</f>
        <v/>
      </c>
      <c r="AU119">
        <f>HYPERLINK("https://creighton-primo.hosted.exlibrisgroup.com/primo-explore/search?tab=default_tab&amp;search_scope=EVERYTHING&amp;vid=01CRU&amp;lang=en_US&amp;offset=0&amp;query=any,contains,991001762399702656","Catalog Record")</f>
        <v/>
      </c>
      <c r="AV119">
        <f>HYPERLINK("http://www.worldcat.org/oclc/482679","WorldCat Record")</f>
        <v/>
      </c>
      <c r="AW119" t="inlineStr">
        <is>
          <t>3429253:eng</t>
        </is>
      </c>
      <c r="AX119" t="inlineStr">
        <is>
          <t>482679</t>
        </is>
      </c>
      <c r="AY119" t="inlineStr">
        <is>
          <t>991001762399702656</t>
        </is>
      </c>
      <c r="AZ119" t="inlineStr">
        <is>
          <t>991001762399702656</t>
        </is>
      </c>
      <c r="BA119" t="inlineStr">
        <is>
          <t>2258895050002656</t>
        </is>
      </c>
      <c r="BB119" t="inlineStr">
        <is>
          <t>BOOK</t>
        </is>
      </c>
      <c r="BE119" t="inlineStr">
        <is>
          <t>30001000066557</t>
        </is>
      </c>
      <c r="BF119" t="inlineStr">
        <is>
          <t>893727999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BF575.G7 R35 1984</t>
        </is>
      </c>
      <c r="E120" t="inlineStr">
        <is>
          <t>0                      BF 0575000G  7                  R  35          1984</t>
        </is>
      </c>
      <c r="F120" t="inlineStr">
        <is>
          <t>Grief, dying, and death : clinical interventions for caregivers / Therese A. Rando ; foreword by J. William Worden.</t>
        </is>
      </c>
      <c r="H120" t="inlineStr">
        <is>
          <t>No</t>
        </is>
      </c>
      <c r="I120" t="inlineStr">
        <is>
          <t>1</t>
        </is>
      </c>
      <c r="J120" t="inlineStr">
        <is>
          <t>Yes</t>
        </is>
      </c>
      <c r="K120" t="inlineStr">
        <is>
          <t>No</t>
        </is>
      </c>
      <c r="L120" t="inlineStr">
        <is>
          <t>0</t>
        </is>
      </c>
      <c r="M120" t="inlineStr">
        <is>
          <t>Rando, Therese A.</t>
        </is>
      </c>
      <c r="N120" t="inlineStr">
        <is>
          <t>Champaign, Ill. : Research Press Co., c1984.</t>
        </is>
      </c>
      <c r="O120" t="inlineStr">
        <is>
          <t>1984</t>
        </is>
      </c>
      <c r="Q120" t="inlineStr">
        <is>
          <t>eng</t>
        </is>
      </c>
      <c r="R120" t="inlineStr">
        <is>
          <t>ilu</t>
        </is>
      </c>
      <c r="T120" t="inlineStr">
        <is>
          <t xml:space="preserve">BF </t>
        </is>
      </c>
      <c r="U120" t="n">
        <v>10</v>
      </c>
      <c r="V120" t="n">
        <v>34</v>
      </c>
      <c r="W120" t="inlineStr">
        <is>
          <t>1998-04-08</t>
        </is>
      </c>
      <c r="X120" t="inlineStr">
        <is>
          <t>2005-06-26</t>
        </is>
      </c>
      <c r="Y120" t="inlineStr">
        <is>
          <t>1987-08-28</t>
        </is>
      </c>
      <c r="Z120" t="inlineStr">
        <is>
          <t>1992-02-20</t>
        </is>
      </c>
      <c r="AA120" t="n">
        <v>955</v>
      </c>
      <c r="AB120" t="n">
        <v>825</v>
      </c>
      <c r="AC120" t="n">
        <v>833</v>
      </c>
      <c r="AD120" t="n">
        <v>11</v>
      </c>
      <c r="AE120" t="n">
        <v>11</v>
      </c>
      <c r="AF120" t="n">
        <v>36</v>
      </c>
      <c r="AG120" t="n">
        <v>36</v>
      </c>
      <c r="AH120" t="n">
        <v>12</v>
      </c>
      <c r="AI120" t="n">
        <v>12</v>
      </c>
      <c r="AJ120" t="n">
        <v>9</v>
      </c>
      <c r="AK120" t="n">
        <v>9</v>
      </c>
      <c r="AL120" t="n">
        <v>14</v>
      </c>
      <c r="AM120" t="n">
        <v>14</v>
      </c>
      <c r="AN120" t="n">
        <v>6</v>
      </c>
      <c r="AO120" t="n">
        <v>6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HYPERLINK("http://catalog.hathitrust.org/Record/002644854","HathiTrust Record")</f>
        <v/>
      </c>
      <c r="AU120">
        <f>HYPERLINK("https://creighton-primo.hosted.exlibrisgroup.com/primo-explore/search?tab=default_tab&amp;search_scope=EVERYTHING&amp;vid=01CRU&amp;lang=en_US&amp;offset=0&amp;query=any,contains,991001762429702656","Catalog Record")</f>
        <v/>
      </c>
      <c r="AV120">
        <f>HYPERLINK("http://www.worldcat.org/oclc/11527314","WorldCat Record")</f>
        <v/>
      </c>
      <c r="AW120" t="inlineStr">
        <is>
          <t>197890995:eng</t>
        </is>
      </c>
      <c r="AX120" t="inlineStr">
        <is>
          <t>11527314</t>
        </is>
      </c>
      <c r="AY120" t="inlineStr">
        <is>
          <t>991001762429702656</t>
        </is>
      </c>
      <c r="AZ120" t="inlineStr">
        <is>
          <t>991001762429702656</t>
        </is>
      </c>
      <c r="BA120" t="inlineStr">
        <is>
          <t>2262490450002656</t>
        </is>
      </c>
      <c r="BB120" t="inlineStr">
        <is>
          <t>BOOK</t>
        </is>
      </c>
      <c r="BD120" t="inlineStr">
        <is>
          <t>9780878222322</t>
        </is>
      </c>
      <c r="BE120" t="inlineStr">
        <is>
          <t>30001000066565</t>
        </is>
      </c>
      <c r="BF120" t="inlineStr">
        <is>
          <t>893456284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BF575.H27 C85 1990</t>
        </is>
      </c>
      <c r="E121" t="inlineStr">
        <is>
          <t>0                      BF 0575000H  27                 C  85          1990</t>
        </is>
      </c>
      <c r="F121" t="inlineStr">
        <is>
          <t>Flow : the psychology of optimal experience / Mihaly Csikszentmihalyi.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Csikszentmihalyi, Mihaly.</t>
        </is>
      </c>
      <c r="N121" t="inlineStr">
        <is>
          <t>New York : Harper &amp; Row, c1990.</t>
        </is>
      </c>
      <c r="O121" t="inlineStr">
        <is>
          <t>1990</t>
        </is>
      </c>
      <c r="P121" t="inlineStr">
        <is>
          <t>1st ed.</t>
        </is>
      </c>
      <c r="Q121" t="inlineStr">
        <is>
          <t>eng</t>
        </is>
      </c>
      <c r="R121" t="inlineStr">
        <is>
          <t>nyu</t>
        </is>
      </c>
      <c r="T121" t="inlineStr">
        <is>
          <t xml:space="preserve">BF </t>
        </is>
      </c>
      <c r="U121" t="n">
        <v>9</v>
      </c>
      <c r="V121" t="n">
        <v>9</v>
      </c>
      <c r="W121" t="inlineStr">
        <is>
          <t>2004-02-18</t>
        </is>
      </c>
      <c r="X121" t="inlineStr">
        <is>
          <t>2004-02-18</t>
        </is>
      </c>
      <c r="Y121" t="inlineStr">
        <is>
          <t>1997-01-17</t>
        </is>
      </c>
      <c r="Z121" t="inlineStr">
        <is>
          <t>1997-01-17</t>
        </is>
      </c>
      <c r="AA121" t="n">
        <v>1435</v>
      </c>
      <c r="AB121" t="n">
        <v>1288</v>
      </c>
      <c r="AC121" t="n">
        <v>2289</v>
      </c>
      <c r="AD121" t="n">
        <v>10</v>
      </c>
      <c r="AE121" t="n">
        <v>18</v>
      </c>
      <c r="AF121" t="n">
        <v>33</v>
      </c>
      <c r="AG121" t="n">
        <v>54</v>
      </c>
      <c r="AH121" t="n">
        <v>11</v>
      </c>
      <c r="AI121" t="n">
        <v>23</v>
      </c>
      <c r="AJ121" t="n">
        <v>8</v>
      </c>
      <c r="AK121" t="n">
        <v>10</v>
      </c>
      <c r="AL121" t="n">
        <v>13</v>
      </c>
      <c r="AM121" t="n">
        <v>19</v>
      </c>
      <c r="AN121" t="n">
        <v>6</v>
      </c>
      <c r="AO121" t="n">
        <v>10</v>
      </c>
      <c r="AP121" t="n">
        <v>1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HYPERLINK("https://creighton-primo.hosted.exlibrisgroup.com/primo-explore/search?tab=default_tab&amp;search_scope=EVERYTHING&amp;vid=01CRU&amp;lang=en_US&amp;offset=0&amp;query=any,contains,991000852869702656","Catalog Record")</f>
        <v/>
      </c>
      <c r="AV121">
        <f>HYPERLINK("http://www.worldcat.org/oclc/20392741","WorldCat Record")</f>
        <v/>
      </c>
      <c r="AW121" t="inlineStr">
        <is>
          <t>3901870859:eng</t>
        </is>
      </c>
      <c r="AX121" t="inlineStr">
        <is>
          <t>20392741</t>
        </is>
      </c>
      <c r="AY121" t="inlineStr">
        <is>
          <t>991000852869702656</t>
        </is>
      </c>
      <c r="AZ121" t="inlineStr">
        <is>
          <t>991000852869702656</t>
        </is>
      </c>
      <c r="BA121" t="inlineStr">
        <is>
          <t>2269317620002656</t>
        </is>
      </c>
      <c r="BB121" t="inlineStr">
        <is>
          <t>BOOK</t>
        </is>
      </c>
      <c r="BD121" t="inlineStr">
        <is>
          <t>9780060162535</t>
        </is>
      </c>
      <c r="BE121" t="inlineStr">
        <is>
          <t>30001003474303</t>
        </is>
      </c>
      <c r="BF121" t="inlineStr">
        <is>
          <t>893740502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BF575.H27 J32e 2004</t>
        </is>
      </c>
      <c r="E122" t="inlineStr">
        <is>
          <t>0                      BF 0575000H  27                 J  32e         2004</t>
        </is>
      </c>
      <c r="F122" t="inlineStr">
        <is>
          <t>Exuberance : the passion for life / by Kay Redfield Jamison.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Yes</t>
        </is>
      </c>
      <c r="L122" t="inlineStr">
        <is>
          <t>0</t>
        </is>
      </c>
      <c r="M122" t="inlineStr">
        <is>
          <t>Jamison, Kay R.</t>
        </is>
      </c>
      <c r="N122" t="inlineStr">
        <is>
          <t>New York : A.A. Knopf, 2004.</t>
        </is>
      </c>
      <c r="O122" t="inlineStr">
        <is>
          <t>2004</t>
        </is>
      </c>
      <c r="P122" t="inlineStr">
        <is>
          <t>1st ed.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BF </t>
        </is>
      </c>
      <c r="U122" t="n">
        <v>0</v>
      </c>
      <c r="V122" t="n">
        <v>0</v>
      </c>
      <c r="W122" t="inlineStr">
        <is>
          <t>2005-01-27</t>
        </is>
      </c>
      <c r="X122" t="inlineStr">
        <is>
          <t>2005-01-27</t>
        </is>
      </c>
      <c r="Y122" t="inlineStr">
        <is>
          <t>2005-01-27</t>
        </is>
      </c>
      <c r="Z122" t="inlineStr">
        <is>
          <t>2005-01-27</t>
        </is>
      </c>
      <c r="AA122" t="n">
        <v>1548</v>
      </c>
      <c r="AB122" t="n">
        <v>1449</v>
      </c>
      <c r="AC122" t="n">
        <v>1589</v>
      </c>
      <c r="AD122" t="n">
        <v>14</v>
      </c>
      <c r="AE122" t="n">
        <v>17</v>
      </c>
      <c r="AF122" t="n">
        <v>43</v>
      </c>
      <c r="AG122" t="n">
        <v>46</v>
      </c>
      <c r="AH122" t="n">
        <v>18</v>
      </c>
      <c r="AI122" t="n">
        <v>19</v>
      </c>
      <c r="AJ122" t="n">
        <v>7</v>
      </c>
      <c r="AK122" t="n">
        <v>7</v>
      </c>
      <c r="AL122" t="n">
        <v>18</v>
      </c>
      <c r="AM122" t="n">
        <v>20</v>
      </c>
      <c r="AN122" t="n">
        <v>8</v>
      </c>
      <c r="AO122" t="n">
        <v>9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HYPERLINK("http://catalog.hathitrust.org/Record/004764155","HathiTrust Record")</f>
        <v/>
      </c>
      <c r="AU122">
        <f>HYPERLINK("https://creighton-primo.hosted.exlibrisgroup.com/primo-explore/search?tab=default_tab&amp;search_scope=EVERYTHING&amp;vid=01CRU&amp;lang=en_US&amp;offset=0&amp;query=any,contains,991000424209702656","Catalog Record")</f>
        <v/>
      </c>
      <c r="AV122">
        <f>HYPERLINK("http://www.worldcat.org/oclc/54767487","WorldCat Record")</f>
        <v/>
      </c>
      <c r="AW122" t="inlineStr">
        <is>
          <t>878778:eng</t>
        </is>
      </c>
      <c r="AX122" t="inlineStr">
        <is>
          <t>54767487</t>
        </is>
      </c>
      <c r="AY122" t="inlineStr">
        <is>
          <t>991000424209702656</t>
        </is>
      </c>
      <c r="AZ122" t="inlineStr">
        <is>
          <t>991000424209702656</t>
        </is>
      </c>
      <c r="BA122" t="inlineStr">
        <is>
          <t>2271229530002656</t>
        </is>
      </c>
      <c r="BB122" t="inlineStr">
        <is>
          <t>BOOK</t>
        </is>
      </c>
      <c r="BD122" t="inlineStr">
        <is>
          <t>9780375401442</t>
        </is>
      </c>
      <c r="BE122" t="inlineStr">
        <is>
          <t>30001004926772</t>
        </is>
      </c>
      <c r="BF122" t="inlineStr">
        <is>
          <t>893151024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BF575.S75 C64 1973</t>
        </is>
      </c>
      <c r="E123" t="inlineStr">
        <is>
          <t>0                      BF 0575000S  75                 C  64          1973</t>
        </is>
      </c>
      <c r="F123" t="inlineStr">
        <is>
          <t>Stressful life events : their nature and effects : [papers] / edited by Barbara Snell Dohrenwend [and] Bruce P. Dohrenwend.</t>
        </is>
      </c>
      <c r="H123" t="inlineStr">
        <is>
          <t>No</t>
        </is>
      </c>
      <c r="I123" t="inlineStr">
        <is>
          <t>1</t>
        </is>
      </c>
      <c r="J123" t="inlineStr">
        <is>
          <t>Yes</t>
        </is>
      </c>
      <c r="K123" t="inlineStr">
        <is>
          <t>No</t>
        </is>
      </c>
      <c r="L123" t="inlineStr">
        <is>
          <t>0</t>
        </is>
      </c>
      <c r="M123" t="inlineStr">
        <is>
          <t>Conference on Stressful Life Events: Their Nature and Effects (1973 : City University of New York)</t>
        </is>
      </c>
      <c r="N123" t="inlineStr">
        <is>
          <t>New York : Wiley, [1974]</t>
        </is>
      </c>
      <c r="O123" t="inlineStr">
        <is>
          <t>1974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BF </t>
        </is>
      </c>
      <c r="U123" t="n">
        <v>12</v>
      </c>
      <c r="V123" t="n">
        <v>19</v>
      </c>
      <c r="W123" t="inlineStr">
        <is>
          <t>1996-04-26</t>
        </is>
      </c>
      <c r="X123" t="inlineStr">
        <is>
          <t>2004-10-09</t>
        </is>
      </c>
      <c r="Y123" t="inlineStr">
        <is>
          <t>1989-04-18</t>
        </is>
      </c>
      <c r="Z123" t="inlineStr">
        <is>
          <t>1990-11-19</t>
        </is>
      </c>
      <c r="AA123" t="n">
        <v>737</v>
      </c>
      <c r="AB123" t="n">
        <v>600</v>
      </c>
      <c r="AC123" t="n">
        <v>608</v>
      </c>
      <c r="AD123" t="n">
        <v>5</v>
      </c>
      <c r="AE123" t="n">
        <v>5</v>
      </c>
      <c r="AF123" t="n">
        <v>29</v>
      </c>
      <c r="AG123" t="n">
        <v>29</v>
      </c>
      <c r="AH123" t="n">
        <v>14</v>
      </c>
      <c r="AI123" t="n">
        <v>14</v>
      </c>
      <c r="AJ123" t="n">
        <v>6</v>
      </c>
      <c r="AK123" t="n">
        <v>6</v>
      </c>
      <c r="AL123" t="n">
        <v>14</v>
      </c>
      <c r="AM123" t="n">
        <v>14</v>
      </c>
      <c r="AN123" t="n">
        <v>2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HYPERLINK("http://catalog.hathitrust.org/Record/000013611","HathiTrust Record")</f>
        <v/>
      </c>
      <c r="AU123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V123">
        <f>HYPERLINK("http://www.worldcat.org/oclc/874186","WorldCat Record")</f>
        <v/>
      </c>
      <c r="AW123" t="inlineStr">
        <is>
          <t>1075019692:eng</t>
        </is>
      </c>
      <c r="AX123" t="inlineStr">
        <is>
          <t>874186</t>
        </is>
      </c>
      <c r="AY123" t="inlineStr">
        <is>
          <t>991001781769702656</t>
        </is>
      </c>
      <c r="AZ123" t="inlineStr">
        <is>
          <t>991001781769702656</t>
        </is>
      </c>
      <c r="BA123" t="inlineStr">
        <is>
          <t>2262439130002656</t>
        </is>
      </c>
      <c r="BB123" t="inlineStr">
        <is>
          <t>BOOK</t>
        </is>
      </c>
      <c r="BD123" t="inlineStr">
        <is>
          <t>9780471217534</t>
        </is>
      </c>
      <c r="BE123" t="inlineStr">
        <is>
          <t>30001000249302</t>
        </is>
      </c>
      <c r="BF123" t="inlineStr">
        <is>
          <t>893135825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BF575.S75 L32 1984</t>
        </is>
      </c>
      <c r="E124" t="inlineStr">
        <is>
          <t>0                      BF 0575000S  75                 L  32          1984</t>
        </is>
      </c>
      <c r="F124" t="inlineStr">
        <is>
          <t>Stress, appraisal, and coping / Richard S. Lazarus, Susan Folkman.</t>
        </is>
      </c>
      <c r="H124" t="inlineStr">
        <is>
          <t>No</t>
        </is>
      </c>
      <c r="I124" t="inlineStr">
        <is>
          <t>1</t>
        </is>
      </c>
      <c r="J124" t="inlineStr">
        <is>
          <t>Yes</t>
        </is>
      </c>
      <c r="K124" t="inlineStr">
        <is>
          <t>No</t>
        </is>
      </c>
      <c r="L124" t="inlineStr">
        <is>
          <t>0</t>
        </is>
      </c>
      <c r="M124" t="inlineStr">
        <is>
          <t>Lazarus, Richard S.</t>
        </is>
      </c>
      <c r="N124" t="inlineStr">
        <is>
          <t>New York : Springer Pub. Co., c1984.</t>
        </is>
      </c>
      <c r="O124" t="inlineStr">
        <is>
          <t>1984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BF </t>
        </is>
      </c>
      <c r="U124" t="n">
        <v>32</v>
      </c>
      <c r="V124" t="n">
        <v>62</v>
      </c>
      <c r="W124" t="inlineStr">
        <is>
          <t>2010-04-05</t>
        </is>
      </c>
      <c r="X124" t="inlineStr">
        <is>
          <t>2010-04-05</t>
        </is>
      </c>
      <c r="Y124" t="inlineStr">
        <is>
          <t>1987-08-28</t>
        </is>
      </c>
      <c r="Z124" t="inlineStr">
        <is>
          <t>1990-06-01</t>
        </is>
      </c>
      <c r="AA124" t="n">
        <v>1223</v>
      </c>
      <c r="AB124" t="n">
        <v>971</v>
      </c>
      <c r="AC124" t="n">
        <v>999</v>
      </c>
      <c r="AD124" t="n">
        <v>9</v>
      </c>
      <c r="AE124" t="n">
        <v>9</v>
      </c>
      <c r="AF124" t="n">
        <v>48</v>
      </c>
      <c r="AG124" t="n">
        <v>49</v>
      </c>
      <c r="AH124" t="n">
        <v>21</v>
      </c>
      <c r="AI124" t="n">
        <v>21</v>
      </c>
      <c r="AJ124" t="n">
        <v>11</v>
      </c>
      <c r="AK124" t="n">
        <v>11</v>
      </c>
      <c r="AL124" t="n">
        <v>20</v>
      </c>
      <c r="AM124" t="n">
        <v>21</v>
      </c>
      <c r="AN124" t="n">
        <v>7</v>
      </c>
      <c r="AO124" t="n">
        <v>7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HYPERLINK("http://catalog.hathitrust.org/Record/000246960","HathiTrust Record")</f>
        <v/>
      </c>
      <c r="AU124">
        <f>HYPERLINK("https://creighton-primo.hosted.exlibrisgroup.com/primo-explore/search?tab=default_tab&amp;search_scope=EVERYTHING&amp;vid=01CRU&amp;lang=en_US&amp;offset=0&amp;query=any,contains,991001762469702656","Catalog Record")</f>
        <v/>
      </c>
      <c r="AV124">
        <f>HYPERLINK("http://www.worldcat.org/oclc/10754235","WorldCat Record")</f>
        <v/>
      </c>
      <c r="AW124" t="inlineStr">
        <is>
          <t>969312:eng</t>
        </is>
      </c>
      <c r="AX124" t="inlineStr">
        <is>
          <t>10754235</t>
        </is>
      </c>
      <c r="AY124" t="inlineStr">
        <is>
          <t>991001762469702656</t>
        </is>
      </c>
      <c r="AZ124" t="inlineStr">
        <is>
          <t>991001762469702656</t>
        </is>
      </c>
      <c r="BA124" t="inlineStr">
        <is>
          <t>2268082250002656</t>
        </is>
      </c>
      <c r="BB124" t="inlineStr">
        <is>
          <t>BOOK</t>
        </is>
      </c>
      <c r="BD124" t="inlineStr">
        <is>
          <t>9780826141903</t>
        </is>
      </c>
      <c r="BE124" t="inlineStr">
        <is>
          <t>30001000066649</t>
        </is>
      </c>
      <c r="BF124" t="inlineStr">
        <is>
          <t>893732375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BF575.S75 S7739 1986</t>
        </is>
      </c>
      <c r="E125" t="inlineStr">
        <is>
          <t>0                      BF 0575000S  75                 S  7739        1986</t>
        </is>
      </c>
      <c r="F125" t="inlineStr">
        <is>
          <t>Stress, social support, and women / edited by Stevan E. Hobfoll.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N125" t="inlineStr">
        <is>
          <t>Washington : Hemisphere Pub. Corp., c1986.</t>
        </is>
      </c>
      <c r="O125" t="inlineStr">
        <is>
          <t>1986</t>
        </is>
      </c>
      <c r="Q125" t="inlineStr">
        <is>
          <t>eng</t>
        </is>
      </c>
      <c r="R125" t="inlineStr">
        <is>
          <t>dcu</t>
        </is>
      </c>
      <c r="S125" t="inlineStr">
        <is>
          <t>The Series in clinical and community psychology, 0146-0846</t>
        </is>
      </c>
      <c r="T125" t="inlineStr">
        <is>
          <t xml:space="preserve">BF </t>
        </is>
      </c>
      <c r="U125" t="n">
        <v>6</v>
      </c>
      <c r="V125" t="n">
        <v>6</v>
      </c>
      <c r="W125" t="inlineStr">
        <is>
          <t>1994-10-25</t>
        </is>
      </c>
      <c r="X125" t="inlineStr">
        <is>
          <t>1994-10-25</t>
        </is>
      </c>
      <c r="Y125" t="inlineStr">
        <is>
          <t>1987-08-28</t>
        </is>
      </c>
      <c r="Z125" t="inlineStr">
        <is>
          <t>1987-08-28</t>
        </is>
      </c>
      <c r="AA125" t="n">
        <v>617</v>
      </c>
      <c r="AB125" t="n">
        <v>531</v>
      </c>
      <c r="AC125" t="n">
        <v>555</v>
      </c>
      <c r="AD125" t="n">
        <v>4</v>
      </c>
      <c r="AE125" t="n">
        <v>4</v>
      </c>
      <c r="AF125" t="n">
        <v>22</v>
      </c>
      <c r="AG125" t="n">
        <v>22</v>
      </c>
      <c r="AH125" t="n">
        <v>7</v>
      </c>
      <c r="AI125" t="n">
        <v>7</v>
      </c>
      <c r="AJ125" t="n">
        <v>7</v>
      </c>
      <c r="AK125" t="n">
        <v>7</v>
      </c>
      <c r="AL125" t="n">
        <v>12</v>
      </c>
      <c r="AM125" t="n">
        <v>12</v>
      </c>
      <c r="AN125" t="n">
        <v>3</v>
      </c>
      <c r="AO125" t="n">
        <v>3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HYPERLINK("https://creighton-primo.hosted.exlibrisgroup.com/primo-explore/search?tab=default_tab&amp;search_scope=EVERYTHING&amp;vid=01CRU&amp;lang=en_US&amp;offset=0&amp;query=any,contains,991000787949702656","Catalog Record")</f>
        <v/>
      </c>
      <c r="AV125">
        <f>HYPERLINK("http://www.worldcat.org/oclc/11548708","WorldCat Record")</f>
        <v/>
      </c>
      <c r="AW125" t="inlineStr">
        <is>
          <t>54683869:eng</t>
        </is>
      </c>
      <c r="AX125" t="inlineStr">
        <is>
          <t>11548708</t>
        </is>
      </c>
      <c r="AY125" t="inlineStr">
        <is>
          <t>991000787949702656</t>
        </is>
      </c>
      <c r="AZ125" t="inlineStr">
        <is>
          <t>991000787949702656</t>
        </is>
      </c>
      <c r="BA125" t="inlineStr">
        <is>
          <t>2259919730002656</t>
        </is>
      </c>
      <c r="BB125" t="inlineStr">
        <is>
          <t>BOOK</t>
        </is>
      </c>
      <c r="BD125" t="inlineStr">
        <is>
          <t>9780891164043</t>
        </is>
      </c>
      <c r="BE125" t="inlineStr">
        <is>
          <t>30001000066441</t>
        </is>
      </c>
      <c r="BF125" t="inlineStr">
        <is>
          <t>893363087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BF637.C45 B84 1983</t>
        </is>
      </c>
      <c r="E126" t="inlineStr">
        <is>
          <t>0                      BF 0637000C  45                 B  84          1983</t>
        </is>
      </c>
      <c r="F126" t="inlineStr">
        <is>
          <t>Body movement and interpersonal communication / Peter Bull.</t>
        </is>
      </c>
      <c r="H126" t="inlineStr">
        <is>
          <t>No</t>
        </is>
      </c>
      <c r="I126" t="inlineStr">
        <is>
          <t>1</t>
        </is>
      </c>
      <c r="J126" t="inlineStr">
        <is>
          <t>Yes</t>
        </is>
      </c>
      <c r="K126" t="inlineStr">
        <is>
          <t>No</t>
        </is>
      </c>
      <c r="L126" t="inlineStr">
        <is>
          <t>0</t>
        </is>
      </c>
      <c r="M126" t="inlineStr">
        <is>
          <t>Bull, Peter, 1949-</t>
        </is>
      </c>
      <c r="N126" t="inlineStr">
        <is>
          <t>Chichester ; New York : Wiley, c1983, 1984 printing.</t>
        </is>
      </c>
      <c r="O126" t="inlineStr">
        <is>
          <t>1983</t>
        </is>
      </c>
      <c r="Q126" t="inlineStr">
        <is>
          <t>eng</t>
        </is>
      </c>
      <c r="R126" t="inlineStr">
        <is>
          <t>enk</t>
        </is>
      </c>
      <c r="T126" t="inlineStr">
        <is>
          <t xml:space="preserve">BF </t>
        </is>
      </c>
      <c r="U126" t="n">
        <v>5</v>
      </c>
      <c r="V126" t="n">
        <v>24</v>
      </c>
      <c r="W126" t="inlineStr">
        <is>
          <t>1996-09-09</t>
        </is>
      </c>
      <c r="X126" t="inlineStr">
        <is>
          <t>2007-02-24</t>
        </is>
      </c>
      <c r="Y126" t="inlineStr">
        <is>
          <t>1988-05-04</t>
        </is>
      </c>
      <c r="Z126" t="inlineStr">
        <is>
          <t>1990-03-27</t>
        </is>
      </c>
      <c r="AA126" t="n">
        <v>543</v>
      </c>
      <c r="AB126" t="n">
        <v>425</v>
      </c>
      <c r="AC126" t="n">
        <v>431</v>
      </c>
      <c r="AD126" t="n">
        <v>4</v>
      </c>
      <c r="AE126" t="n">
        <v>4</v>
      </c>
      <c r="AF126" t="n">
        <v>18</v>
      </c>
      <c r="AG126" t="n">
        <v>18</v>
      </c>
      <c r="AH126" t="n">
        <v>5</v>
      </c>
      <c r="AI126" t="n">
        <v>5</v>
      </c>
      <c r="AJ126" t="n">
        <v>4</v>
      </c>
      <c r="AK126" t="n">
        <v>4</v>
      </c>
      <c r="AL126" t="n">
        <v>12</v>
      </c>
      <c r="AM126" t="n">
        <v>12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HYPERLINK("http://catalog.hathitrust.org/Record/000202924","HathiTrust Record")</f>
        <v/>
      </c>
      <c r="AU126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V126">
        <f>HYPERLINK("http://www.worldcat.org/oclc/9082713","WorldCat Record")</f>
        <v/>
      </c>
      <c r="AW126" t="inlineStr">
        <is>
          <t>4991459:eng</t>
        </is>
      </c>
      <c r="AX126" t="inlineStr">
        <is>
          <t>9082713</t>
        </is>
      </c>
      <c r="AY126" t="inlineStr">
        <is>
          <t>991001762539702656</t>
        </is>
      </c>
      <c r="AZ126" t="inlineStr">
        <is>
          <t>991001762539702656</t>
        </is>
      </c>
      <c r="BA126" t="inlineStr">
        <is>
          <t>2255183330002656</t>
        </is>
      </c>
      <c r="BB126" t="inlineStr">
        <is>
          <t>BOOK</t>
        </is>
      </c>
      <c r="BD126" t="inlineStr">
        <is>
          <t>9780471900696</t>
        </is>
      </c>
      <c r="BE126" t="inlineStr">
        <is>
          <t>30001000066771</t>
        </is>
      </c>
      <c r="BF126" t="inlineStr">
        <is>
          <t>893541858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BF637.C6 C79</t>
        </is>
      </c>
      <c r="E127" t="inlineStr">
        <is>
          <t>0                      BF 0637000C  6                  C  79</t>
        </is>
      </c>
      <c r="F127" t="inlineStr">
        <is>
          <t>Counseling and psychotherapy : the pursuit of values / by Charles A. Curran.</t>
        </is>
      </c>
      <c r="H127" t="inlineStr">
        <is>
          <t>No</t>
        </is>
      </c>
      <c r="I127" t="inlineStr">
        <is>
          <t>1</t>
        </is>
      </c>
      <c r="J127" t="inlineStr">
        <is>
          <t>Yes</t>
        </is>
      </c>
      <c r="K127" t="inlineStr">
        <is>
          <t>No</t>
        </is>
      </c>
      <c r="L127" t="inlineStr">
        <is>
          <t>0</t>
        </is>
      </c>
      <c r="M127" t="inlineStr">
        <is>
          <t>Curran, Charles A. (Charles Arthur), 1913-1978.</t>
        </is>
      </c>
      <c r="N127" t="inlineStr">
        <is>
          <t>New York : Sheed and Ward, [1968]</t>
        </is>
      </c>
      <c r="O127" t="inlineStr">
        <is>
          <t>1968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BF </t>
        </is>
      </c>
      <c r="U127" t="n">
        <v>1</v>
      </c>
      <c r="V127" t="n">
        <v>3</v>
      </c>
      <c r="W127" t="inlineStr">
        <is>
          <t>1990-09-13</t>
        </is>
      </c>
      <c r="X127" t="inlineStr">
        <is>
          <t>1993-05-30</t>
        </is>
      </c>
      <c r="Y127" t="inlineStr">
        <is>
          <t>1987-12-03</t>
        </is>
      </c>
      <c r="Z127" t="inlineStr">
        <is>
          <t>1990-10-23</t>
        </is>
      </c>
      <c r="AA127" t="n">
        <v>444</v>
      </c>
      <c r="AB127" t="n">
        <v>389</v>
      </c>
      <c r="AC127" t="n">
        <v>464</v>
      </c>
      <c r="AD127" t="n">
        <v>8</v>
      </c>
      <c r="AE127" t="n">
        <v>8</v>
      </c>
      <c r="AF127" t="n">
        <v>27</v>
      </c>
      <c r="AG127" t="n">
        <v>32</v>
      </c>
      <c r="AH127" t="n">
        <v>6</v>
      </c>
      <c r="AI127" t="n">
        <v>8</v>
      </c>
      <c r="AJ127" t="n">
        <v>8</v>
      </c>
      <c r="AK127" t="n">
        <v>10</v>
      </c>
      <c r="AL127" t="n">
        <v>17</v>
      </c>
      <c r="AM127" t="n">
        <v>18</v>
      </c>
      <c r="AN127" t="n">
        <v>4</v>
      </c>
      <c r="AO127" t="n">
        <v>4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HYPERLINK("http://catalog.hathitrust.org/Record/004508869","HathiTrust Record")</f>
        <v/>
      </c>
      <c r="AU127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V127">
        <f>HYPERLINK("http://www.worldcat.org/oclc/21263","WorldCat Record")</f>
        <v/>
      </c>
      <c r="AW127" t="inlineStr">
        <is>
          <t>796335498:eng</t>
        </is>
      </c>
      <c r="AX127" t="inlineStr">
        <is>
          <t>21263</t>
        </is>
      </c>
      <c r="AY127" t="inlineStr">
        <is>
          <t>991001785639702656</t>
        </is>
      </c>
      <c r="AZ127" t="inlineStr">
        <is>
          <t>991001785639702656</t>
        </is>
      </c>
      <c r="BA127" t="inlineStr">
        <is>
          <t>2261432400002656</t>
        </is>
      </c>
      <c r="BB127" t="inlineStr">
        <is>
          <t>BOOK</t>
        </is>
      </c>
      <c r="BE127" t="inlineStr">
        <is>
          <t>30001000274573</t>
        </is>
      </c>
      <c r="BF127" t="inlineStr">
        <is>
          <t>893821719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BF637.C6 D68</t>
        </is>
      </c>
      <c r="E128" t="inlineStr">
        <is>
          <t>0                      BF 0637000C  6                  D  68</t>
        </is>
      </c>
      <c r="F128" t="inlineStr">
        <is>
          <t>Counseling and learning through small-group discussion / by Helen I. Driver and thirty-seven contributors.</t>
        </is>
      </c>
      <c r="H128" t="inlineStr">
        <is>
          <t>No</t>
        </is>
      </c>
      <c r="I128" t="inlineStr">
        <is>
          <t>1</t>
        </is>
      </c>
      <c r="J128" t="inlineStr">
        <is>
          <t>Yes</t>
        </is>
      </c>
      <c r="K128" t="inlineStr">
        <is>
          <t>No</t>
        </is>
      </c>
      <c r="L128" t="inlineStr">
        <is>
          <t>0</t>
        </is>
      </c>
      <c r="M128" t="inlineStr">
        <is>
          <t>Driver, Helen Irene, 1904-</t>
        </is>
      </c>
      <c r="N128" t="inlineStr">
        <is>
          <t>[Madison, Wis. : Monona Publications, 1958]</t>
        </is>
      </c>
      <c r="O128" t="inlineStr">
        <is>
          <t>1958</t>
        </is>
      </c>
      <c r="Q128" t="inlineStr">
        <is>
          <t>eng</t>
        </is>
      </c>
      <c r="R128" t="inlineStr">
        <is>
          <t>wiu</t>
        </is>
      </c>
      <c r="T128" t="inlineStr">
        <is>
          <t xml:space="preserve">BF </t>
        </is>
      </c>
      <c r="U128" t="n">
        <v>2</v>
      </c>
      <c r="V128" t="n">
        <v>7</v>
      </c>
      <c r="W128" t="inlineStr">
        <is>
          <t>1992-09-29</t>
        </is>
      </c>
      <c r="X128" t="inlineStr">
        <is>
          <t>1997-07-06</t>
        </is>
      </c>
      <c r="Y128" t="inlineStr">
        <is>
          <t>1988-02-29</t>
        </is>
      </c>
      <c r="Z128" t="inlineStr">
        <is>
          <t>1992-04-02</t>
        </is>
      </c>
      <c r="AA128" t="n">
        <v>393</v>
      </c>
      <c r="AB128" t="n">
        <v>359</v>
      </c>
      <c r="AC128" t="n">
        <v>431</v>
      </c>
      <c r="AD128" t="n">
        <v>6</v>
      </c>
      <c r="AE128" t="n">
        <v>6</v>
      </c>
      <c r="AF128" t="n">
        <v>16</v>
      </c>
      <c r="AG128" t="n">
        <v>19</v>
      </c>
      <c r="AH128" t="n">
        <v>5</v>
      </c>
      <c r="AI128" t="n">
        <v>7</v>
      </c>
      <c r="AJ128" t="n">
        <v>1</v>
      </c>
      <c r="AK128" t="n">
        <v>2</v>
      </c>
      <c r="AL128" t="n">
        <v>9</v>
      </c>
      <c r="AM128" t="n">
        <v>10</v>
      </c>
      <c r="AN128" t="n">
        <v>3</v>
      </c>
      <c r="AO128" t="n">
        <v>3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T128">
        <f>HYPERLINK("http://catalog.hathitrust.org/Record/000386791","HathiTrust Record")</f>
        <v/>
      </c>
      <c r="AU128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V128">
        <f>HYPERLINK("http://www.worldcat.org/oclc/194124","WorldCat Record")</f>
        <v/>
      </c>
      <c r="AW128" t="inlineStr">
        <is>
          <t>1358758:eng</t>
        </is>
      </c>
      <c r="AX128" t="inlineStr">
        <is>
          <t>194124</t>
        </is>
      </c>
      <c r="AY128" t="inlineStr">
        <is>
          <t>991001762509702656</t>
        </is>
      </c>
      <c r="AZ128" t="inlineStr">
        <is>
          <t>991001762509702656</t>
        </is>
      </c>
      <c r="BA128" t="inlineStr">
        <is>
          <t>2269323570002656</t>
        </is>
      </c>
      <c r="BB128" t="inlineStr">
        <is>
          <t>BOOK</t>
        </is>
      </c>
      <c r="BE128" t="inlineStr">
        <is>
          <t>30001000066706</t>
        </is>
      </c>
      <c r="BF128" t="inlineStr">
        <is>
          <t>893816668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BF637.R57 R57 1992</t>
        </is>
      </c>
      <c r="E129" t="inlineStr">
        <is>
          <t>0                      BF 0637000R  57                 R  57          1992</t>
        </is>
      </c>
      <c r="F129" t="inlineStr">
        <is>
          <t>Risk-taking behavior / edited by J. Frank Yates.</t>
        </is>
      </c>
      <c r="H129" t="inlineStr">
        <is>
          <t>No</t>
        </is>
      </c>
      <c r="I129" t="inlineStr">
        <is>
          <t>1</t>
        </is>
      </c>
      <c r="J129" t="inlineStr">
        <is>
          <t>Yes</t>
        </is>
      </c>
      <c r="K129" t="inlineStr">
        <is>
          <t>No</t>
        </is>
      </c>
      <c r="L129" t="inlineStr">
        <is>
          <t>0</t>
        </is>
      </c>
      <c r="N129" t="inlineStr">
        <is>
          <t>Chichester, West Sussex, England ; New York : Wiley, c1992.</t>
        </is>
      </c>
      <c r="O129" t="inlineStr">
        <is>
          <t>1992</t>
        </is>
      </c>
      <c r="Q129" t="inlineStr">
        <is>
          <t>eng</t>
        </is>
      </c>
      <c r="R129" t="inlineStr">
        <is>
          <t>enk</t>
        </is>
      </c>
      <c r="S129" t="inlineStr">
        <is>
          <t>Wiley series, Human performance and cognition</t>
        </is>
      </c>
      <c r="T129" t="inlineStr">
        <is>
          <t xml:space="preserve">BF </t>
        </is>
      </c>
      <c r="U129" t="n">
        <v>5</v>
      </c>
      <c r="V129" t="n">
        <v>12</v>
      </c>
      <c r="W129" t="inlineStr">
        <is>
          <t>2005-11-06</t>
        </is>
      </c>
      <c r="X129" t="inlineStr">
        <is>
          <t>2010-10-05</t>
        </is>
      </c>
      <c r="Y129" t="inlineStr">
        <is>
          <t>1992-09-16</t>
        </is>
      </c>
      <c r="Z129" t="inlineStr">
        <is>
          <t>1992-10-22</t>
        </is>
      </c>
      <c r="AA129" t="n">
        <v>406</v>
      </c>
      <c r="AB129" t="n">
        <v>231</v>
      </c>
      <c r="AC129" t="n">
        <v>239</v>
      </c>
      <c r="AD129" t="n">
        <v>3</v>
      </c>
      <c r="AE129" t="n">
        <v>3</v>
      </c>
      <c r="AF129" t="n">
        <v>7</v>
      </c>
      <c r="AG129" t="n">
        <v>7</v>
      </c>
      <c r="AH129" t="n">
        <v>2</v>
      </c>
      <c r="AI129" t="n">
        <v>2</v>
      </c>
      <c r="AJ129" t="n">
        <v>2</v>
      </c>
      <c r="AK129" t="n">
        <v>2</v>
      </c>
      <c r="AL129" t="n">
        <v>2</v>
      </c>
      <c r="AM129" t="n">
        <v>2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HYPERLINK("http://catalog.hathitrust.org/Record/002560673","HathiTrust Record")</f>
        <v/>
      </c>
      <c r="AU129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V129">
        <f>HYPERLINK("http://www.worldcat.org/oclc/23968596","WorldCat Record")</f>
        <v/>
      </c>
      <c r="AW129" t="inlineStr">
        <is>
          <t>55475314:eng</t>
        </is>
      </c>
      <c r="AX129" t="inlineStr">
        <is>
          <t>23968596</t>
        </is>
      </c>
      <c r="AY129" t="inlineStr">
        <is>
          <t>991001796279702656</t>
        </is>
      </c>
      <c r="AZ129" t="inlineStr">
        <is>
          <t>991001796279702656</t>
        </is>
      </c>
      <c r="BA129" t="inlineStr">
        <is>
          <t>2268138540002656</t>
        </is>
      </c>
      <c r="BB129" t="inlineStr">
        <is>
          <t>BOOK</t>
        </is>
      </c>
      <c r="BD129" t="inlineStr">
        <is>
          <t>9780471922506</t>
        </is>
      </c>
      <c r="BE129" t="inlineStr">
        <is>
          <t>30001002456129</t>
        </is>
      </c>
      <c r="BF129" t="inlineStr">
        <is>
          <t>893633393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BF697 .E7</t>
        </is>
      </c>
      <c r="E130" t="inlineStr">
        <is>
          <t>0                      BF 0697000E  7</t>
        </is>
      </c>
      <c r="F130" t="inlineStr">
        <is>
          <t>Identity, youth, and crisis / [by] Erik H. Erikson.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Yes</t>
        </is>
      </c>
      <c r="L130" t="inlineStr">
        <is>
          <t>0</t>
        </is>
      </c>
      <c r="M130" t="inlineStr">
        <is>
          <t>Erikson, Erik H. (Erik Homburger), 1902-1994.</t>
        </is>
      </c>
      <c r="N130" t="inlineStr">
        <is>
          <t>New York : W. W. Norton, [1968]</t>
        </is>
      </c>
      <c r="O130" t="inlineStr">
        <is>
          <t>1968</t>
        </is>
      </c>
      <c r="P130" t="inlineStr">
        <is>
          <t>[1st ed.]</t>
        </is>
      </c>
      <c r="Q130" t="inlineStr">
        <is>
          <t>eng</t>
        </is>
      </c>
      <c r="R130" t="inlineStr">
        <is>
          <t>nyu</t>
        </is>
      </c>
      <c r="T130" t="inlineStr">
        <is>
          <t xml:space="preserve">BF </t>
        </is>
      </c>
      <c r="U130" t="n">
        <v>16</v>
      </c>
      <c r="V130" t="n">
        <v>16</v>
      </c>
      <c r="W130" t="inlineStr">
        <is>
          <t>2002-01-22</t>
        </is>
      </c>
      <c r="X130" t="inlineStr">
        <is>
          <t>2002-01-22</t>
        </is>
      </c>
      <c r="Y130" t="inlineStr">
        <is>
          <t>1987-08-28</t>
        </is>
      </c>
      <c r="Z130" t="inlineStr">
        <is>
          <t>1987-08-28</t>
        </is>
      </c>
      <c r="AA130" t="n">
        <v>2230</v>
      </c>
      <c r="AB130" t="n">
        <v>1926</v>
      </c>
      <c r="AC130" t="n">
        <v>2241</v>
      </c>
      <c r="AD130" t="n">
        <v>16</v>
      </c>
      <c r="AE130" t="n">
        <v>19</v>
      </c>
      <c r="AF130" t="n">
        <v>59</v>
      </c>
      <c r="AG130" t="n">
        <v>63</v>
      </c>
      <c r="AH130" t="n">
        <v>25</v>
      </c>
      <c r="AI130" t="n">
        <v>26</v>
      </c>
      <c r="AJ130" t="n">
        <v>10</v>
      </c>
      <c r="AK130" t="n">
        <v>11</v>
      </c>
      <c r="AL130" t="n">
        <v>25</v>
      </c>
      <c r="AM130" t="n">
        <v>26</v>
      </c>
      <c r="AN130" t="n">
        <v>10</v>
      </c>
      <c r="AO130" t="n">
        <v>12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HYPERLINK("https://creighton-primo.hosted.exlibrisgroup.com/primo-explore/search?tab=default_tab&amp;search_scope=EVERYTHING&amp;vid=01CRU&amp;lang=en_US&amp;offset=0&amp;query=any,contains,991000788879702656","Catalog Record")</f>
        <v/>
      </c>
      <c r="AV130">
        <f>HYPERLINK("http://www.worldcat.org/oclc/204288","WorldCat Record")</f>
        <v/>
      </c>
      <c r="AW130" t="inlineStr">
        <is>
          <t>49292399:eng</t>
        </is>
      </c>
      <c r="AX130" t="inlineStr">
        <is>
          <t>204288</t>
        </is>
      </c>
      <c r="AY130" t="inlineStr">
        <is>
          <t>991000788879702656</t>
        </is>
      </c>
      <c r="AZ130" t="inlineStr">
        <is>
          <t>991000788879702656</t>
        </is>
      </c>
      <c r="BA130" t="inlineStr">
        <is>
          <t>2255537520002656</t>
        </is>
      </c>
      <c r="BB130" t="inlineStr">
        <is>
          <t>BOOK</t>
        </is>
      </c>
      <c r="BD130" t="inlineStr">
        <is>
          <t>9780393097863</t>
        </is>
      </c>
      <c r="BE130" t="inlineStr">
        <is>
          <t>30001000066821</t>
        </is>
      </c>
      <c r="BF130" t="inlineStr">
        <is>
          <t>893287015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BF697 .R657 1979</t>
        </is>
      </c>
      <c r="E131" t="inlineStr">
        <is>
          <t>0                      BF 0697000R  657         1979</t>
        </is>
      </c>
      <c r="F131" t="inlineStr">
        <is>
          <t>Conceiving the self / Morris Rosenberg.</t>
        </is>
      </c>
      <c r="H131" t="inlineStr">
        <is>
          <t>No</t>
        </is>
      </c>
      <c r="I131" t="inlineStr">
        <is>
          <t>1</t>
        </is>
      </c>
      <c r="J131" t="inlineStr">
        <is>
          <t>Yes</t>
        </is>
      </c>
      <c r="K131" t="inlineStr">
        <is>
          <t>No</t>
        </is>
      </c>
      <c r="L131" t="inlineStr">
        <is>
          <t>0</t>
        </is>
      </c>
      <c r="M131" t="inlineStr">
        <is>
          <t>Rosenberg, Morris.</t>
        </is>
      </c>
      <c r="N131" t="inlineStr">
        <is>
          <t>New York : Basic Books, c1979.</t>
        </is>
      </c>
      <c r="O131" t="inlineStr">
        <is>
          <t>1979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BF </t>
        </is>
      </c>
      <c r="U131" t="n">
        <v>11</v>
      </c>
      <c r="V131" t="n">
        <v>15</v>
      </c>
      <c r="W131" t="inlineStr">
        <is>
          <t>1998-05-29</t>
        </is>
      </c>
      <c r="X131" t="inlineStr">
        <is>
          <t>2000-02-23</t>
        </is>
      </c>
      <c r="Y131" t="inlineStr">
        <is>
          <t>1991-06-17</t>
        </is>
      </c>
      <c r="Z131" t="inlineStr">
        <is>
          <t>1993-03-17</t>
        </is>
      </c>
      <c r="AA131" t="n">
        <v>792</v>
      </c>
      <c r="AB131" t="n">
        <v>675</v>
      </c>
      <c r="AC131" t="n">
        <v>787</v>
      </c>
      <c r="AD131" t="n">
        <v>8</v>
      </c>
      <c r="AE131" t="n">
        <v>8</v>
      </c>
      <c r="AF131" t="n">
        <v>30</v>
      </c>
      <c r="AG131" t="n">
        <v>34</v>
      </c>
      <c r="AH131" t="n">
        <v>13</v>
      </c>
      <c r="AI131" t="n">
        <v>16</v>
      </c>
      <c r="AJ131" t="n">
        <v>5</v>
      </c>
      <c r="AK131" t="n">
        <v>6</v>
      </c>
      <c r="AL131" t="n">
        <v>13</v>
      </c>
      <c r="AM131" t="n">
        <v>15</v>
      </c>
      <c r="AN131" t="n">
        <v>4</v>
      </c>
      <c r="AO131" t="n">
        <v>4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HYPERLINK("http://catalog.hathitrust.org/Record/000256270","HathiTrust Record")</f>
        <v/>
      </c>
      <c r="AU131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V131">
        <f>HYPERLINK("http://www.worldcat.org/oclc/4495621","WorldCat Record")</f>
        <v/>
      </c>
      <c r="AW131" t="inlineStr">
        <is>
          <t>7953018:eng</t>
        </is>
      </c>
      <c r="AX131" t="inlineStr">
        <is>
          <t>4495621</t>
        </is>
      </c>
      <c r="AY131" t="inlineStr">
        <is>
          <t>991001777159702656</t>
        </is>
      </c>
      <c r="AZ131" t="inlineStr">
        <is>
          <t>991001777159702656</t>
        </is>
      </c>
      <c r="BA131" t="inlineStr">
        <is>
          <t>2268100460002656</t>
        </is>
      </c>
      <c r="BB131" t="inlineStr">
        <is>
          <t>BOOK</t>
        </is>
      </c>
      <c r="BD131" t="inlineStr">
        <is>
          <t>9780465013524</t>
        </is>
      </c>
      <c r="BE131" t="inlineStr">
        <is>
          <t>30001002192120</t>
        </is>
      </c>
      <c r="BF131" t="inlineStr">
        <is>
          <t>893541871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BF698.7 .R3 1981</t>
        </is>
      </c>
      <c r="E132" t="inlineStr">
        <is>
          <t>0                      BF 0698700R  3           1981</t>
        </is>
      </c>
      <c r="F132" t="inlineStr">
        <is>
          <t>Assessment with projective techniques : a concise introduction / A.I. Rabin, editor.</t>
        </is>
      </c>
      <c r="H132" t="inlineStr">
        <is>
          <t>No</t>
        </is>
      </c>
      <c r="I132" t="inlineStr">
        <is>
          <t>1</t>
        </is>
      </c>
      <c r="J132" t="inlineStr">
        <is>
          <t>Yes</t>
        </is>
      </c>
      <c r="K132" t="inlineStr">
        <is>
          <t>No</t>
        </is>
      </c>
      <c r="L132" t="inlineStr">
        <is>
          <t>0</t>
        </is>
      </c>
      <c r="N132" t="inlineStr">
        <is>
          <t>New York : Springer Pub. Co., c1981.</t>
        </is>
      </c>
      <c r="O132" t="inlineStr">
        <is>
          <t>1981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BF </t>
        </is>
      </c>
      <c r="U132" t="n">
        <v>7</v>
      </c>
      <c r="V132" t="n">
        <v>11</v>
      </c>
      <c r="W132" t="inlineStr">
        <is>
          <t>1999-12-17</t>
        </is>
      </c>
      <c r="X132" t="inlineStr">
        <is>
          <t>1999-12-17</t>
        </is>
      </c>
      <c r="Y132" t="inlineStr">
        <is>
          <t>1987-12-07</t>
        </is>
      </c>
      <c r="Z132" t="inlineStr">
        <is>
          <t>1993-04-05</t>
        </is>
      </c>
      <c r="AA132" t="n">
        <v>358</v>
      </c>
      <c r="AB132" t="n">
        <v>317</v>
      </c>
      <c r="AC132" t="n">
        <v>319</v>
      </c>
      <c r="AD132" t="n">
        <v>4</v>
      </c>
      <c r="AE132" t="n">
        <v>4</v>
      </c>
      <c r="AF132" t="n">
        <v>13</v>
      </c>
      <c r="AG132" t="n">
        <v>13</v>
      </c>
      <c r="AH132" t="n">
        <v>5</v>
      </c>
      <c r="AI132" t="n">
        <v>5</v>
      </c>
      <c r="AJ132" t="n">
        <v>2</v>
      </c>
      <c r="AK132" t="n">
        <v>2</v>
      </c>
      <c r="AL132" t="n">
        <v>7</v>
      </c>
      <c r="AM132" t="n">
        <v>7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HYPERLINK("http://catalog.hathitrust.org/Record/000098908","HathiTrust Record")</f>
        <v/>
      </c>
      <c r="AU132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V132">
        <f>HYPERLINK("http://www.worldcat.org/oclc/6943237","WorldCat Record")</f>
        <v/>
      </c>
      <c r="AW132" t="inlineStr">
        <is>
          <t>890440425:eng</t>
        </is>
      </c>
      <c r="AX132" t="inlineStr">
        <is>
          <t>6943237</t>
        </is>
      </c>
      <c r="AY132" t="inlineStr">
        <is>
          <t>991001781579702656</t>
        </is>
      </c>
      <c r="AZ132" t="inlineStr">
        <is>
          <t>991001781579702656</t>
        </is>
      </c>
      <c r="BA132" t="inlineStr">
        <is>
          <t>2257193040002656</t>
        </is>
      </c>
      <c r="BB132" t="inlineStr">
        <is>
          <t>BOOK</t>
        </is>
      </c>
      <c r="BD132" t="inlineStr">
        <is>
          <t>9780826135506</t>
        </is>
      </c>
      <c r="BE132" t="inlineStr">
        <is>
          <t>30001000248775</t>
        </is>
      </c>
      <c r="BF132" t="inlineStr">
        <is>
          <t>893364939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BF698.95 .G73 2004</t>
        </is>
      </c>
      <c r="E133" t="inlineStr">
        <is>
          <t>0                      BF 0698950G  73          2004</t>
        </is>
      </c>
      <c r="F133" t="inlineStr">
        <is>
          <t>The first idea : how symbols, language, and intelligence evolved from our primate ancestors to modern humans / Stanley I. Greenspan, Stuart G. Shanker.</t>
        </is>
      </c>
      <c r="H133" t="inlineStr">
        <is>
          <t>No</t>
        </is>
      </c>
      <c r="I133" t="inlineStr">
        <is>
          <t>1</t>
        </is>
      </c>
      <c r="J133" t="inlineStr">
        <is>
          <t>Yes</t>
        </is>
      </c>
      <c r="K133" t="inlineStr">
        <is>
          <t>No</t>
        </is>
      </c>
      <c r="L133" t="inlineStr">
        <is>
          <t>0</t>
        </is>
      </c>
      <c r="M133" t="inlineStr">
        <is>
          <t>Greenspan, Stanley I.</t>
        </is>
      </c>
      <c r="N133" t="inlineStr">
        <is>
          <t>Cambridge, MA : Da Capo Press, 2004.</t>
        </is>
      </c>
      <c r="O133" t="inlineStr">
        <is>
          <t>2004</t>
        </is>
      </c>
      <c r="P133" t="inlineStr">
        <is>
          <t>1st Da Capo Press ed.</t>
        </is>
      </c>
      <c r="Q133" t="inlineStr">
        <is>
          <t>eng</t>
        </is>
      </c>
      <c r="R133" t="inlineStr">
        <is>
          <t>mau</t>
        </is>
      </c>
      <c r="T133" t="inlineStr">
        <is>
          <t xml:space="preserve">BF </t>
        </is>
      </c>
      <c r="U133" t="n">
        <v>0</v>
      </c>
      <c r="V133" t="n">
        <v>3</v>
      </c>
      <c r="W133" t="inlineStr">
        <is>
          <t>2008-08-15</t>
        </is>
      </c>
      <c r="X133" t="inlineStr">
        <is>
          <t>2008-08-15</t>
        </is>
      </c>
      <c r="Y133" t="inlineStr">
        <is>
          <t>2008-08-14</t>
        </is>
      </c>
      <c r="Z133" t="inlineStr">
        <is>
          <t>2008-08-14</t>
        </is>
      </c>
      <c r="AA133" t="n">
        <v>1116</v>
      </c>
      <c r="AB133" t="n">
        <v>993</v>
      </c>
      <c r="AC133" t="n">
        <v>1099</v>
      </c>
      <c r="AD133" t="n">
        <v>8</v>
      </c>
      <c r="AE133" t="n">
        <v>8</v>
      </c>
      <c r="AF133" t="n">
        <v>26</v>
      </c>
      <c r="AG133" t="n">
        <v>28</v>
      </c>
      <c r="AH133" t="n">
        <v>7</v>
      </c>
      <c r="AI133" t="n">
        <v>9</v>
      </c>
      <c r="AJ133" t="n">
        <v>5</v>
      </c>
      <c r="AK133" t="n">
        <v>6</v>
      </c>
      <c r="AL133" t="n">
        <v>14</v>
      </c>
      <c r="AM133" t="n">
        <v>14</v>
      </c>
      <c r="AN133" t="n">
        <v>5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HYPERLINK("http://catalog.hathitrust.org/Record/004920070","HathiTrust Record")</f>
        <v/>
      </c>
      <c r="AU133">
        <f>HYPERLINK("https://creighton-primo.hosted.exlibrisgroup.com/primo-explore/search?tab=default_tab&amp;search_scope=EVERYTHING&amp;vid=01CRU&amp;lang=en_US&amp;offset=0&amp;query=any,contains,991001730279702656","Catalog Record")</f>
        <v/>
      </c>
      <c r="AV133">
        <f>HYPERLINK("http://www.worldcat.org/oclc/55131380","WorldCat Record")</f>
        <v/>
      </c>
      <c r="AW133" t="inlineStr">
        <is>
          <t>905894987:eng</t>
        </is>
      </c>
      <c r="AX133" t="inlineStr">
        <is>
          <t>55131380</t>
        </is>
      </c>
      <c r="AY133" t="inlineStr">
        <is>
          <t>991001730279702656</t>
        </is>
      </c>
      <c r="AZ133" t="inlineStr">
        <is>
          <t>991001730279702656</t>
        </is>
      </c>
      <c r="BA133" t="inlineStr">
        <is>
          <t>2268446020002656</t>
        </is>
      </c>
      <c r="BB133" t="inlineStr">
        <is>
          <t>BOOK</t>
        </is>
      </c>
      <c r="BD133" t="inlineStr">
        <is>
          <t>9780738206806</t>
        </is>
      </c>
      <c r="BE133" t="inlineStr">
        <is>
          <t>30001004913325</t>
        </is>
      </c>
      <c r="BF133" t="inlineStr">
        <is>
          <t>893358941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BF713 .P79</t>
        </is>
      </c>
      <c r="E134" t="inlineStr">
        <is>
          <t>0                      BF 0713000P  79</t>
        </is>
      </c>
      <c r="F134" t="inlineStr">
        <is>
          <t>Psychosocial caring throughout the life span / editors, Irene Mortenson Burnside, Priscilla Ebersole, Helen Elena Monea.</t>
        </is>
      </c>
      <c r="H134" t="inlineStr">
        <is>
          <t>No</t>
        </is>
      </c>
      <c r="I134" t="inlineStr">
        <is>
          <t>1</t>
        </is>
      </c>
      <c r="J134" t="inlineStr">
        <is>
          <t>Yes</t>
        </is>
      </c>
      <c r="K134" t="inlineStr">
        <is>
          <t>No</t>
        </is>
      </c>
      <c r="L134" t="inlineStr">
        <is>
          <t>0</t>
        </is>
      </c>
      <c r="N134" t="inlineStr">
        <is>
          <t>New York : McGraw-Hill, c1979.</t>
        </is>
      </c>
      <c r="O134" t="inlineStr">
        <is>
          <t>1979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BF </t>
        </is>
      </c>
      <c r="U134" t="n">
        <v>11</v>
      </c>
      <c r="V134" t="n">
        <v>19</v>
      </c>
      <c r="W134" t="inlineStr">
        <is>
          <t>1996-10-14</t>
        </is>
      </c>
      <c r="X134" t="inlineStr">
        <is>
          <t>2009-03-24</t>
        </is>
      </c>
      <c r="Y134" t="inlineStr">
        <is>
          <t>1987-10-19</t>
        </is>
      </c>
      <c r="Z134" t="inlineStr">
        <is>
          <t>1990-07-23</t>
        </is>
      </c>
      <c r="AA134" t="n">
        <v>415</v>
      </c>
      <c r="AB134" t="n">
        <v>333</v>
      </c>
      <c r="AC134" t="n">
        <v>335</v>
      </c>
      <c r="AD134" t="n">
        <v>3</v>
      </c>
      <c r="AE134" t="n">
        <v>3</v>
      </c>
      <c r="AF134" t="n">
        <v>15</v>
      </c>
      <c r="AG134" t="n">
        <v>15</v>
      </c>
      <c r="AH134" t="n">
        <v>6</v>
      </c>
      <c r="AI134" t="n">
        <v>6</v>
      </c>
      <c r="AJ134" t="n">
        <v>4</v>
      </c>
      <c r="AK134" t="n">
        <v>4</v>
      </c>
      <c r="AL134" t="n">
        <v>9</v>
      </c>
      <c r="AM134" t="n">
        <v>9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HYPERLINK("http://catalog.hathitrust.org/Record/000177841","HathiTrust Record")</f>
        <v/>
      </c>
      <c r="AU134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V134">
        <f>HYPERLINK("http://www.worldcat.org/oclc/4036839","WorldCat Record")</f>
        <v/>
      </c>
      <c r="AW134" t="inlineStr">
        <is>
          <t>14276475:eng</t>
        </is>
      </c>
      <c r="AX134" t="inlineStr">
        <is>
          <t>4036839</t>
        </is>
      </c>
      <c r="AY134" t="inlineStr">
        <is>
          <t>991001759529702656</t>
        </is>
      </c>
      <c r="AZ134" t="inlineStr">
        <is>
          <t>991001759529702656</t>
        </is>
      </c>
      <c r="BA134" t="inlineStr">
        <is>
          <t>2269102790002656</t>
        </is>
      </c>
      <c r="BB134" t="inlineStr">
        <is>
          <t>BOOK</t>
        </is>
      </c>
      <c r="BD134" t="inlineStr">
        <is>
          <t>9780070092136</t>
        </is>
      </c>
      <c r="BE134" t="inlineStr">
        <is>
          <t>30001000042418</t>
        </is>
      </c>
      <c r="BF134" t="inlineStr">
        <is>
          <t>893649498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BF713 P213h 2004</t>
        </is>
      </c>
      <c r="E135" t="inlineStr">
        <is>
          <t>0                      BF 0713000P  213h        2004</t>
        </is>
      </c>
      <c r="F135" t="inlineStr">
        <is>
          <t>Human development / Diane E. Papalia, Sally Wendkos Olds, Ruth Duskin Feldman ; in consultation with Dana Gross.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0</t>
        </is>
      </c>
      <c r="M135" t="inlineStr">
        <is>
          <t>Papalia, Diane E.</t>
        </is>
      </c>
      <c r="N135" t="inlineStr">
        <is>
          <t>Boston : McGraw-Hill, c2004.</t>
        </is>
      </c>
      <c r="O135" t="inlineStr">
        <is>
          <t>2004</t>
        </is>
      </c>
      <c r="P135" t="inlineStr">
        <is>
          <t>9th ed.</t>
        </is>
      </c>
      <c r="Q135" t="inlineStr">
        <is>
          <t>eng</t>
        </is>
      </c>
      <c r="R135" t="inlineStr">
        <is>
          <t>mau</t>
        </is>
      </c>
      <c r="T135" t="inlineStr">
        <is>
          <t xml:space="preserve">BF </t>
        </is>
      </c>
      <c r="U135" t="n">
        <v>16</v>
      </c>
      <c r="V135" t="n">
        <v>16</v>
      </c>
      <c r="W135" t="inlineStr">
        <is>
          <t>2007-11-29</t>
        </is>
      </c>
      <c r="X135" t="inlineStr">
        <is>
          <t>2007-11-29</t>
        </is>
      </c>
      <c r="Y135" t="inlineStr">
        <is>
          <t>2003-08-25</t>
        </is>
      </c>
      <c r="Z135" t="inlineStr">
        <is>
          <t>2003-08-25</t>
        </is>
      </c>
      <c r="AA135" t="n">
        <v>114</v>
      </c>
      <c r="AB135" t="n">
        <v>73</v>
      </c>
      <c r="AC135" t="n">
        <v>911</v>
      </c>
      <c r="AD135" t="n">
        <v>1</v>
      </c>
      <c r="AE135" t="n">
        <v>9</v>
      </c>
      <c r="AF135" t="n">
        <v>0</v>
      </c>
      <c r="AG135" t="n">
        <v>29</v>
      </c>
      <c r="AH135" t="n">
        <v>0</v>
      </c>
      <c r="AI135" t="n">
        <v>12</v>
      </c>
      <c r="AJ135" t="n">
        <v>0</v>
      </c>
      <c r="AK135" t="n">
        <v>4</v>
      </c>
      <c r="AL135" t="n">
        <v>0</v>
      </c>
      <c r="AM135" t="n">
        <v>14</v>
      </c>
      <c r="AN135" t="n">
        <v>0</v>
      </c>
      <c r="AO135" t="n">
        <v>6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HYPERLINK("https://creighton-primo.hosted.exlibrisgroup.com/primo-explore/search?tab=default_tab&amp;search_scope=EVERYTHING&amp;vid=01CRU&amp;lang=en_US&amp;offset=0&amp;query=any,contains,991001724009702656","Catalog Record")</f>
        <v/>
      </c>
      <c r="AV135">
        <f>HYPERLINK("http://www.worldcat.org/oclc/51534775","WorldCat Record")</f>
        <v/>
      </c>
      <c r="AW135" t="inlineStr">
        <is>
          <t>3372149671:eng</t>
        </is>
      </c>
      <c r="AX135" t="inlineStr">
        <is>
          <t>51534775</t>
        </is>
      </c>
      <c r="AY135" t="inlineStr">
        <is>
          <t>991001724009702656</t>
        </is>
      </c>
      <c r="AZ135" t="inlineStr">
        <is>
          <t>991001724009702656</t>
        </is>
      </c>
      <c r="BA135" t="inlineStr">
        <is>
          <t>2268834630002656</t>
        </is>
      </c>
      <c r="BB135" t="inlineStr">
        <is>
          <t>BOOK</t>
        </is>
      </c>
      <c r="BD135" t="inlineStr">
        <is>
          <t>9780071215015</t>
        </is>
      </c>
      <c r="BE135" t="inlineStr">
        <is>
          <t>30001004505709</t>
        </is>
      </c>
      <c r="BF135" t="inlineStr">
        <is>
          <t>893541564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BF722 .B76</t>
        </is>
      </c>
      <c r="E136" t="inlineStr">
        <is>
          <t>0                      BF 0722000B  76</t>
        </is>
      </c>
      <c r="F136" t="inlineStr">
        <is>
          <t>The ecology of human development : experiments by nature and design / Urie Bronfenbrenner.</t>
        </is>
      </c>
      <c r="H136" t="inlineStr">
        <is>
          <t>No</t>
        </is>
      </c>
      <c r="I136" t="inlineStr">
        <is>
          <t>1</t>
        </is>
      </c>
      <c r="J136" t="inlineStr">
        <is>
          <t>Yes</t>
        </is>
      </c>
      <c r="K136" t="inlineStr">
        <is>
          <t>No</t>
        </is>
      </c>
      <c r="L136" t="inlineStr">
        <is>
          <t>1</t>
        </is>
      </c>
      <c r="M136" t="inlineStr">
        <is>
          <t>Bronfenbrenner, Urie, 1917-2005.</t>
        </is>
      </c>
      <c r="N136" t="inlineStr">
        <is>
          <t>Cambridge, Mass. : Harvard University Press, 1979.</t>
        </is>
      </c>
      <c r="O136" t="inlineStr">
        <is>
          <t>1979</t>
        </is>
      </c>
      <c r="Q136" t="inlineStr">
        <is>
          <t>eng</t>
        </is>
      </c>
      <c r="R136" t="inlineStr">
        <is>
          <t>mau</t>
        </is>
      </c>
      <c r="T136" t="inlineStr">
        <is>
          <t xml:space="preserve">BF </t>
        </is>
      </c>
      <c r="U136" t="n">
        <v>3</v>
      </c>
      <c r="V136" t="n">
        <v>17</v>
      </c>
      <c r="W136" t="inlineStr">
        <is>
          <t>2003-04-15</t>
        </is>
      </c>
      <c r="X136" t="inlineStr">
        <is>
          <t>2009-04-14</t>
        </is>
      </c>
      <c r="Y136" t="inlineStr">
        <is>
          <t>1987-12-31</t>
        </is>
      </c>
      <c r="Z136" t="inlineStr">
        <is>
          <t>1992-12-18</t>
        </is>
      </c>
      <c r="AA136" t="n">
        <v>1366</v>
      </c>
      <c r="AB136" t="n">
        <v>1090</v>
      </c>
      <c r="AC136" t="n">
        <v>1780</v>
      </c>
      <c r="AD136" t="n">
        <v>12</v>
      </c>
      <c r="AE136" t="n">
        <v>19</v>
      </c>
      <c r="AF136" t="n">
        <v>41</v>
      </c>
      <c r="AG136" t="n">
        <v>62</v>
      </c>
      <c r="AH136" t="n">
        <v>18</v>
      </c>
      <c r="AI136" t="n">
        <v>23</v>
      </c>
      <c r="AJ136" t="n">
        <v>6</v>
      </c>
      <c r="AK136" t="n">
        <v>11</v>
      </c>
      <c r="AL136" t="n">
        <v>15</v>
      </c>
      <c r="AM136" t="n">
        <v>21</v>
      </c>
      <c r="AN136" t="n">
        <v>9</v>
      </c>
      <c r="AO136" t="n">
        <v>16</v>
      </c>
      <c r="AP136" t="n">
        <v>0</v>
      </c>
      <c r="AQ136" t="n">
        <v>2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HYPERLINK("http://catalog.hathitrust.org/Record/000017100","HathiTrust Record")</f>
        <v/>
      </c>
      <c r="AU136">
        <f>HYPERLINK("https://creighton-primo.hosted.exlibrisgroup.com/primo-explore/search?tab=default_tab&amp;search_scope=EVERYTHING&amp;vid=01CRU&amp;lang=en_US&amp;offset=0&amp;query=any,contains,991001784679702656","Catalog Record")</f>
        <v/>
      </c>
      <c r="AV136">
        <f>HYPERLINK("http://www.worldcat.org/oclc/4515541","WorldCat Record")</f>
        <v/>
      </c>
      <c r="AW136" t="inlineStr">
        <is>
          <t>802252754:eng</t>
        </is>
      </c>
      <c r="AX136" t="inlineStr">
        <is>
          <t>4515541</t>
        </is>
      </c>
      <c r="AY136" t="inlineStr">
        <is>
          <t>991001784679702656</t>
        </is>
      </c>
      <c r="AZ136" t="inlineStr">
        <is>
          <t>991001784679702656</t>
        </is>
      </c>
      <c r="BA136" t="inlineStr">
        <is>
          <t>2263033970002656</t>
        </is>
      </c>
      <c r="BB136" t="inlineStr">
        <is>
          <t>BOOK</t>
        </is>
      </c>
      <c r="BD136" t="inlineStr">
        <is>
          <t>9780674224568</t>
        </is>
      </c>
      <c r="BE136" t="inlineStr">
        <is>
          <t>30001000267213</t>
        </is>
      </c>
      <c r="BF136" t="inlineStr">
        <is>
          <t>893466025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BF722 .T47 1984</t>
        </is>
      </c>
      <c r="E137" t="inlineStr">
        <is>
          <t>0                      BF 0722000T  47          1984</t>
        </is>
      </c>
      <c r="F137" t="inlineStr">
        <is>
          <t>Testing children : a reference guide for effective clinical and psychoeducational assessments / S. Joseph Weaver, general editor ; foreword by Alan S. Kaufman.</t>
        </is>
      </c>
      <c r="H137" t="inlineStr">
        <is>
          <t>No</t>
        </is>
      </c>
      <c r="I137" t="inlineStr">
        <is>
          <t>1</t>
        </is>
      </c>
      <c r="J137" t="inlineStr">
        <is>
          <t>Yes</t>
        </is>
      </c>
      <c r="K137" t="inlineStr">
        <is>
          <t>No</t>
        </is>
      </c>
      <c r="L137" t="inlineStr">
        <is>
          <t>0</t>
        </is>
      </c>
      <c r="N137" t="inlineStr">
        <is>
          <t>Kansas City, Mo. : Test Corp. of America, [1984]</t>
        </is>
      </c>
      <c r="O137" t="inlineStr">
        <is>
          <t>1984</t>
        </is>
      </c>
      <c r="Q137" t="inlineStr">
        <is>
          <t>eng</t>
        </is>
      </c>
      <c r="R137" t="inlineStr">
        <is>
          <t>mou</t>
        </is>
      </c>
      <c r="T137" t="inlineStr">
        <is>
          <t xml:space="preserve">BF </t>
        </is>
      </c>
      <c r="U137" t="n">
        <v>2</v>
      </c>
      <c r="V137" t="n">
        <v>4</v>
      </c>
      <c r="W137" t="inlineStr">
        <is>
          <t>1997-01-21</t>
        </is>
      </c>
      <c r="X137" t="inlineStr">
        <is>
          <t>1997-01-21</t>
        </is>
      </c>
      <c r="Y137" t="inlineStr">
        <is>
          <t>1987-08-28</t>
        </is>
      </c>
      <c r="Z137" t="inlineStr">
        <is>
          <t>1993-04-07</t>
        </is>
      </c>
      <c r="AA137" t="n">
        <v>687</v>
      </c>
      <c r="AB137" t="n">
        <v>609</v>
      </c>
      <c r="AC137" t="n">
        <v>614</v>
      </c>
      <c r="AD137" t="n">
        <v>6</v>
      </c>
      <c r="AE137" t="n">
        <v>6</v>
      </c>
      <c r="AF137" t="n">
        <v>29</v>
      </c>
      <c r="AG137" t="n">
        <v>29</v>
      </c>
      <c r="AH137" t="n">
        <v>14</v>
      </c>
      <c r="AI137" t="n">
        <v>14</v>
      </c>
      <c r="AJ137" t="n">
        <v>6</v>
      </c>
      <c r="AK137" t="n">
        <v>6</v>
      </c>
      <c r="AL137" t="n">
        <v>14</v>
      </c>
      <c r="AM137" t="n">
        <v>14</v>
      </c>
      <c r="AN137" t="n">
        <v>4</v>
      </c>
      <c r="AO137" t="n">
        <v>4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HYPERLINK("http://catalog.hathitrust.org/Record/000608436","HathiTrust Record")</f>
        <v/>
      </c>
      <c r="AU137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V137">
        <f>HYPERLINK("http://www.worldcat.org/oclc/10925015","WorldCat Record")</f>
        <v/>
      </c>
      <c r="AW137" t="inlineStr">
        <is>
          <t>894509852:eng</t>
        </is>
      </c>
      <c r="AX137" t="inlineStr">
        <is>
          <t>10925015</t>
        </is>
      </c>
      <c r="AY137" t="inlineStr">
        <is>
          <t>991001762769702656</t>
        </is>
      </c>
      <c r="AZ137" t="inlineStr">
        <is>
          <t>991001762769702656</t>
        </is>
      </c>
      <c r="BA137" t="inlineStr">
        <is>
          <t>2272712450002656</t>
        </is>
      </c>
      <c r="BB137" t="inlineStr">
        <is>
          <t>BOOK</t>
        </is>
      </c>
      <c r="BD137" t="inlineStr">
        <is>
          <t>9780961128623</t>
        </is>
      </c>
      <c r="BE137" t="inlineStr">
        <is>
          <t>30001000067340</t>
        </is>
      </c>
      <c r="BF137" t="inlineStr">
        <is>
          <t>893638611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BF723.D7 P513 1967</t>
        </is>
      </c>
      <c r="E138" t="inlineStr">
        <is>
          <t>0                      BF 0723000D  7                  P  513         1967</t>
        </is>
      </c>
      <c r="F138" t="inlineStr">
        <is>
          <t>The child's conception of space, by Jean Piaget and Bärbel Inhelder. Translated from the French by F. J. Langdon &amp; J. L. Lunzer.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Piaget, Jean, 1896-1980.</t>
        </is>
      </c>
      <c r="N138" t="inlineStr">
        <is>
          <t>New York, W. W. Norton [1967]</t>
        </is>
      </c>
      <c r="O138" t="inlineStr">
        <is>
          <t>1967</t>
        </is>
      </c>
      <c r="Q138" t="inlineStr">
        <is>
          <t>eng</t>
        </is>
      </c>
      <c r="R138" t="inlineStr">
        <is>
          <t>nyu</t>
        </is>
      </c>
      <c r="S138" t="inlineStr">
        <is>
          <t>The Norton library, no. 408</t>
        </is>
      </c>
      <c r="T138" t="inlineStr">
        <is>
          <t xml:space="preserve">BF </t>
        </is>
      </c>
      <c r="U138" t="n">
        <v>3</v>
      </c>
      <c r="V138" t="n">
        <v>3</v>
      </c>
      <c r="W138" t="inlineStr">
        <is>
          <t>1992-12-04</t>
        </is>
      </c>
      <c r="X138" t="inlineStr">
        <is>
          <t>1992-12-04</t>
        </is>
      </c>
      <c r="Y138" t="inlineStr">
        <is>
          <t>1988-01-18</t>
        </is>
      </c>
      <c r="Z138" t="inlineStr">
        <is>
          <t>1988-01-18</t>
        </is>
      </c>
      <c r="AA138" t="n">
        <v>725</v>
      </c>
      <c r="AB138" t="n">
        <v>661</v>
      </c>
      <c r="AC138" t="n">
        <v>1158</v>
      </c>
      <c r="AD138" t="n">
        <v>4</v>
      </c>
      <c r="AE138" t="n">
        <v>8</v>
      </c>
      <c r="AF138" t="n">
        <v>23</v>
      </c>
      <c r="AG138" t="n">
        <v>49</v>
      </c>
      <c r="AH138" t="n">
        <v>8</v>
      </c>
      <c r="AI138" t="n">
        <v>21</v>
      </c>
      <c r="AJ138" t="n">
        <v>3</v>
      </c>
      <c r="AK138" t="n">
        <v>9</v>
      </c>
      <c r="AL138" t="n">
        <v>11</v>
      </c>
      <c r="AM138" t="n">
        <v>23</v>
      </c>
      <c r="AN138" t="n">
        <v>3</v>
      </c>
      <c r="AO138" t="n">
        <v>7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HYPERLINK("https://creighton-primo.hosted.exlibrisgroup.com/primo-explore/search?tab=default_tab&amp;search_scope=EVERYTHING&amp;vid=01CRU&amp;lang=en_US&amp;offset=0&amp;query=any,contains,991001096409702656","Catalog Record")</f>
        <v/>
      </c>
      <c r="AV138">
        <f>HYPERLINK("http://www.worldcat.org/oclc/444733","WorldCat Record")</f>
        <v/>
      </c>
      <c r="AW138" t="inlineStr">
        <is>
          <t>10567225828:eng</t>
        </is>
      </c>
      <c r="AX138" t="inlineStr">
        <is>
          <t>444733</t>
        </is>
      </c>
      <c r="AY138" t="inlineStr">
        <is>
          <t>991001096409702656</t>
        </is>
      </c>
      <c r="AZ138" t="inlineStr">
        <is>
          <t>991001096409702656</t>
        </is>
      </c>
      <c r="BA138" t="inlineStr">
        <is>
          <t>2264960060002656</t>
        </is>
      </c>
      <c r="BB138" t="inlineStr">
        <is>
          <t>BOOK</t>
        </is>
      </c>
      <c r="BE138" t="inlineStr">
        <is>
          <t>30001000267817</t>
        </is>
      </c>
      <c r="BF138" t="inlineStr">
        <is>
          <t>893731656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BF723.M54 K87 1987</t>
        </is>
      </c>
      <c r="E139" t="inlineStr">
        <is>
          <t>0                      BF 0723000M  54                 K  87          1987</t>
        </is>
      </c>
      <c r="F139" t="inlineStr">
        <is>
          <t>Moral development through social interaction / William M. Kurtines, Jacob L. Gewirtz.</t>
        </is>
      </c>
      <c r="H139" t="inlineStr">
        <is>
          <t>No</t>
        </is>
      </c>
      <c r="I139" t="inlineStr">
        <is>
          <t>1</t>
        </is>
      </c>
      <c r="J139" t="inlineStr">
        <is>
          <t>Yes</t>
        </is>
      </c>
      <c r="K139" t="inlineStr">
        <is>
          <t>No</t>
        </is>
      </c>
      <c r="L139" t="inlineStr">
        <is>
          <t>0</t>
        </is>
      </c>
      <c r="M139" t="inlineStr">
        <is>
          <t>Kurtines, William M.</t>
        </is>
      </c>
      <c r="N139" t="inlineStr">
        <is>
          <t>New York : Wiley, c1987.</t>
        </is>
      </c>
      <c r="O139" t="inlineStr">
        <is>
          <t>1987</t>
        </is>
      </c>
      <c r="Q139" t="inlineStr">
        <is>
          <t>eng</t>
        </is>
      </c>
      <c r="R139" t="inlineStr">
        <is>
          <t>nyu</t>
        </is>
      </c>
      <c r="T139" t="inlineStr">
        <is>
          <t xml:space="preserve">BF </t>
        </is>
      </c>
      <c r="U139" t="n">
        <v>6</v>
      </c>
      <c r="V139" t="n">
        <v>16</v>
      </c>
      <c r="W139" t="inlineStr">
        <is>
          <t>1993-11-06</t>
        </is>
      </c>
      <c r="X139" t="inlineStr">
        <is>
          <t>2010-10-25</t>
        </is>
      </c>
      <c r="Y139" t="inlineStr">
        <is>
          <t>1988-02-18</t>
        </is>
      </c>
      <c r="Z139" t="inlineStr">
        <is>
          <t>1990-06-12</t>
        </is>
      </c>
      <c r="AA139" t="n">
        <v>465</v>
      </c>
      <c r="AB139" t="n">
        <v>354</v>
      </c>
      <c r="AC139" t="n">
        <v>355</v>
      </c>
      <c r="AD139" t="n">
        <v>6</v>
      </c>
      <c r="AE139" t="n">
        <v>6</v>
      </c>
      <c r="AF139" t="n">
        <v>21</v>
      </c>
      <c r="AG139" t="n">
        <v>21</v>
      </c>
      <c r="AH139" t="n">
        <v>7</v>
      </c>
      <c r="AI139" t="n">
        <v>7</v>
      </c>
      <c r="AJ139" t="n">
        <v>4</v>
      </c>
      <c r="AK139" t="n">
        <v>4</v>
      </c>
      <c r="AL139" t="n">
        <v>11</v>
      </c>
      <c r="AM139" t="n">
        <v>11</v>
      </c>
      <c r="AN139" t="n">
        <v>4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HYPERLINK("http://catalog.hathitrust.org/Record/000858010","HathiTrust Record")</f>
        <v/>
      </c>
      <c r="AU139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V139">
        <f>HYPERLINK("http://www.worldcat.org/oclc/15549708","WorldCat Record")</f>
        <v/>
      </c>
      <c r="AW139" t="inlineStr">
        <is>
          <t>10835292:eng</t>
        </is>
      </c>
      <c r="AX139" t="inlineStr">
        <is>
          <t>15549708</t>
        </is>
      </c>
      <c r="AY139" t="inlineStr">
        <is>
          <t>991001788569702656</t>
        </is>
      </c>
      <c r="AZ139" t="inlineStr">
        <is>
          <t>991001788569702656</t>
        </is>
      </c>
      <c r="BA139" t="inlineStr">
        <is>
          <t>2266790750002656</t>
        </is>
      </c>
      <c r="BB139" t="inlineStr">
        <is>
          <t>BOOK</t>
        </is>
      </c>
      <c r="BD139" t="inlineStr">
        <is>
          <t>9780471625674</t>
        </is>
      </c>
      <c r="BE139" t="inlineStr">
        <is>
          <t>30001000975450</t>
        </is>
      </c>
      <c r="BF139" t="inlineStr">
        <is>
          <t>893370058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BF723.M6 D48 1982</t>
        </is>
      </c>
      <c r="E140" t="inlineStr">
        <is>
          <t>0                      BF 0723000M  6                  D  48          1982</t>
        </is>
      </c>
      <c r="F140" t="inlineStr">
        <is>
          <t>The Development of movement control and coordination / edited by J.A. Scott Kelso and Jane E. Clark.</t>
        </is>
      </c>
      <c r="H140" t="inlineStr">
        <is>
          <t>No</t>
        </is>
      </c>
      <c r="I140" t="inlineStr">
        <is>
          <t>1</t>
        </is>
      </c>
      <c r="J140" t="inlineStr">
        <is>
          <t>Yes</t>
        </is>
      </c>
      <c r="K140" t="inlineStr">
        <is>
          <t>No</t>
        </is>
      </c>
      <c r="L140" t="inlineStr">
        <is>
          <t>0</t>
        </is>
      </c>
      <c r="N140" t="inlineStr">
        <is>
          <t>Chichester [West Sussex] ; New York : Wiley, c1982.</t>
        </is>
      </c>
      <c r="O140" t="inlineStr">
        <is>
          <t>1982</t>
        </is>
      </c>
      <c r="Q140" t="inlineStr">
        <is>
          <t>eng</t>
        </is>
      </c>
      <c r="R140" t="inlineStr">
        <is>
          <t>enk</t>
        </is>
      </c>
      <c r="S140" t="inlineStr">
        <is>
          <t>Developmental psychology</t>
        </is>
      </c>
      <c r="T140" t="inlineStr">
        <is>
          <t xml:space="preserve">BF </t>
        </is>
      </c>
      <c r="U140" t="n">
        <v>5</v>
      </c>
      <c r="V140" t="n">
        <v>7</v>
      </c>
      <c r="W140" t="inlineStr">
        <is>
          <t>2006-05-21</t>
        </is>
      </c>
      <c r="X140" t="inlineStr">
        <is>
          <t>2006-05-21</t>
        </is>
      </c>
      <c r="Y140" t="inlineStr">
        <is>
          <t>1987-12-31</t>
        </is>
      </c>
      <c r="Z140" t="inlineStr">
        <is>
          <t>1993-04-07</t>
        </is>
      </c>
      <c r="AA140" t="n">
        <v>399</v>
      </c>
      <c r="AB140" t="n">
        <v>278</v>
      </c>
      <c r="AC140" t="n">
        <v>284</v>
      </c>
      <c r="AD140" t="n">
        <v>4</v>
      </c>
      <c r="AE140" t="n">
        <v>4</v>
      </c>
      <c r="AF140" t="n">
        <v>11</v>
      </c>
      <c r="AG140" t="n">
        <v>11</v>
      </c>
      <c r="AH140" t="n">
        <v>2</v>
      </c>
      <c r="AI140" t="n">
        <v>2</v>
      </c>
      <c r="AJ140" t="n">
        <v>4</v>
      </c>
      <c r="AK140" t="n">
        <v>4</v>
      </c>
      <c r="AL140" t="n">
        <v>5</v>
      </c>
      <c r="AM140" t="n">
        <v>5</v>
      </c>
      <c r="AN140" t="n">
        <v>2</v>
      </c>
      <c r="AO140" t="n">
        <v>2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HYPERLINK("http://catalog.hathitrust.org/Record/000764835","HathiTrust Record")</f>
        <v/>
      </c>
      <c r="AU140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V140">
        <f>HYPERLINK("http://www.worldcat.org/oclc/7795126","WorldCat Record")</f>
        <v/>
      </c>
      <c r="AW140" t="inlineStr">
        <is>
          <t>351895316:eng</t>
        </is>
      </c>
      <c r="AX140" t="inlineStr">
        <is>
          <t>7795126</t>
        </is>
      </c>
      <c r="AY140" t="inlineStr">
        <is>
          <t>991001784779702656</t>
        </is>
      </c>
      <c r="AZ140" t="inlineStr">
        <is>
          <t>991001784779702656</t>
        </is>
      </c>
      <c r="BA140" t="inlineStr">
        <is>
          <t>2267926830002656</t>
        </is>
      </c>
      <c r="BB140" t="inlineStr">
        <is>
          <t>BOOK</t>
        </is>
      </c>
      <c r="BD140" t="inlineStr">
        <is>
          <t>9780471100485</t>
        </is>
      </c>
      <c r="BE140" t="inlineStr">
        <is>
          <t>30001000267296</t>
        </is>
      </c>
      <c r="BF140" t="inlineStr">
        <is>
          <t>893122235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BF723.P25 B695</t>
        </is>
      </c>
      <c r="E141" t="inlineStr">
        <is>
          <t>0                      BF 0723000P  25                 B  695</t>
        </is>
      </c>
      <c r="F141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H141" t="inlineStr">
        <is>
          <t>No</t>
        </is>
      </c>
      <c r="I141" t="inlineStr">
        <is>
          <t>1</t>
        </is>
      </c>
      <c r="J141" t="inlineStr">
        <is>
          <t>Yes</t>
        </is>
      </c>
      <c r="K141" t="inlineStr">
        <is>
          <t>No</t>
        </is>
      </c>
      <c r="L141" t="inlineStr">
        <is>
          <t>0</t>
        </is>
      </c>
      <c r="M141" t="inlineStr">
        <is>
          <t>Brody, Sylvia, 1914-</t>
        </is>
      </c>
      <c r="N141" t="inlineStr">
        <is>
          <t>New York : International Universities Press, c1978.</t>
        </is>
      </c>
      <c r="O141" t="inlineStr">
        <is>
          <t>1978</t>
        </is>
      </c>
      <c r="Q141" t="inlineStr">
        <is>
          <t>eng</t>
        </is>
      </c>
      <c r="R141" t="inlineStr">
        <is>
          <t>nyu</t>
        </is>
      </c>
      <c r="T141" t="inlineStr">
        <is>
          <t xml:space="preserve">BF </t>
        </is>
      </c>
      <c r="U141" t="n">
        <v>0</v>
      </c>
      <c r="V141" t="n">
        <v>9</v>
      </c>
      <c r="X141" t="inlineStr">
        <is>
          <t>2004-10-25</t>
        </is>
      </c>
      <c r="Y141" t="inlineStr">
        <is>
          <t>1988-01-03</t>
        </is>
      </c>
      <c r="Z141" t="inlineStr">
        <is>
          <t>1991-12-13</t>
        </is>
      </c>
      <c r="AA141" t="n">
        <v>541</v>
      </c>
      <c r="AB141" t="n">
        <v>471</v>
      </c>
      <c r="AC141" t="n">
        <v>473</v>
      </c>
      <c r="AD141" t="n">
        <v>4</v>
      </c>
      <c r="AE141" t="n">
        <v>4</v>
      </c>
      <c r="AF141" t="n">
        <v>16</v>
      </c>
      <c r="AG141" t="n">
        <v>16</v>
      </c>
      <c r="AH141" t="n">
        <v>5</v>
      </c>
      <c r="AI141" t="n">
        <v>5</v>
      </c>
      <c r="AJ141" t="n">
        <v>4</v>
      </c>
      <c r="AK141" t="n">
        <v>4</v>
      </c>
      <c r="AL141" t="n">
        <v>10</v>
      </c>
      <c r="AM141" t="n">
        <v>10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HYPERLINK("http://catalog.hathitrust.org/Record/000138766","HathiTrust Record")</f>
        <v/>
      </c>
      <c r="AU141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V141">
        <f>HYPERLINK("http://www.worldcat.org/oclc/3631390","WorldCat Record")</f>
        <v/>
      </c>
      <c r="AW141" t="inlineStr">
        <is>
          <t>308741215:eng</t>
        </is>
      </c>
      <c r="AX141" t="inlineStr">
        <is>
          <t>3631390</t>
        </is>
      </c>
      <c r="AY141" t="inlineStr">
        <is>
          <t>991001785009702656</t>
        </is>
      </c>
      <c r="AZ141" t="inlineStr">
        <is>
          <t>991001785009702656</t>
        </is>
      </c>
      <c r="BA141" t="inlineStr">
        <is>
          <t>2259420040002656</t>
        </is>
      </c>
      <c r="BB141" t="inlineStr">
        <is>
          <t>BOOK</t>
        </is>
      </c>
      <c r="BD141" t="inlineStr">
        <is>
          <t>9780823634620</t>
        </is>
      </c>
      <c r="BE141" t="inlineStr">
        <is>
          <t>30001000268161</t>
        </is>
      </c>
      <c r="BF141" t="inlineStr">
        <is>
          <t>893279666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BF724 .A25 1980</t>
        </is>
      </c>
      <c r="E142" t="inlineStr">
        <is>
          <t>0                      BF 0724000A  25          1980</t>
        </is>
      </c>
      <c r="F142" t="inlineStr">
        <is>
          <t>Understanding adolescence : current developments in adolescent psychology / [edited by] James F. Adams.</t>
        </is>
      </c>
      <c r="H142" t="inlineStr">
        <is>
          <t>No</t>
        </is>
      </c>
      <c r="I142" t="inlineStr">
        <is>
          <t>1</t>
        </is>
      </c>
      <c r="J142" t="inlineStr">
        <is>
          <t>Yes</t>
        </is>
      </c>
      <c r="K142" t="inlineStr">
        <is>
          <t>No</t>
        </is>
      </c>
      <c r="L142" t="inlineStr">
        <is>
          <t>0</t>
        </is>
      </c>
      <c r="M142" t="inlineStr">
        <is>
          <t>Adams, James Frederick, 1927-</t>
        </is>
      </c>
      <c r="N142" t="inlineStr">
        <is>
          <t>Boston : Allyn and Bacon, c1980.</t>
        </is>
      </c>
      <c r="O142" t="inlineStr">
        <is>
          <t>1980</t>
        </is>
      </c>
      <c r="P142" t="inlineStr">
        <is>
          <t>4th ed.</t>
        </is>
      </c>
      <c r="Q142" t="inlineStr">
        <is>
          <t>eng</t>
        </is>
      </c>
      <c r="R142" t="inlineStr">
        <is>
          <t>mau</t>
        </is>
      </c>
      <c r="T142" t="inlineStr">
        <is>
          <t xml:space="preserve">BF </t>
        </is>
      </c>
      <c r="U142" t="n">
        <v>5</v>
      </c>
      <c r="V142" t="n">
        <v>18</v>
      </c>
      <c r="W142" t="inlineStr">
        <is>
          <t>2001-10-18</t>
        </is>
      </c>
      <c r="X142" t="inlineStr">
        <is>
          <t>2001-10-18</t>
        </is>
      </c>
      <c r="Y142" t="inlineStr">
        <is>
          <t>1988-01-07</t>
        </is>
      </c>
      <c r="Z142" t="inlineStr">
        <is>
          <t>1993-04-12</t>
        </is>
      </c>
      <c r="AA142" t="n">
        <v>286</v>
      </c>
      <c r="AB142" t="n">
        <v>218</v>
      </c>
      <c r="AC142" t="n">
        <v>851</v>
      </c>
      <c r="AD142" t="n">
        <v>5</v>
      </c>
      <c r="AE142" t="n">
        <v>9</v>
      </c>
      <c r="AF142" t="n">
        <v>8</v>
      </c>
      <c r="AG142" t="n">
        <v>31</v>
      </c>
      <c r="AH142" t="n">
        <v>0</v>
      </c>
      <c r="AI142" t="n">
        <v>9</v>
      </c>
      <c r="AJ142" t="n">
        <v>1</v>
      </c>
      <c r="AK142" t="n">
        <v>7</v>
      </c>
      <c r="AL142" t="n">
        <v>6</v>
      </c>
      <c r="AM142" t="n">
        <v>17</v>
      </c>
      <c r="AN142" t="n">
        <v>2</v>
      </c>
      <c r="AO142" t="n">
        <v>5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HYPERLINK("http://catalog.hathitrust.org/Record/102214541","HathiTrust Record")</f>
        <v/>
      </c>
      <c r="AU142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V142">
        <f>HYPERLINK("http://www.worldcat.org/oclc/5676006","WorldCat Record")</f>
        <v/>
      </c>
      <c r="AW142" t="inlineStr">
        <is>
          <t>1312767:eng</t>
        </is>
      </c>
      <c r="AX142" t="inlineStr">
        <is>
          <t>5676006</t>
        </is>
      </c>
      <c r="AY142" t="inlineStr">
        <is>
          <t>991001772939702656</t>
        </is>
      </c>
      <c r="AZ142" t="inlineStr">
        <is>
          <t>991001772939702656</t>
        </is>
      </c>
      <c r="BA142" t="inlineStr">
        <is>
          <t>2259967150002656</t>
        </is>
      </c>
      <c r="BB142" t="inlineStr">
        <is>
          <t>BOOK</t>
        </is>
      </c>
      <c r="BD142" t="inlineStr">
        <is>
          <t>9780205069316</t>
        </is>
      </c>
      <c r="BE142" t="inlineStr">
        <is>
          <t>30001000152308</t>
        </is>
      </c>
      <c r="BF142" t="inlineStr">
        <is>
          <t>893135819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BF724.3.D43 A36 1986</t>
        </is>
      </c>
      <c r="E143" t="inlineStr">
        <is>
          <t>0                      BF 0724300D  43                 A  36          1986</t>
        </is>
      </c>
      <c r="F143" t="inlineStr">
        <is>
          <t>Adolescence and death / Charles A. Corr, Joan N. McNeil, editors.</t>
        </is>
      </c>
      <c r="H143" t="inlineStr">
        <is>
          <t>No</t>
        </is>
      </c>
      <c r="I143" t="inlineStr">
        <is>
          <t>1</t>
        </is>
      </c>
      <c r="J143" t="inlineStr">
        <is>
          <t>Yes</t>
        </is>
      </c>
      <c r="K143" t="inlineStr">
        <is>
          <t>No</t>
        </is>
      </c>
      <c r="L143" t="inlineStr">
        <is>
          <t>0</t>
        </is>
      </c>
      <c r="N143" t="inlineStr">
        <is>
          <t>New York : Springer Pub. Co., c1986.</t>
        </is>
      </c>
      <c r="O143" t="inlineStr">
        <is>
          <t>1986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BF </t>
        </is>
      </c>
      <c r="U143" t="n">
        <v>5</v>
      </c>
      <c r="V143" t="n">
        <v>21</v>
      </c>
      <c r="W143" t="inlineStr">
        <is>
          <t>1998-05-20</t>
        </is>
      </c>
      <c r="X143" t="inlineStr">
        <is>
          <t>2006-11-15</t>
        </is>
      </c>
      <c r="Y143" t="inlineStr">
        <is>
          <t>1987-08-28</t>
        </is>
      </c>
      <c r="Z143" t="inlineStr">
        <is>
          <t>1992-04-30</t>
        </is>
      </c>
      <c r="AA143" t="n">
        <v>922</v>
      </c>
      <c r="AB143" t="n">
        <v>829</v>
      </c>
      <c r="AC143" t="n">
        <v>835</v>
      </c>
      <c r="AD143" t="n">
        <v>10</v>
      </c>
      <c r="AE143" t="n">
        <v>10</v>
      </c>
      <c r="AF143" t="n">
        <v>35</v>
      </c>
      <c r="AG143" t="n">
        <v>35</v>
      </c>
      <c r="AH143" t="n">
        <v>13</v>
      </c>
      <c r="AI143" t="n">
        <v>13</v>
      </c>
      <c r="AJ143" t="n">
        <v>8</v>
      </c>
      <c r="AK143" t="n">
        <v>8</v>
      </c>
      <c r="AL143" t="n">
        <v>17</v>
      </c>
      <c r="AM143" t="n">
        <v>17</v>
      </c>
      <c r="AN143" t="n">
        <v>7</v>
      </c>
      <c r="AO143" t="n">
        <v>7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HYPERLINK("http://catalog.hathitrust.org/Record/000435143","HathiTrust Record")</f>
        <v/>
      </c>
      <c r="AU143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V143">
        <f>HYPERLINK("http://www.worldcat.org/oclc/13064677","WorldCat Record")</f>
        <v/>
      </c>
      <c r="AW143" t="inlineStr">
        <is>
          <t>355552895:eng</t>
        </is>
      </c>
      <c r="AX143" t="inlineStr">
        <is>
          <t>13064677</t>
        </is>
      </c>
      <c r="AY143" t="inlineStr">
        <is>
          <t>991001762699702656</t>
        </is>
      </c>
      <c r="AZ143" t="inlineStr">
        <is>
          <t>991001762699702656</t>
        </is>
      </c>
      <c r="BA143" t="inlineStr">
        <is>
          <t>2255947560002656</t>
        </is>
      </c>
      <c r="BB143" t="inlineStr">
        <is>
          <t>BOOK</t>
        </is>
      </c>
      <c r="BD143" t="inlineStr">
        <is>
          <t>9780826149305</t>
        </is>
      </c>
      <c r="BE143" t="inlineStr">
        <is>
          <t>30001000067282</t>
        </is>
      </c>
      <c r="BF143" t="inlineStr">
        <is>
          <t>893547320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BF724.55.A35 H36 1990</t>
        </is>
      </c>
      <c r="E144" t="inlineStr">
        <is>
          <t>0                      BF 0724550A  35                 H  36          1990</t>
        </is>
      </c>
      <c r="F144" t="inlineStr">
        <is>
          <t>Handbook of the psychology of aging / editors, James E. Birren and K. Warner Schaie ; associate editors, Margaret Gatz, Timothy A. Salthouse, and Carmi Schooler ; editorial coordinator, Donna E. Deutchman.</t>
        </is>
      </c>
      <c r="H144" t="inlineStr">
        <is>
          <t>No</t>
        </is>
      </c>
      <c r="I144" t="inlineStr">
        <is>
          <t>1</t>
        </is>
      </c>
      <c r="J144" t="inlineStr">
        <is>
          <t>Yes</t>
        </is>
      </c>
      <c r="K144" t="inlineStr">
        <is>
          <t>No</t>
        </is>
      </c>
      <c r="L144" t="inlineStr">
        <is>
          <t>0</t>
        </is>
      </c>
      <c r="N144" t="inlineStr">
        <is>
          <t>San Diego : Academic Press, c1990.</t>
        </is>
      </c>
      <c r="O144" t="inlineStr">
        <is>
          <t>1990</t>
        </is>
      </c>
      <c r="P144" t="inlineStr">
        <is>
          <t>3rd ed.</t>
        </is>
      </c>
      <c r="Q144" t="inlineStr">
        <is>
          <t>eng</t>
        </is>
      </c>
      <c r="R144" t="inlineStr">
        <is>
          <t>cau</t>
        </is>
      </c>
      <c r="S144" t="inlineStr">
        <is>
          <t>The Handbooks of aging</t>
        </is>
      </c>
      <c r="T144" t="inlineStr">
        <is>
          <t xml:space="preserve">BF </t>
        </is>
      </c>
      <c r="U144" t="n">
        <v>8</v>
      </c>
      <c r="V144" t="n">
        <v>109</v>
      </c>
      <c r="W144" t="inlineStr">
        <is>
          <t>2003-04-14</t>
        </is>
      </c>
      <c r="X144" t="inlineStr">
        <is>
          <t>2007-08-13</t>
        </is>
      </c>
      <c r="Y144" t="inlineStr">
        <is>
          <t>1992-09-25</t>
        </is>
      </c>
      <c r="Z144" t="inlineStr">
        <is>
          <t>1992-09-25</t>
        </is>
      </c>
      <c r="AA144" t="n">
        <v>665</v>
      </c>
      <c r="AB144" t="n">
        <v>494</v>
      </c>
      <c r="AC144" t="n">
        <v>540</v>
      </c>
      <c r="AD144" t="n">
        <v>4</v>
      </c>
      <c r="AE144" t="n">
        <v>5</v>
      </c>
      <c r="AF144" t="n">
        <v>23</v>
      </c>
      <c r="AG144" t="n">
        <v>26</v>
      </c>
      <c r="AH144" t="n">
        <v>9</v>
      </c>
      <c r="AI144" t="n">
        <v>10</v>
      </c>
      <c r="AJ144" t="n">
        <v>7</v>
      </c>
      <c r="AK144" t="n">
        <v>8</v>
      </c>
      <c r="AL144" t="n">
        <v>14</v>
      </c>
      <c r="AM144" t="n">
        <v>14</v>
      </c>
      <c r="AN144" t="n">
        <v>2</v>
      </c>
      <c r="AO144" t="n">
        <v>3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HYPERLINK("http://catalog.hathitrust.org/Record/001837734","HathiTrust Record")</f>
        <v/>
      </c>
      <c r="AU144">
        <f>HYPERLINK("https://creighton-primo.hosted.exlibrisgroup.com/primo-explore/search?tab=default_tab&amp;search_scope=EVERYTHING&amp;vid=01CRU&amp;lang=en_US&amp;offset=0&amp;query=any,contains,991001796519702656","Catalog Record")</f>
        <v/>
      </c>
      <c r="AV144">
        <f>HYPERLINK("http://www.worldcat.org/oclc/19921974","WorldCat Record")</f>
        <v/>
      </c>
      <c r="AW144" t="inlineStr">
        <is>
          <t>9593370529:eng</t>
        </is>
      </c>
      <c r="AX144" t="inlineStr">
        <is>
          <t>19921974</t>
        </is>
      </c>
      <c r="AY144" t="inlineStr">
        <is>
          <t>991001796519702656</t>
        </is>
      </c>
      <c r="AZ144" t="inlineStr">
        <is>
          <t>991001796519702656</t>
        </is>
      </c>
      <c r="BA144" t="inlineStr">
        <is>
          <t>2269458210002656</t>
        </is>
      </c>
      <c r="BB144" t="inlineStr">
        <is>
          <t>BOOK</t>
        </is>
      </c>
      <c r="BD144" t="inlineStr">
        <is>
          <t>9780121012809</t>
        </is>
      </c>
      <c r="BE144" t="inlineStr">
        <is>
          <t>30001002456996</t>
        </is>
      </c>
      <c r="BF144" t="inlineStr">
        <is>
          <t>893461159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BF724.8 .H46 1979</t>
        </is>
      </c>
      <c r="E145" t="inlineStr">
        <is>
          <t>0                      BF 0724800H  46          1979</t>
        </is>
      </c>
      <c r="F145" t="inlineStr">
        <is>
          <t>Counseling elders and their families : practical techniques for applied gerontology / John J. Herr, John H. Weakland ; foreword by James E. Birren.</t>
        </is>
      </c>
      <c r="H145" t="inlineStr">
        <is>
          <t>No</t>
        </is>
      </c>
      <c r="I145" t="inlineStr">
        <is>
          <t>1</t>
        </is>
      </c>
      <c r="J145" t="inlineStr">
        <is>
          <t>Yes</t>
        </is>
      </c>
      <c r="K145" t="inlineStr">
        <is>
          <t>No</t>
        </is>
      </c>
      <c r="L145" t="inlineStr">
        <is>
          <t>0</t>
        </is>
      </c>
      <c r="M145" t="inlineStr">
        <is>
          <t>Herr, John J.</t>
        </is>
      </c>
      <c r="N145" t="inlineStr">
        <is>
          <t>New York : Springer Pub. Co., c1979.</t>
        </is>
      </c>
      <c r="O145" t="inlineStr">
        <is>
          <t>1979</t>
        </is>
      </c>
      <c r="Q145" t="inlineStr">
        <is>
          <t>eng</t>
        </is>
      </c>
      <c r="R145" t="inlineStr">
        <is>
          <t>nyu</t>
        </is>
      </c>
      <c r="S145" t="inlineStr">
        <is>
          <t>Springer series on adulthood and aging ; v. 2</t>
        </is>
      </c>
      <c r="T145" t="inlineStr">
        <is>
          <t xml:space="preserve">BF </t>
        </is>
      </c>
      <c r="U145" t="n">
        <v>8</v>
      </c>
      <c r="V145" t="n">
        <v>11</v>
      </c>
      <c r="W145" t="inlineStr">
        <is>
          <t>1994-11-01</t>
        </is>
      </c>
      <c r="X145" t="inlineStr">
        <is>
          <t>2010-11-16</t>
        </is>
      </c>
      <c r="Y145" t="inlineStr">
        <is>
          <t>1988-01-07</t>
        </is>
      </c>
      <c r="Z145" t="inlineStr">
        <is>
          <t>1992-04-08</t>
        </is>
      </c>
      <c r="AA145" t="n">
        <v>779</v>
      </c>
      <c r="AB145" t="n">
        <v>675</v>
      </c>
      <c r="AC145" t="n">
        <v>682</v>
      </c>
      <c r="AD145" t="n">
        <v>6</v>
      </c>
      <c r="AE145" t="n">
        <v>6</v>
      </c>
      <c r="AF145" t="n">
        <v>28</v>
      </c>
      <c r="AG145" t="n">
        <v>28</v>
      </c>
      <c r="AH145" t="n">
        <v>15</v>
      </c>
      <c r="AI145" t="n">
        <v>15</v>
      </c>
      <c r="AJ145" t="n">
        <v>5</v>
      </c>
      <c r="AK145" t="n">
        <v>5</v>
      </c>
      <c r="AL145" t="n">
        <v>12</v>
      </c>
      <c r="AM145" t="n">
        <v>12</v>
      </c>
      <c r="AN145" t="n">
        <v>4</v>
      </c>
      <c r="AO145" t="n">
        <v>4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HYPERLINK("http://catalog.hathitrust.org/Record/000127129","HathiTrust Record")</f>
        <v/>
      </c>
      <c r="AU145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V145">
        <f>HYPERLINK("http://www.worldcat.org/oclc/4493613","WorldCat Record")</f>
        <v/>
      </c>
      <c r="AW145" t="inlineStr">
        <is>
          <t>889881615:eng</t>
        </is>
      </c>
      <c r="AX145" t="inlineStr">
        <is>
          <t>4493613</t>
        </is>
      </c>
      <c r="AY145" t="inlineStr">
        <is>
          <t>991001782679702656</t>
        </is>
      </c>
      <c r="AZ145" t="inlineStr">
        <is>
          <t>991001782679702656</t>
        </is>
      </c>
      <c r="BA145" t="inlineStr">
        <is>
          <t>2260908930002656</t>
        </is>
      </c>
      <c r="BB145" t="inlineStr">
        <is>
          <t>BOOK</t>
        </is>
      </c>
      <c r="BD145" t="inlineStr">
        <is>
          <t>9780826125101</t>
        </is>
      </c>
      <c r="BE145" t="inlineStr">
        <is>
          <t>30001000252892</t>
        </is>
      </c>
      <c r="BF145" t="inlineStr">
        <is>
          <t>893827085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BF724.8 .S5</t>
        </is>
      </c>
      <c r="E146" t="inlineStr">
        <is>
          <t>0                      BF 0724800S  5</t>
        </is>
      </c>
      <c r="F146" t="inlineStr">
        <is>
          <t>Counseling older persons : careers, retirement, dying / Daniel Sinick.</t>
        </is>
      </c>
      <c r="H146" t="inlineStr">
        <is>
          <t>No</t>
        </is>
      </c>
      <c r="I146" t="inlineStr">
        <is>
          <t>1</t>
        </is>
      </c>
      <c r="J146" t="inlineStr">
        <is>
          <t>Yes</t>
        </is>
      </c>
      <c r="K146" t="inlineStr">
        <is>
          <t>No</t>
        </is>
      </c>
      <c r="L146" t="inlineStr">
        <is>
          <t>0</t>
        </is>
      </c>
      <c r="M146" t="inlineStr">
        <is>
          <t>Sinick, Daniel.</t>
        </is>
      </c>
      <c r="N146" t="inlineStr">
        <is>
          <t>New York : Human Sciences Press, c1977.</t>
        </is>
      </c>
      <c r="O146" t="inlineStr">
        <is>
          <t>1977</t>
        </is>
      </c>
      <c r="Q146" t="inlineStr">
        <is>
          <t>eng</t>
        </is>
      </c>
      <c r="R146" t="inlineStr">
        <is>
          <t>nyu</t>
        </is>
      </c>
      <c r="S146" t="inlineStr">
        <is>
          <t>New vistas in counseling series ; v. 4</t>
        </is>
      </c>
      <c r="T146" t="inlineStr">
        <is>
          <t xml:space="preserve">BF </t>
        </is>
      </c>
      <c r="U146" t="n">
        <v>0</v>
      </c>
      <c r="V146" t="n">
        <v>2</v>
      </c>
      <c r="X146" t="inlineStr">
        <is>
          <t>1997-06-28</t>
        </is>
      </c>
      <c r="Y146" t="inlineStr">
        <is>
          <t>1988-01-09</t>
        </is>
      </c>
      <c r="Z146" t="inlineStr">
        <is>
          <t>1996-08-07</t>
        </is>
      </c>
      <c r="AA146" t="n">
        <v>573</v>
      </c>
      <c r="AB146" t="n">
        <v>492</v>
      </c>
      <c r="AC146" t="n">
        <v>500</v>
      </c>
      <c r="AD146" t="n">
        <v>6</v>
      </c>
      <c r="AE146" t="n">
        <v>6</v>
      </c>
      <c r="AF146" t="n">
        <v>22</v>
      </c>
      <c r="AG146" t="n">
        <v>22</v>
      </c>
      <c r="AH146" t="n">
        <v>12</v>
      </c>
      <c r="AI146" t="n">
        <v>12</v>
      </c>
      <c r="AJ146" t="n">
        <v>2</v>
      </c>
      <c r="AK146" t="n">
        <v>2</v>
      </c>
      <c r="AL146" t="n">
        <v>11</v>
      </c>
      <c r="AM146" t="n">
        <v>11</v>
      </c>
      <c r="AN146" t="n">
        <v>4</v>
      </c>
      <c r="AO146" t="n">
        <v>4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HYPERLINK("http://catalog.hathitrust.org/Record/000293697","HathiTrust Record")</f>
        <v/>
      </c>
      <c r="AU146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V146">
        <f>HYPERLINK("http://www.worldcat.org/oclc/3168772","WorldCat Record")</f>
        <v/>
      </c>
      <c r="AW146" t="inlineStr">
        <is>
          <t>308552104:eng</t>
        </is>
      </c>
      <c r="AX146" t="inlineStr">
        <is>
          <t>3168772</t>
        </is>
      </c>
      <c r="AY146" t="inlineStr">
        <is>
          <t>991001772249702656</t>
        </is>
      </c>
      <c r="AZ146" t="inlineStr">
        <is>
          <t>991001772249702656</t>
        </is>
      </c>
      <c r="BA146" t="inlineStr">
        <is>
          <t>2260860120002656</t>
        </is>
      </c>
      <c r="BB146" t="inlineStr">
        <is>
          <t>BOOK</t>
        </is>
      </c>
      <c r="BD146" t="inlineStr">
        <is>
          <t>9780877053125</t>
        </is>
      </c>
      <c r="BE146" t="inlineStr">
        <is>
          <t>30001000150096</t>
        </is>
      </c>
      <c r="BF146" t="inlineStr">
        <is>
          <t>893732394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BF76.4 .S74 1984</t>
        </is>
      </c>
      <c r="E147" t="inlineStr">
        <is>
          <t>0                      BF 0076400S  74          1984</t>
        </is>
      </c>
      <c r="F147" t="inlineStr">
        <is>
          <t>Ethical issues in psychology / Marion Steininger, J. David Newell, Luis T. Garcia.</t>
        </is>
      </c>
      <c r="H147" t="inlineStr">
        <is>
          <t>No</t>
        </is>
      </c>
      <c r="I147" t="inlineStr">
        <is>
          <t>1</t>
        </is>
      </c>
      <c r="J147" t="inlineStr">
        <is>
          <t>Yes</t>
        </is>
      </c>
      <c r="K147" t="inlineStr">
        <is>
          <t>No</t>
        </is>
      </c>
      <c r="L147" t="inlineStr">
        <is>
          <t>0</t>
        </is>
      </c>
      <c r="M147" t="inlineStr">
        <is>
          <t>Steininger, Marion.</t>
        </is>
      </c>
      <c r="N147" t="inlineStr">
        <is>
          <t>Homewood, Ill. : Dorsey Press, c1984.</t>
        </is>
      </c>
      <c r="O147" t="inlineStr">
        <is>
          <t>1984</t>
        </is>
      </c>
      <c r="Q147" t="inlineStr">
        <is>
          <t>eng</t>
        </is>
      </c>
      <c r="R147" t="inlineStr">
        <is>
          <t>ilu</t>
        </is>
      </c>
      <c r="S147" t="inlineStr">
        <is>
          <t>The Dorsey series in psychology</t>
        </is>
      </c>
      <c r="T147" t="inlineStr">
        <is>
          <t xml:space="preserve">BF </t>
        </is>
      </c>
      <c r="U147" t="n">
        <v>6</v>
      </c>
      <c r="V147" t="n">
        <v>24</v>
      </c>
      <c r="W147" t="inlineStr">
        <is>
          <t>1993-04-07</t>
        </is>
      </c>
      <c r="X147" t="inlineStr">
        <is>
          <t>2005-03-20</t>
        </is>
      </c>
      <c r="Y147" t="inlineStr">
        <is>
          <t>1987-08-21</t>
        </is>
      </c>
      <c r="Z147" t="inlineStr">
        <is>
          <t>1992-04-09</t>
        </is>
      </c>
      <c r="AA147" t="n">
        <v>324</v>
      </c>
      <c r="AB147" t="n">
        <v>268</v>
      </c>
      <c r="AC147" t="n">
        <v>348</v>
      </c>
      <c r="AD147" t="n">
        <v>4</v>
      </c>
      <c r="AE147" t="n">
        <v>4</v>
      </c>
      <c r="AF147" t="n">
        <v>15</v>
      </c>
      <c r="AG147" t="n">
        <v>19</v>
      </c>
      <c r="AH147" t="n">
        <v>3</v>
      </c>
      <c r="AI147" t="n">
        <v>4</v>
      </c>
      <c r="AJ147" t="n">
        <v>5</v>
      </c>
      <c r="AK147" t="n">
        <v>7</v>
      </c>
      <c r="AL147" t="n">
        <v>9</v>
      </c>
      <c r="AM147" t="n">
        <v>10</v>
      </c>
      <c r="AN147" t="n">
        <v>2</v>
      </c>
      <c r="AO147" t="n">
        <v>2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HYPERLINK("http://catalog.hathitrust.org/Record/000283660","HathiTrust Record")</f>
        <v/>
      </c>
      <c r="AU147">
        <f>HYPERLINK("https://creighton-primo.hosted.exlibrisgroup.com/primo-explore/search?tab=default_tab&amp;search_scope=EVERYTHING&amp;vid=01CRU&amp;lang=en_US&amp;offset=0&amp;query=any,contains,991001761999702656","Catalog Record")</f>
        <v/>
      </c>
      <c r="AV147">
        <f>HYPERLINK("http://www.worldcat.org/oclc/11533744","WorldCat Record")</f>
        <v/>
      </c>
      <c r="AW147" t="inlineStr">
        <is>
          <t>3504859:eng</t>
        </is>
      </c>
      <c r="AX147" t="inlineStr">
        <is>
          <t>11533744</t>
        </is>
      </c>
      <c r="AY147" t="inlineStr">
        <is>
          <t>991001761999702656</t>
        </is>
      </c>
      <c r="AZ147" t="inlineStr">
        <is>
          <t>991001761999702656</t>
        </is>
      </c>
      <c r="BA147" t="inlineStr">
        <is>
          <t>2258247570002656</t>
        </is>
      </c>
      <c r="BB147" t="inlineStr">
        <is>
          <t>BOOK</t>
        </is>
      </c>
      <c r="BD147" t="inlineStr">
        <is>
          <t>9780256030501</t>
        </is>
      </c>
      <c r="BE147" t="inlineStr">
        <is>
          <t>30001000065831</t>
        </is>
      </c>
      <c r="BF147" t="inlineStr">
        <is>
          <t>893832576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BF773 .R6</t>
        </is>
      </c>
      <c r="E148" t="inlineStr">
        <is>
          <t>0                      BF 0773000R  6</t>
        </is>
      </c>
      <c r="F148" t="inlineStr">
        <is>
          <t>Beliefs, attitudes, and values; a theory of organization and change.</t>
        </is>
      </c>
      <c r="H148" t="inlineStr">
        <is>
          <t>No</t>
        </is>
      </c>
      <c r="I148" t="inlineStr">
        <is>
          <t>1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M148" t="inlineStr">
        <is>
          <t>Rokeach, Milton.</t>
        </is>
      </c>
      <c r="N148" t="inlineStr">
        <is>
          <t>San Francisco, Jossey-Bass, 1968.</t>
        </is>
      </c>
      <c r="O148" t="inlineStr">
        <is>
          <t>1968</t>
        </is>
      </c>
      <c r="P148" t="inlineStr">
        <is>
          <t>[1st ed.]</t>
        </is>
      </c>
      <c r="Q148" t="inlineStr">
        <is>
          <t>eng</t>
        </is>
      </c>
      <c r="R148" t="inlineStr">
        <is>
          <t>cau</t>
        </is>
      </c>
      <c r="S148" t="inlineStr">
        <is>
          <t>The Jossey-Bass behavioral science series</t>
        </is>
      </c>
      <c r="T148" t="inlineStr">
        <is>
          <t xml:space="preserve">BF </t>
        </is>
      </c>
      <c r="U148" t="n">
        <v>15</v>
      </c>
      <c r="V148" t="n">
        <v>28</v>
      </c>
      <c r="W148" t="inlineStr">
        <is>
          <t>2001-10-11</t>
        </is>
      </c>
      <c r="X148" t="inlineStr">
        <is>
          <t>2003-04-11</t>
        </is>
      </c>
      <c r="Y148" t="inlineStr">
        <is>
          <t>1987-09-03</t>
        </is>
      </c>
      <c r="Z148" t="inlineStr">
        <is>
          <t>1996-08-07</t>
        </is>
      </c>
      <c r="AA148" t="n">
        <v>1096</v>
      </c>
      <c r="AB148" t="n">
        <v>942</v>
      </c>
      <c r="AC148" t="n">
        <v>957</v>
      </c>
      <c r="AD148" t="n">
        <v>9</v>
      </c>
      <c r="AE148" t="n">
        <v>9</v>
      </c>
      <c r="AF148" t="n">
        <v>42</v>
      </c>
      <c r="AG148" t="n">
        <v>43</v>
      </c>
      <c r="AH148" t="n">
        <v>18</v>
      </c>
      <c r="AI148" t="n">
        <v>18</v>
      </c>
      <c r="AJ148" t="n">
        <v>6</v>
      </c>
      <c r="AK148" t="n">
        <v>7</v>
      </c>
      <c r="AL148" t="n">
        <v>18</v>
      </c>
      <c r="AM148" t="n">
        <v>18</v>
      </c>
      <c r="AN148" t="n">
        <v>7</v>
      </c>
      <c r="AO148" t="n">
        <v>7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HYPERLINK("http://catalog.hathitrust.org/Record/000472670","HathiTrust Record")</f>
        <v/>
      </c>
      <c r="AU148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V148">
        <f>HYPERLINK("http://www.worldcat.org/oclc/223048","WorldCat Record")</f>
        <v/>
      </c>
      <c r="AW148" t="inlineStr">
        <is>
          <t>151111607:eng</t>
        </is>
      </c>
      <c r="AX148" t="inlineStr">
        <is>
          <t>223048</t>
        </is>
      </c>
      <c r="AY148" t="inlineStr">
        <is>
          <t>991001762659702656</t>
        </is>
      </c>
      <c r="AZ148" t="inlineStr">
        <is>
          <t>991001762659702656</t>
        </is>
      </c>
      <c r="BA148" t="inlineStr">
        <is>
          <t>2262274440002656</t>
        </is>
      </c>
      <c r="BB148" t="inlineStr">
        <is>
          <t>BOOK</t>
        </is>
      </c>
      <c r="BE148" t="inlineStr">
        <is>
          <t>30001000067233</t>
        </is>
      </c>
      <c r="BF148" t="inlineStr">
        <is>
          <t>893279630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BF789.D4 B48</t>
        </is>
      </c>
      <c r="E149" t="inlineStr">
        <is>
          <t>0                      BF 0789000D  4                  B  48</t>
        </is>
      </c>
      <c r="F149" t="inlineStr">
        <is>
          <t>Between life and death / Robert Kastenbaum, editor.</t>
        </is>
      </c>
      <c r="H149" t="inlineStr">
        <is>
          <t>No</t>
        </is>
      </c>
      <c r="I149" t="inlineStr">
        <is>
          <t>1</t>
        </is>
      </c>
      <c r="J149" t="inlineStr">
        <is>
          <t>Yes</t>
        </is>
      </c>
      <c r="K149" t="inlineStr">
        <is>
          <t>No</t>
        </is>
      </c>
      <c r="L149" t="inlineStr">
        <is>
          <t>0</t>
        </is>
      </c>
      <c r="N149" t="inlineStr">
        <is>
          <t>New York : Springer Pub. Co., c1979.</t>
        </is>
      </c>
      <c r="O149" t="inlineStr">
        <is>
          <t>1979</t>
        </is>
      </c>
      <c r="Q149" t="inlineStr">
        <is>
          <t>eng</t>
        </is>
      </c>
      <c r="R149" t="inlineStr">
        <is>
          <t>nyu</t>
        </is>
      </c>
      <c r="S149" t="inlineStr">
        <is>
          <t>The Springer series on death and suicide ; v. 1</t>
        </is>
      </c>
      <c r="T149" t="inlineStr">
        <is>
          <t xml:space="preserve">BF </t>
        </is>
      </c>
      <c r="U149" t="n">
        <v>6</v>
      </c>
      <c r="V149" t="n">
        <v>8</v>
      </c>
      <c r="W149" t="inlineStr">
        <is>
          <t>1992-03-05</t>
        </is>
      </c>
      <c r="X149" t="inlineStr">
        <is>
          <t>1992-11-30</t>
        </is>
      </c>
      <c r="Y149" t="inlineStr">
        <is>
          <t>1987-09-03</t>
        </is>
      </c>
      <c r="Z149" t="inlineStr">
        <is>
          <t>1992-02-17</t>
        </is>
      </c>
      <c r="AA149" t="n">
        <v>435</v>
      </c>
      <c r="AB149" t="n">
        <v>381</v>
      </c>
      <c r="AC149" t="n">
        <v>388</v>
      </c>
      <c r="AD149" t="n">
        <v>4</v>
      </c>
      <c r="AE149" t="n">
        <v>4</v>
      </c>
      <c r="AF149" t="n">
        <v>10</v>
      </c>
      <c r="AG149" t="n">
        <v>10</v>
      </c>
      <c r="AH149" t="n">
        <v>1</v>
      </c>
      <c r="AI149" t="n">
        <v>1</v>
      </c>
      <c r="AJ149" t="n">
        <v>4</v>
      </c>
      <c r="AK149" t="n">
        <v>4</v>
      </c>
      <c r="AL149" t="n">
        <v>7</v>
      </c>
      <c r="AM149" t="n">
        <v>7</v>
      </c>
      <c r="AN149" t="n">
        <v>2</v>
      </c>
      <c r="AO149" t="n">
        <v>2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HYPERLINK("http://catalog.hathitrust.org/Record/000729630","HathiTrust Record")</f>
        <v/>
      </c>
      <c r="AU149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V149">
        <f>HYPERLINK("http://www.worldcat.org/oclc/5239852","WorldCat Record")</f>
        <v/>
      </c>
      <c r="AW149" t="inlineStr">
        <is>
          <t>365359319:eng</t>
        </is>
      </c>
      <c r="AX149" t="inlineStr">
        <is>
          <t>5239852</t>
        </is>
      </c>
      <c r="AY149" t="inlineStr">
        <is>
          <t>991001762639702656</t>
        </is>
      </c>
      <c r="AZ149" t="inlineStr">
        <is>
          <t>991001762639702656</t>
        </is>
      </c>
      <c r="BA149" t="inlineStr">
        <is>
          <t>2264339400002656</t>
        </is>
      </c>
      <c r="BB149" t="inlineStr">
        <is>
          <t>BOOK</t>
        </is>
      </c>
      <c r="BD149" t="inlineStr">
        <is>
          <t>9780826125408</t>
        </is>
      </c>
      <c r="BE149" t="inlineStr">
        <is>
          <t>30001000067191</t>
        </is>
      </c>
      <c r="BF149" t="inlineStr">
        <is>
          <t>893168895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BF789.D4 D385 2000</t>
        </is>
      </c>
      <c r="E150" t="inlineStr">
        <is>
          <t>0                      BF 0789000D  4                  D  385         2000</t>
        </is>
      </c>
      <c r="F150" t="inlineStr">
        <is>
          <t>Death and dying in ethnic America : a research study / conducted by The Cross Cultural Health Care Program, Seattle, Washington.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Seattle, WA : CCHCP, c2000.</t>
        </is>
      </c>
      <c r="O150" t="inlineStr">
        <is>
          <t>2000</t>
        </is>
      </c>
      <c r="Q150" t="inlineStr">
        <is>
          <t>eng</t>
        </is>
      </c>
      <c r="R150" t="inlineStr">
        <is>
          <t>wau</t>
        </is>
      </c>
      <c r="T150" t="inlineStr">
        <is>
          <t xml:space="preserve">BF </t>
        </is>
      </c>
      <c r="U150" t="n">
        <v>2</v>
      </c>
      <c r="V150" t="n">
        <v>2</v>
      </c>
      <c r="W150" t="inlineStr">
        <is>
          <t>2004-09-30</t>
        </is>
      </c>
      <c r="X150" t="inlineStr">
        <is>
          <t>2004-09-30</t>
        </is>
      </c>
      <c r="Y150" t="inlineStr">
        <is>
          <t>2004-09-29</t>
        </is>
      </c>
      <c r="Z150" t="inlineStr">
        <is>
          <t>2004-09-29</t>
        </is>
      </c>
      <c r="AA150" t="n">
        <v>28</v>
      </c>
      <c r="AB150" t="n">
        <v>28</v>
      </c>
      <c r="AC150" t="n">
        <v>30</v>
      </c>
      <c r="AD150" t="n">
        <v>1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HYPERLINK("http://catalog.hathitrust.org/Record/004158203","HathiTrust Record")</f>
        <v/>
      </c>
      <c r="AU150">
        <f>HYPERLINK("https://creighton-primo.hosted.exlibrisgroup.com/primo-explore/search?tab=default_tab&amp;search_scope=EVERYTHING&amp;vid=01CRU&amp;lang=en_US&amp;offset=0&amp;query=any,contains,991000399099702656","Catalog Record")</f>
        <v/>
      </c>
      <c r="AV150">
        <f>HYPERLINK("http://www.worldcat.org/oclc/44862057","WorldCat Record")</f>
        <v/>
      </c>
      <c r="AW150" t="inlineStr">
        <is>
          <t>970627743:eng</t>
        </is>
      </c>
      <c r="AX150" t="inlineStr">
        <is>
          <t>44862057</t>
        </is>
      </c>
      <c r="AY150" t="inlineStr">
        <is>
          <t>991000399099702656</t>
        </is>
      </c>
      <c r="AZ150" t="inlineStr">
        <is>
          <t>991000399099702656</t>
        </is>
      </c>
      <c r="BA150" t="inlineStr">
        <is>
          <t>2255196490002656</t>
        </is>
      </c>
      <c r="BB150" t="inlineStr">
        <is>
          <t>BOOK</t>
        </is>
      </c>
      <c r="BE150" t="inlineStr">
        <is>
          <t>30001004923555</t>
        </is>
      </c>
      <c r="BF150" t="inlineStr">
        <is>
          <t>893811457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BF789.D4 F8 1976</t>
        </is>
      </c>
      <c r="E151" t="inlineStr">
        <is>
          <t>0                      BF 0789000D  4                  F  8           1976</t>
        </is>
      </c>
      <c r="F151" t="inlineStr">
        <is>
          <t>Death and identity / Robert Fulton, editor, in collaboration with Robert Bendiksen.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M151" t="inlineStr">
        <is>
          <t>Fulton, Robert, 1926- editor.</t>
        </is>
      </c>
      <c r="N151" t="inlineStr">
        <is>
          <t>Bowie, Md. : Charles Press, c1976.</t>
        </is>
      </c>
      <c r="O151" t="inlineStr">
        <is>
          <t>1976</t>
        </is>
      </c>
      <c r="P151" t="inlineStr">
        <is>
          <t>Rev. ed.</t>
        </is>
      </c>
      <c r="Q151" t="inlineStr">
        <is>
          <t>eng</t>
        </is>
      </c>
      <c r="R151" t="inlineStr">
        <is>
          <t>mdu</t>
        </is>
      </c>
      <c r="T151" t="inlineStr">
        <is>
          <t xml:space="preserve">BF </t>
        </is>
      </c>
      <c r="U151" t="n">
        <v>1</v>
      </c>
      <c r="V151" t="n">
        <v>4</v>
      </c>
      <c r="W151" t="inlineStr">
        <is>
          <t>1992-02-08</t>
        </is>
      </c>
      <c r="X151" t="inlineStr">
        <is>
          <t>2000-10-29</t>
        </is>
      </c>
      <c r="Y151" t="inlineStr">
        <is>
          <t>1987-08-21</t>
        </is>
      </c>
      <c r="Z151" t="inlineStr">
        <is>
          <t>1993-03-18</t>
        </is>
      </c>
      <c r="AA151" t="n">
        <v>473</v>
      </c>
      <c r="AB151" t="n">
        <v>421</v>
      </c>
      <c r="AC151" t="n">
        <v>1021</v>
      </c>
      <c r="AD151" t="n">
        <v>4</v>
      </c>
      <c r="AE151" t="n">
        <v>9</v>
      </c>
      <c r="AF151" t="n">
        <v>21</v>
      </c>
      <c r="AG151" t="n">
        <v>38</v>
      </c>
      <c r="AH151" t="n">
        <v>9</v>
      </c>
      <c r="AI151" t="n">
        <v>13</v>
      </c>
      <c r="AJ151" t="n">
        <v>4</v>
      </c>
      <c r="AK151" t="n">
        <v>6</v>
      </c>
      <c r="AL151" t="n">
        <v>11</v>
      </c>
      <c r="AM151" t="n">
        <v>22</v>
      </c>
      <c r="AN151" t="n">
        <v>2</v>
      </c>
      <c r="AO151" t="n">
        <v>6</v>
      </c>
      <c r="AP151" t="n">
        <v>0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HYPERLINK("http://catalog.hathitrust.org/Record/007550926","HathiTrust Record")</f>
        <v/>
      </c>
      <c r="AU151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V151">
        <f>HYPERLINK("http://www.worldcat.org/oclc/2318294","WorldCat Record")</f>
        <v/>
      </c>
      <c r="AW151" t="inlineStr">
        <is>
          <t>355194295:eng</t>
        </is>
      </c>
      <c r="AX151" t="inlineStr">
        <is>
          <t>2318294</t>
        </is>
      </c>
      <c r="AY151" t="inlineStr">
        <is>
          <t>991001761829702656</t>
        </is>
      </c>
      <c r="AZ151" t="inlineStr">
        <is>
          <t>991001761829702656</t>
        </is>
      </c>
      <c r="BA151" t="inlineStr">
        <is>
          <t>2263976490002656</t>
        </is>
      </c>
      <c r="BB151" t="inlineStr">
        <is>
          <t>BOOK</t>
        </is>
      </c>
      <c r="BD151" t="inlineStr">
        <is>
          <t>9780913486788</t>
        </is>
      </c>
      <c r="BE151" t="inlineStr">
        <is>
          <t>30001000065526</t>
        </is>
      </c>
      <c r="BF151" t="inlineStr">
        <is>
          <t>893465991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BF789.D4 I68e 1993</t>
        </is>
      </c>
      <c r="E152" t="inlineStr">
        <is>
          <t>0                      BF 0789000D  4                  I  68e         1993</t>
        </is>
      </c>
      <c r="F152" t="inlineStr">
        <is>
          <t>Ethnic variations in dying, death, and grief : diversity in universality / edited by Donald P. Irish, Kathleen F. Lundquist, Vivian Jenkins Nelsen.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Washington, DC : Taylor &amp; Francis, c1993.</t>
        </is>
      </c>
      <c r="O152" t="inlineStr">
        <is>
          <t>1993</t>
        </is>
      </c>
      <c r="Q152" t="inlineStr">
        <is>
          <t>eng</t>
        </is>
      </c>
      <c r="R152" t="inlineStr">
        <is>
          <t>dcu</t>
        </is>
      </c>
      <c r="S152" t="inlineStr">
        <is>
          <t>Series in death education, aging, and health care, 0275-3510</t>
        </is>
      </c>
      <c r="T152" t="inlineStr">
        <is>
          <t xml:space="preserve">BF </t>
        </is>
      </c>
      <c r="U152" t="n">
        <v>3</v>
      </c>
      <c r="V152" t="n">
        <v>3</v>
      </c>
      <c r="W152" t="inlineStr">
        <is>
          <t>2005-08-23</t>
        </is>
      </c>
      <c r="X152" t="inlineStr">
        <is>
          <t>2005-08-23</t>
        </is>
      </c>
      <c r="Y152" t="inlineStr">
        <is>
          <t>2004-09-10</t>
        </is>
      </c>
      <c r="Z152" t="inlineStr">
        <is>
          <t>2004-09-10</t>
        </is>
      </c>
      <c r="AA152" t="n">
        <v>965</v>
      </c>
      <c r="AB152" t="n">
        <v>805</v>
      </c>
      <c r="AC152" t="n">
        <v>835</v>
      </c>
      <c r="AD152" t="n">
        <v>8</v>
      </c>
      <c r="AE152" t="n">
        <v>8</v>
      </c>
      <c r="AF152" t="n">
        <v>39</v>
      </c>
      <c r="AG152" t="n">
        <v>39</v>
      </c>
      <c r="AH152" t="n">
        <v>13</v>
      </c>
      <c r="AI152" t="n">
        <v>13</v>
      </c>
      <c r="AJ152" t="n">
        <v>6</v>
      </c>
      <c r="AK152" t="n">
        <v>6</v>
      </c>
      <c r="AL152" t="n">
        <v>21</v>
      </c>
      <c r="AM152" t="n">
        <v>21</v>
      </c>
      <c r="AN152" t="n">
        <v>7</v>
      </c>
      <c r="AO152" t="n">
        <v>7</v>
      </c>
      <c r="AP152" t="n">
        <v>1</v>
      </c>
      <c r="AQ152" t="n">
        <v>1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HYPERLINK("https://creighton-primo.hosted.exlibrisgroup.com/primo-explore/search?tab=default_tab&amp;search_scope=EVERYTHING&amp;vid=01CRU&amp;lang=en_US&amp;offset=0&amp;query=any,contains,991000386699702656","Catalog Record")</f>
        <v/>
      </c>
      <c r="AV152">
        <f>HYPERLINK("http://www.worldcat.org/oclc/26769037","WorldCat Record")</f>
        <v/>
      </c>
      <c r="AW152" t="inlineStr">
        <is>
          <t>836841841:eng</t>
        </is>
      </c>
      <c r="AX152" t="inlineStr">
        <is>
          <t>26769037</t>
        </is>
      </c>
      <c r="AY152" t="inlineStr">
        <is>
          <t>991000386699702656</t>
        </is>
      </c>
      <c r="AZ152" t="inlineStr">
        <is>
          <t>991000386699702656</t>
        </is>
      </c>
      <c r="BA152" t="inlineStr">
        <is>
          <t>2267439920002656</t>
        </is>
      </c>
      <c r="BB152" t="inlineStr">
        <is>
          <t>BOOK</t>
        </is>
      </c>
      <c r="BD152" t="inlineStr">
        <is>
          <t>9781560322771</t>
        </is>
      </c>
      <c r="BE152" t="inlineStr">
        <is>
          <t>30001004922508</t>
        </is>
      </c>
      <c r="BF152" t="inlineStr">
        <is>
          <t>893633849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BF789.D4 K8</t>
        </is>
      </c>
      <c r="E153" t="inlineStr">
        <is>
          <t>0                      BF 0789000D  4                  K  8</t>
        </is>
      </c>
      <c r="F153" t="inlineStr">
        <is>
          <t>On death and dying.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Yes</t>
        </is>
      </c>
      <c r="L153" t="inlineStr">
        <is>
          <t>0</t>
        </is>
      </c>
      <c r="M153" t="inlineStr">
        <is>
          <t>Kübler-Ross, Elisabeth.</t>
        </is>
      </c>
      <c r="N153" t="inlineStr">
        <is>
          <t>[New York] Macmillan [1969]</t>
        </is>
      </c>
      <c r="O153" t="inlineStr">
        <is>
          <t>1969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BF </t>
        </is>
      </c>
      <c r="U153" t="n">
        <v>9</v>
      </c>
      <c r="V153" t="n">
        <v>9</v>
      </c>
      <c r="W153" t="inlineStr">
        <is>
          <t>2008-01-06</t>
        </is>
      </c>
      <c r="X153" t="inlineStr">
        <is>
          <t>2008-01-06</t>
        </is>
      </c>
      <c r="Y153" t="inlineStr">
        <is>
          <t>1987-09-14</t>
        </is>
      </c>
      <c r="Z153" t="inlineStr">
        <is>
          <t>1987-09-14</t>
        </is>
      </c>
      <c r="AA153" t="n">
        <v>2526</v>
      </c>
      <c r="AB153" t="n">
        <v>2363</v>
      </c>
      <c r="AC153" t="n">
        <v>4412</v>
      </c>
      <c r="AD153" t="n">
        <v>27</v>
      </c>
      <c r="AE153" t="n">
        <v>62</v>
      </c>
      <c r="AF153" t="n">
        <v>48</v>
      </c>
      <c r="AG153" t="n">
        <v>75</v>
      </c>
      <c r="AH153" t="n">
        <v>17</v>
      </c>
      <c r="AI153" t="n">
        <v>30</v>
      </c>
      <c r="AJ153" t="n">
        <v>11</v>
      </c>
      <c r="AK153" t="n">
        <v>12</v>
      </c>
      <c r="AL153" t="n">
        <v>20</v>
      </c>
      <c r="AM153" t="n">
        <v>28</v>
      </c>
      <c r="AN153" t="n">
        <v>8</v>
      </c>
      <c r="AO153" t="n">
        <v>18</v>
      </c>
      <c r="AP153" t="n">
        <v>1</v>
      </c>
      <c r="AQ153" t="n">
        <v>1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HYPERLINK("http://catalog.hathitrust.org/Record/000279270","HathiTrust Record")</f>
        <v/>
      </c>
      <c r="AU153">
        <f>HYPERLINK("https://creighton-primo.hosted.exlibrisgroup.com/primo-explore/search?tab=default_tab&amp;search_scope=EVERYTHING&amp;vid=01CRU&amp;lang=en_US&amp;offset=0&amp;query=any,contains,991000695669702656","Catalog Record")</f>
        <v/>
      </c>
      <c r="AV153">
        <f>HYPERLINK("http://www.worldcat.org/oclc/4238","WorldCat Record")</f>
        <v/>
      </c>
      <c r="AW153" t="inlineStr">
        <is>
          <t>367966:eng</t>
        </is>
      </c>
      <c r="AX153" t="inlineStr">
        <is>
          <t>4238</t>
        </is>
      </c>
      <c r="AY153" t="inlineStr">
        <is>
          <t>991000695669702656</t>
        </is>
      </c>
      <c r="AZ153" t="inlineStr">
        <is>
          <t>991000695669702656</t>
        </is>
      </c>
      <c r="BA153" t="inlineStr">
        <is>
          <t>2266203560002656</t>
        </is>
      </c>
      <c r="BB153" t="inlineStr">
        <is>
          <t>BOOK</t>
        </is>
      </c>
      <c r="BE153" t="inlineStr">
        <is>
          <t>30001000035032</t>
        </is>
      </c>
      <c r="BF153" t="inlineStr">
        <is>
          <t>893631926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BF789.S8 B3</t>
        </is>
      </c>
      <c r="E154" t="inlineStr">
        <is>
          <t>0                      BF 0789000S  8                  B  3</t>
        </is>
      </c>
      <c r="F154" t="inlineStr">
        <is>
          <t>Disease, pain, &amp; sacrifice; toward a psychology of suffering.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Bakan, David.</t>
        </is>
      </c>
      <c r="N154" t="inlineStr">
        <is>
          <t>Chicago, University of Chicago Press [1968]</t>
        </is>
      </c>
      <c r="O154" t="inlineStr">
        <is>
          <t>1968</t>
        </is>
      </c>
      <c r="Q154" t="inlineStr">
        <is>
          <t>eng</t>
        </is>
      </c>
      <c r="R154" t="inlineStr">
        <is>
          <t>ilu</t>
        </is>
      </c>
      <c r="T154" t="inlineStr">
        <is>
          <t xml:space="preserve">BF </t>
        </is>
      </c>
      <c r="U154" t="n">
        <v>4</v>
      </c>
      <c r="V154" t="n">
        <v>4</v>
      </c>
      <c r="W154" t="inlineStr">
        <is>
          <t>1999-03-04</t>
        </is>
      </c>
      <c r="X154" t="inlineStr">
        <is>
          <t>1999-03-04</t>
        </is>
      </c>
      <c r="Y154" t="inlineStr">
        <is>
          <t>1987-09-04</t>
        </is>
      </c>
      <c r="Z154" t="inlineStr">
        <is>
          <t>1987-09-04</t>
        </is>
      </c>
      <c r="AA154" t="n">
        <v>880</v>
      </c>
      <c r="AB154" t="n">
        <v>750</v>
      </c>
      <c r="AC154" t="n">
        <v>828</v>
      </c>
      <c r="AD154" t="n">
        <v>5</v>
      </c>
      <c r="AE154" t="n">
        <v>5</v>
      </c>
      <c r="AF154" t="n">
        <v>37</v>
      </c>
      <c r="AG154" t="n">
        <v>41</v>
      </c>
      <c r="AH154" t="n">
        <v>14</v>
      </c>
      <c r="AI154" t="n">
        <v>16</v>
      </c>
      <c r="AJ154" t="n">
        <v>7</v>
      </c>
      <c r="AK154" t="n">
        <v>9</v>
      </c>
      <c r="AL154" t="n">
        <v>21</v>
      </c>
      <c r="AM154" t="n">
        <v>22</v>
      </c>
      <c r="AN154" t="n">
        <v>4</v>
      </c>
      <c r="AO154" t="n">
        <v>4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HYPERLINK("https://creighton-primo.hosted.exlibrisgroup.com/primo-explore/search?tab=default_tab&amp;search_scope=EVERYTHING&amp;vid=01CRU&amp;lang=en_US&amp;offset=0&amp;query=any,contains,991000792539702656","Catalog Record")</f>
        <v/>
      </c>
      <c r="AV154">
        <f>HYPERLINK("http://www.worldcat.org/oclc/953528","WorldCat Record")</f>
        <v/>
      </c>
      <c r="AW154" t="inlineStr">
        <is>
          <t>292047994:eng</t>
        </is>
      </c>
      <c r="AX154" t="inlineStr">
        <is>
          <t>953528</t>
        </is>
      </c>
      <c r="AY154" t="inlineStr">
        <is>
          <t>991000792539702656</t>
        </is>
      </c>
      <c r="AZ154" t="inlineStr">
        <is>
          <t>991000792539702656</t>
        </is>
      </c>
      <c r="BA154" t="inlineStr">
        <is>
          <t>2261155280002656</t>
        </is>
      </c>
      <c r="BB154" t="inlineStr">
        <is>
          <t>BOOK</t>
        </is>
      </c>
      <c r="BE154" t="inlineStr">
        <is>
          <t>30001000068454</t>
        </is>
      </c>
      <c r="BF154" t="inlineStr">
        <is>
          <t>893267496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