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58"/>
  <sheetViews>
    <sheetView workbookViewId="0">
      <selection activeCell="A1" sqref="A1"/>
    </sheetView>
  </sheetViews>
  <sheetFormatPr baseColWidth="8" defaultRowHeight="15"/>
  <sheetData>
    <row r="1">
      <c r="A1" t="inlineStr">
        <is>
          <t>Keep in Collection? (Yes/No)</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A2" t="inlineStr">
        <is>
          <t>No</t>
        </is>
      </c>
      <c r="B2" t="inlineStr">
        <is>
          <t>CURAL</t>
        </is>
      </c>
      <c r="C2" t="inlineStr">
        <is>
          <t>SHELVES</t>
        </is>
      </c>
      <c r="D2" t="inlineStr">
        <is>
          <t>BJ1011 .H47</t>
        </is>
      </c>
      <c r="E2" t="inlineStr">
        <is>
          <t>0                      BJ 1011000H  47</t>
        </is>
      </c>
      <c r="F2" t="inlineStr">
        <is>
          <t>Man as man; the science and art of ethics.</t>
        </is>
      </c>
      <c r="H2" t="inlineStr">
        <is>
          <t>No</t>
        </is>
      </c>
      <c r="I2" t="inlineStr">
        <is>
          <t>1</t>
        </is>
      </c>
      <c r="J2" t="inlineStr">
        <is>
          <t>No</t>
        </is>
      </c>
      <c r="K2" t="inlineStr">
        <is>
          <t>No</t>
        </is>
      </c>
      <c r="L2" t="inlineStr">
        <is>
          <t>0</t>
        </is>
      </c>
      <c r="M2" t="inlineStr">
        <is>
          <t>Higgins, Thomas J., 1899-1993.</t>
        </is>
      </c>
      <c r="N2" t="inlineStr">
        <is>
          <t>Milwaukee, Bruce Pub. Co. [1949]</t>
        </is>
      </c>
      <c r="O2" t="inlineStr">
        <is>
          <t>1949</t>
        </is>
      </c>
      <c r="Q2" t="inlineStr">
        <is>
          <t>eng</t>
        </is>
      </c>
      <c r="R2" t="inlineStr">
        <is>
          <t xml:space="preserve">xx </t>
        </is>
      </c>
      <c r="T2" t="inlineStr">
        <is>
          <t xml:space="preserve">BJ </t>
        </is>
      </c>
      <c r="U2" t="n">
        <v>1</v>
      </c>
      <c r="V2" t="n">
        <v>1</v>
      </c>
      <c r="W2" t="inlineStr">
        <is>
          <t>2001-04-18</t>
        </is>
      </c>
      <c r="X2" t="inlineStr">
        <is>
          <t>2001-04-18</t>
        </is>
      </c>
      <c r="Y2" t="inlineStr">
        <is>
          <t>1996-08-12</t>
        </is>
      </c>
      <c r="Z2" t="inlineStr">
        <is>
          <t>1996-08-12</t>
        </is>
      </c>
      <c r="AA2" t="n">
        <v>186</v>
      </c>
      <c r="AB2" t="n">
        <v>163</v>
      </c>
      <c r="AC2" t="n">
        <v>286</v>
      </c>
      <c r="AD2" t="n">
        <v>2</v>
      </c>
      <c r="AE2" t="n">
        <v>2</v>
      </c>
      <c r="AF2" t="n">
        <v>21</v>
      </c>
      <c r="AG2" t="n">
        <v>30</v>
      </c>
      <c r="AH2" t="n">
        <v>5</v>
      </c>
      <c r="AI2" t="n">
        <v>11</v>
      </c>
      <c r="AJ2" t="n">
        <v>6</v>
      </c>
      <c r="AK2" t="n">
        <v>8</v>
      </c>
      <c r="AL2" t="n">
        <v>18</v>
      </c>
      <c r="AM2" t="n">
        <v>24</v>
      </c>
      <c r="AN2" t="n">
        <v>0</v>
      </c>
      <c r="AO2" t="n">
        <v>0</v>
      </c>
      <c r="AP2" t="n">
        <v>0</v>
      </c>
      <c r="AQ2" t="n">
        <v>0</v>
      </c>
      <c r="AR2" t="inlineStr">
        <is>
          <t>No</t>
        </is>
      </c>
      <c r="AS2" t="inlineStr">
        <is>
          <t>Yes</t>
        </is>
      </c>
      <c r="AT2">
        <f>HYPERLINK("http://catalog.hathitrust.org/Record/005992563","HathiTrust Record")</f>
        <v/>
      </c>
      <c r="AU2">
        <f>HYPERLINK("https://creighton-primo.hosted.exlibrisgroup.com/primo-explore/search?tab=default_tab&amp;search_scope=EVERYTHING&amp;vid=01CRU&amp;lang=en_US&amp;offset=0&amp;query=any,contains,991003752549702656","Catalog Record")</f>
        <v/>
      </c>
      <c r="AV2">
        <f>HYPERLINK("http://www.worldcat.org/oclc/1430621","WorldCat Record")</f>
        <v/>
      </c>
      <c r="AW2" t="inlineStr">
        <is>
          <t>1921704:eng</t>
        </is>
      </c>
      <c r="AX2" t="inlineStr">
        <is>
          <t>1430621</t>
        </is>
      </c>
      <c r="AY2" t="inlineStr">
        <is>
          <t>991003752549702656</t>
        </is>
      </c>
      <c r="AZ2" t="inlineStr">
        <is>
          <t>991003752549702656</t>
        </is>
      </c>
      <c r="BA2" t="inlineStr">
        <is>
          <t>2259000510002656</t>
        </is>
      </c>
      <c r="BB2" t="inlineStr">
        <is>
          <t>BOOK</t>
        </is>
      </c>
      <c r="BE2" t="inlineStr">
        <is>
          <t>32285002259850</t>
        </is>
      </c>
      <c r="BF2" t="inlineStr">
        <is>
          <t>893240561</t>
        </is>
      </c>
    </row>
    <row r="3">
      <c r="A3" t="inlineStr">
        <is>
          <t>No</t>
        </is>
      </c>
      <c r="B3" t="inlineStr">
        <is>
          <t>CURAL</t>
        </is>
      </c>
      <c r="C3" t="inlineStr">
        <is>
          <t>SHELVES</t>
        </is>
      </c>
      <c r="D3" t="inlineStr">
        <is>
          <t>BJ1012 .B36 1979</t>
        </is>
      </c>
      <c r="E3" t="inlineStr">
        <is>
          <t>0                      BJ 1012000B  36          1979</t>
        </is>
      </c>
      <c r="F3" t="inlineStr">
        <is>
          <t>Moral scepticism and moral knowledge / by Renford Bambrough.</t>
        </is>
      </c>
      <c r="H3" t="inlineStr">
        <is>
          <t>No</t>
        </is>
      </c>
      <c r="I3" t="inlineStr">
        <is>
          <t>1</t>
        </is>
      </c>
      <c r="J3" t="inlineStr">
        <is>
          <t>No</t>
        </is>
      </c>
      <c r="K3" t="inlineStr">
        <is>
          <t>No</t>
        </is>
      </c>
      <c r="L3" t="inlineStr">
        <is>
          <t>0</t>
        </is>
      </c>
      <c r="M3" t="inlineStr">
        <is>
          <t>Bambrough, Renford.</t>
        </is>
      </c>
      <c r="N3" t="inlineStr">
        <is>
          <t>Atlantic Highlands, N.J. : Humanities Press, c1979.</t>
        </is>
      </c>
      <c r="O3" t="inlineStr">
        <is>
          <t>1979</t>
        </is>
      </c>
      <c r="Q3" t="inlineStr">
        <is>
          <t>eng</t>
        </is>
      </c>
      <c r="R3" t="inlineStr">
        <is>
          <t>nju</t>
        </is>
      </c>
      <c r="S3" t="inlineStr">
        <is>
          <t>Studies in philosophical psychology</t>
        </is>
      </c>
      <c r="T3" t="inlineStr">
        <is>
          <t xml:space="preserve">BJ </t>
        </is>
      </c>
      <c r="U3" t="n">
        <v>1</v>
      </c>
      <c r="V3" t="n">
        <v>1</v>
      </c>
      <c r="W3" t="inlineStr">
        <is>
          <t>2005-08-25</t>
        </is>
      </c>
      <c r="X3" t="inlineStr">
        <is>
          <t>2005-08-25</t>
        </is>
      </c>
      <c r="Y3" t="inlineStr">
        <is>
          <t>1990-09-14</t>
        </is>
      </c>
      <c r="Z3" t="inlineStr">
        <is>
          <t>1990-09-14</t>
        </is>
      </c>
      <c r="AA3" t="n">
        <v>407</v>
      </c>
      <c r="AB3" t="n">
        <v>364</v>
      </c>
      <c r="AC3" t="n">
        <v>450</v>
      </c>
      <c r="AD3" t="n">
        <v>2</v>
      </c>
      <c r="AE3" t="n">
        <v>3</v>
      </c>
      <c r="AF3" t="n">
        <v>21</v>
      </c>
      <c r="AG3" t="n">
        <v>25</v>
      </c>
      <c r="AH3" t="n">
        <v>9</v>
      </c>
      <c r="AI3" t="n">
        <v>9</v>
      </c>
      <c r="AJ3" t="n">
        <v>5</v>
      </c>
      <c r="AK3" t="n">
        <v>6</v>
      </c>
      <c r="AL3" t="n">
        <v>15</v>
      </c>
      <c r="AM3" t="n">
        <v>18</v>
      </c>
      <c r="AN3" t="n">
        <v>1</v>
      </c>
      <c r="AO3" t="n">
        <v>2</v>
      </c>
      <c r="AP3" t="n">
        <v>0</v>
      </c>
      <c r="AQ3" t="n">
        <v>0</v>
      </c>
      <c r="AR3" t="inlineStr">
        <is>
          <t>No</t>
        </is>
      </c>
      <c r="AS3" t="inlineStr">
        <is>
          <t>Yes</t>
        </is>
      </c>
      <c r="AT3">
        <f>HYPERLINK("http://catalog.hathitrust.org/Record/000705888","HathiTrust Record")</f>
        <v/>
      </c>
      <c r="AU3">
        <f>HYPERLINK("https://creighton-primo.hosted.exlibrisgroup.com/primo-explore/search?tab=default_tab&amp;search_scope=EVERYTHING&amp;vid=01CRU&amp;lang=en_US&amp;offset=0&amp;query=any,contains,991004758519702656","Catalog Record")</f>
        <v/>
      </c>
      <c r="AV3">
        <f>HYPERLINK("http://www.worldcat.org/oclc/4983276","WorldCat Record")</f>
        <v/>
      </c>
      <c r="AW3" t="inlineStr">
        <is>
          <t>458994:eng</t>
        </is>
      </c>
      <c r="AX3" t="inlineStr">
        <is>
          <t>4983276</t>
        </is>
      </c>
      <c r="AY3" t="inlineStr">
        <is>
          <t>991004758519702656</t>
        </is>
      </c>
      <c r="AZ3" t="inlineStr">
        <is>
          <t>991004758519702656</t>
        </is>
      </c>
      <c r="BA3" t="inlineStr">
        <is>
          <t>2265988340002656</t>
        </is>
      </c>
      <c r="BB3" t="inlineStr">
        <is>
          <t>BOOK</t>
        </is>
      </c>
      <c r="BD3" t="inlineStr">
        <is>
          <t>9780391010376</t>
        </is>
      </c>
      <c r="BE3" t="inlineStr">
        <is>
          <t>32285000302694</t>
        </is>
      </c>
      <c r="BF3" t="inlineStr">
        <is>
          <t>893700618</t>
        </is>
      </c>
    </row>
    <row r="4">
      <c r="A4" t="inlineStr">
        <is>
          <t>No</t>
        </is>
      </c>
      <c r="B4" t="inlineStr">
        <is>
          <t>CURAL</t>
        </is>
      </c>
      <c r="C4" t="inlineStr">
        <is>
          <t>SHELVES</t>
        </is>
      </c>
      <c r="D4" t="inlineStr">
        <is>
          <t>BJ1012 .D263 1993</t>
        </is>
      </c>
      <c r="E4" t="inlineStr">
        <is>
          <t>0                      BJ 1012000D  263         1993</t>
        </is>
      </c>
      <c r="F4" t="inlineStr">
        <is>
          <t>Moral reasons / Jonathan Dancy.</t>
        </is>
      </c>
      <c r="H4" t="inlineStr">
        <is>
          <t>No</t>
        </is>
      </c>
      <c r="I4" t="inlineStr">
        <is>
          <t>1</t>
        </is>
      </c>
      <c r="J4" t="inlineStr">
        <is>
          <t>No</t>
        </is>
      </c>
      <c r="K4" t="inlineStr">
        <is>
          <t>No</t>
        </is>
      </c>
      <c r="L4" t="inlineStr">
        <is>
          <t>0</t>
        </is>
      </c>
      <c r="M4" t="inlineStr">
        <is>
          <t>Dancy, Jonathan.</t>
        </is>
      </c>
      <c r="N4" t="inlineStr">
        <is>
          <t>Oxford [England] ; Cambridge, Mass. : Blackwell , 1993.</t>
        </is>
      </c>
      <c r="O4" t="inlineStr">
        <is>
          <t>1993</t>
        </is>
      </c>
      <c r="Q4" t="inlineStr">
        <is>
          <t>eng</t>
        </is>
      </c>
      <c r="R4" t="inlineStr">
        <is>
          <t>enk</t>
        </is>
      </c>
      <c r="T4" t="inlineStr">
        <is>
          <t xml:space="preserve">BJ </t>
        </is>
      </c>
      <c r="U4" t="n">
        <v>1</v>
      </c>
      <c r="V4" t="n">
        <v>1</v>
      </c>
      <c r="W4" t="inlineStr">
        <is>
          <t>2009-03-16</t>
        </is>
      </c>
      <c r="X4" t="inlineStr">
        <is>
          <t>2009-03-16</t>
        </is>
      </c>
      <c r="Y4" t="inlineStr">
        <is>
          <t>2009-03-16</t>
        </is>
      </c>
      <c r="Z4" t="inlineStr">
        <is>
          <t>2009-03-16</t>
        </is>
      </c>
      <c r="AA4" t="n">
        <v>458</v>
      </c>
      <c r="AB4" t="n">
        <v>287</v>
      </c>
      <c r="AC4" t="n">
        <v>287</v>
      </c>
      <c r="AD4" t="n">
        <v>3</v>
      </c>
      <c r="AE4" t="n">
        <v>3</v>
      </c>
      <c r="AF4" t="n">
        <v>17</v>
      </c>
      <c r="AG4" t="n">
        <v>17</v>
      </c>
      <c r="AH4" t="n">
        <v>4</v>
      </c>
      <c r="AI4" t="n">
        <v>4</v>
      </c>
      <c r="AJ4" t="n">
        <v>5</v>
      </c>
      <c r="AK4" t="n">
        <v>5</v>
      </c>
      <c r="AL4" t="n">
        <v>10</v>
      </c>
      <c r="AM4" t="n">
        <v>10</v>
      </c>
      <c r="AN4" t="n">
        <v>2</v>
      </c>
      <c r="AO4" t="n">
        <v>2</v>
      </c>
      <c r="AP4" t="n">
        <v>0</v>
      </c>
      <c r="AQ4" t="n">
        <v>0</v>
      </c>
      <c r="AR4" t="inlineStr">
        <is>
          <t>No</t>
        </is>
      </c>
      <c r="AS4" t="inlineStr">
        <is>
          <t>No</t>
        </is>
      </c>
      <c r="AU4">
        <f>HYPERLINK("https://creighton-primo.hosted.exlibrisgroup.com/primo-explore/search?tab=default_tab&amp;search_scope=EVERYTHING&amp;vid=01CRU&amp;lang=en_US&amp;offset=0&amp;query=any,contains,991005298799702656","Catalog Record")</f>
        <v/>
      </c>
      <c r="AV4">
        <f>HYPERLINK("http://www.worldcat.org/oclc/26095699","WorldCat Record")</f>
        <v/>
      </c>
      <c r="AW4" t="inlineStr">
        <is>
          <t>20644214:eng</t>
        </is>
      </c>
      <c r="AX4" t="inlineStr">
        <is>
          <t>26095699</t>
        </is>
      </c>
      <c r="AY4" t="inlineStr">
        <is>
          <t>991005298799702656</t>
        </is>
      </c>
      <c r="AZ4" t="inlineStr">
        <is>
          <t>991005298799702656</t>
        </is>
      </c>
      <c r="BA4" t="inlineStr">
        <is>
          <t>2265507860002656</t>
        </is>
      </c>
      <c r="BB4" t="inlineStr">
        <is>
          <t>BOOK</t>
        </is>
      </c>
      <c r="BD4" t="inlineStr">
        <is>
          <t>9780631177753</t>
        </is>
      </c>
      <c r="BE4" t="inlineStr">
        <is>
          <t>32285005509137</t>
        </is>
      </c>
      <c r="BF4" t="inlineStr">
        <is>
          <t>893248687</t>
        </is>
      </c>
    </row>
    <row r="5">
      <c r="A5" t="inlineStr">
        <is>
          <t>No</t>
        </is>
      </c>
      <c r="B5" t="inlineStr">
        <is>
          <t>CURAL</t>
        </is>
      </c>
      <c r="C5" t="inlineStr">
        <is>
          <t>SHELVES</t>
        </is>
      </c>
      <c r="D5" t="inlineStr">
        <is>
          <t>BJ1012 .E884 1983</t>
        </is>
      </c>
      <c r="E5" t="inlineStr">
        <is>
          <t>0                      BJ 1012000E  884         1983</t>
        </is>
      </c>
      <c r="F5" t="inlineStr">
        <is>
          <t>Ethical theory in the last quarter of the twentieth century / Charles L. Stevenson ... [et al.] ; edited, with an introduction by Norman E. Bowie.</t>
        </is>
      </c>
      <c r="H5" t="inlineStr">
        <is>
          <t>No</t>
        </is>
      </c>
      <c r="I5" t="inlineStr">
        <is>
          <t>1</t>
        </is>
      </c>
      <c r="J5" t="inlineStr">
        <is>
          <t>No</t>
        </is>
      </c>
      <c r="K5" t="inlineStr">
        <is>
          <t>No</t>
        </is>
      </c>
      <c r="L5" t="inlineStr">
        <is>
          <t>0</t>
        </is>
      </c>
      <c r="N5" t="inlineStr">
        <is>
          <t>Indianapolis : Hackett Pub. Co., c1983.</t>
        </is>
      </c>
      <c r="O5" t="inlineStr">
        <is>
          <t>1983</t>
        </is>
      </c>
      <c r="Q5" t="inlineStr">
        <is>
          <t>eng</t>
        </is>
      </c>
      <c r="R5" t="inlineStr">
        <is>
          <t>inu</t>
        </is>
      </c>
      <c r="T5" t="inlineStr">
        <is>
          <t xml:space="preserve">BJ </t>
        </is>
      </c>
      <c r="U5" t="n">
        <v>3</v>
      </c>
      <c r="V5" t="n">
        <v>3</v>
      </c>
      <c r="W5" t="inlineStr">
        <is>
          <t>1993-05-01</t>
        </is>
      </c>
      <c r="X5" t="inlineStr">
        <is>
          <t>1993-05-01</t>
        </is>
      </c>
      <c r="Y5" t="inlineStr">
        <is>
          <t>1991-01-09</t>
        </is>
      </c>
      <c r="Z5" t="inlineStr">
        <is>
          <t>1991-01-09</t>
        </is>
      </c>
      <c r="AA5" t="n">
        <v>299</v>
      </c>
      <c r="AB5" t="n">
        <v>253</v>
      </c>
      <c r="AC5" t="n">
        <v>264</v>
      </c>
      <c r="AD5" t="n">
        <v>4</v>
      </c>
      <c r="AE5" t="n">
        <v>4</v>
      </c>
      <c r="AF5" t="n">
        <v>15</v>
      </c>
      <c r="AG5" t="n">
        <v>16</v>
      </c>
      <c r="AH5" t="n">
        <v>5</v>
      </c>
      <c r="AI5" t="n">
        <v>5</v>
      </c>
      <c r="AJ5" t="n">
        <v>4</v>
      </c>
      <c r="AK5" t="n">
        <v>4</v>
      </c>
      <c r="AL5" t="n">
        <v>11</v>
      </c>
      <c r="AM5" t="n">
        <v>12</v>
      </c>
      <c r="AN5" t="n">
        <v>2</v>
      </c>
      <c r="AO5" t="n">
        <v>2</v>
      </c>
      <c r="AP5" t="n">
        <v>0</v>
      </c>
      <c r="AQ5" t="n">
        <v>0</v>
      </c>
      <c r="AR5" t="inlineStr">
        <is>
          <t>No</t>
        </is>
      </c>
      <c r="AS5" t="inlineStr">
        <is>
          <t>Yes</t>
        </is>
      </c>
      <c r="AT5">
        <f>HYPERLINK("http://catalog.hathitrust.org/Record/000273634","HathiTrust Record")</f>
        <v/>
      </c>
      <c r="AU5">
        <f>HYPERLINK("https://creighton-primo.hosted.exlibrisgroup.com/primo-explore/search?tab=default_tab&amp;search_scope=EVERYTHING&amp;vid=01CRU&amp;lang=en_US&amp;offset=0&amp;query=any,contains,991005217359702656","Catalog Record")</f>
        <v/>
      </c>
      <c r="AV5">
        <f>HYPERLINK("http://www.worldcat.org/oclc/8195552","WorldCat Record")</f>
        <v/>
      </c>
      <c r="AW5" t="inlineStr">
        <is>
          <t>3857371451:eng</t>
        </is>
      </c>
      <c r="AX5" t="inlineStr">
        <is>
          <t>8195552</t>
        </is>
      </c>
      <c r="AY5" t="inlineStr">
        <is>
          <t>991005217359702656</t>
        </is>
      </c>
      <c r="AZ5" t="inlineStr">
        <is>
          <t>991005217359702656</t>
        </is>
      </c>
      <c r="BA5" t="inlineStr">
        <is>
          <t>2268292590002656</t>
        </is>
      </c>
      <c r="BB5" t="inlineStr">
        <is>
          <t>BOOK</t>
        </is>
      </c>
      <c r="BD5" t="inlineStr">
        <is>
          <t>9780915145348</t>
        </is>
      </c>
      <c r="BE5" t="inlineStr">
        <is>
          <t>32285000427400</t>
        </is>
      </c>
      <c r="BF5" t="inlineStr">
        <is>
          <t>893326390</t>
        </is>
      </c>
    </row>
    <row r="6">
      <c r="A6" t="inlineStr">
        <is>
          <t>No</t>
        </is>
      </c>
      <c r="B6" t="inlineStr">
        <is>
          <t>CURAL</t>
        </is>
      </c>
      <c r="C6" t="inlineStr">
        <is>
          <t>SHELVES</t>
        </is>
      </c>
      <c r="D6" t="inlineStr">
        <is>
          <t>BJ1012 .F637 1983</t>
        </is>
      </c>
      <c r="E6" t="inlineStr">
        <is>
          <t>0                      BJ 1012000F  637         1983</t>
        </is>
      </c>
      <c r="F6" t="inlineStr">
        <is>
          <t>Foundations of ethics / edited by Leroy S. Rouner.</t>
        </is>
      </c>
      <c r="H6" t="inlineStr">
        <is>
          <t>No</t>
        </is>
      </c>
      <c r="I6" t="inlineStr">
        <is>
          <t>1</t>
        </is>
      </c>
      <c r="J6" t="inlineStr">
        <is>
          <t>No</t>
        </is>
      </c>
      <c r="K6" t="inlineStr">
        <is>
          <t>No</t>
        </is>
      </c>
      <c r="L6" t="inlineStr">
        <is>
          <t>0</t>
        </is>
      </c>
      <c r="N6" t="inlineStr">
        <is>
          <t>Notre Dame, Ind. : University of Notre Dame Press, c1983.</t>
        </is>
      </c>
      <c r="O6" t="inlineStr">
        <is>
          <t>1983</t>
        </is>
      </c>
      <c r="Q6" t="inlineStr">
        <is>
          <t>eng</t>
        </is>
      </c>
      <c r="R6" t="inlineStr">
        <is>
          <t>inu</t>
        </is>
      </c>
      <c r="S6" t="inlineStr">
        <is>
          <t>Boston University studies in philosophy and religion ; v. 4</t>
        </is>
      </c>
      <c r="T6" t="inlineStr">
        <is>
          <t xml:space="preserve">BJ </t>
        </is>
      </c>
      <c r="U6" t="n">
        <v>5</v>
      </c>
      <c r="V6" t="n">
        <v>5</v>
      </c>
      <c r="W6" t="inlineStr">
        <is>
          <t>2007-12-05</t>
        </is>
      </c>
      <c r="X6" t="inlineStr">
        <is>
          <t>2007-12-05</t>
        </is>
      </c>
      <c r="Y6" t="inlineStr">
        <is>
          <t>1990-03-23</t>
        </is>
      </c>
      <c r="Z6" t="inlineStr">
        <is>
          <t>1990-03-23</t>
        </is>
      </c>
      <c r="AA6" t="n">
        <v>611</v>
      </c>
      <c r="AB6" t="n">
        <v>522</v>
      </c>
      <c r="AC6" t="n">
        <v>529</v>
      </c>
      <c r="AD6" t="n">
        <v>4</v>
      </c>
      <c r="AE6" t="n">
        <v>4</v>
      </c>
      <c r="AF6" t="n">
        <v>32</v>
      </c>
      <c r="AG6" t="n">
        <v>32</v>
      </c>
      <c r="AH6" t="n">
        <v>14</v>
      </c>
      <c r="AI6" t="n">
        <v>14</v>
      </c>
      <c r="AJ6" t="n">
        <v>8</v>
      </c>
      <c r="AK6" t="n">
        <v>8</v>
      </c>
      <c r="AL6" t="n">
        <v>20</v>
      </c>
      <c r="AM6" t="n">
        <v>20</v>
      </c>
      <c r="AN6" t="n">
        <v>2</v>
      </c>
      <c r="AO6" t="n">
        <v>2</v>
      </c>
      <c r="AP6" t="n">
        <v>1</v>
      </c>
      <c r="AQ6" t="n">
        <v>1</v>
      </c>
      <c r="AR6" t="inlineStr">
        <is>
          <t>No</t>
        </is>
      </c>
      <c r="AS6" t="inlineStr">
        <is>
          <t>Yes</t>
        </is>
      </c>
      <c r="AT6">
        <f>HYPERLINK("http://catalog.hathitrust.org/Record/000556106","HathiTrust Record")</f>
        <v/>
      </c>
      <c r="AU6">
        <f>HYPERLINK("https://creighton-primo.hosted.exlibrisgroup.com/primo-explore/search?tab=default_tab&amp;search_scope=EVERYTHING&amp;vid=01CRU&amp;lang=en_US&amp;offset=0&amp;query=any,contains,991000227919702656","Catalog Record")</f>
        <v/>
      </c>
      <c r="AV6">
        <f>HYPERLINK("http://www.worldcat.org/oclc/9622027","WorldCat Record")</f>
        <v/>
      </c>
      <c r="AW6" t="inlineStr">
        <is>
          <t>54574014:eng</t>
        </is>
      </c>
      <c r="AX6" t="inlineStr">
        <is>
          <t>9622027</t>
        </is>
      </c>
      <c r="AY6" t="inlineStr">
        <is>
          <t>991000227919702656</t>
        </is>
      </c>
      <c r="AZ6" t="inlineStr">
        <is>
          <t>991000227919702656</t>
        </is>
      </c>
      <c r="BA6" t="inlineStr">
        <is>
          <t>2270894210002656</t>
        </is>
      </c>
      <c r="BB6" t="inlineStr">
        <is>
          <t>BOOK</t>
        </is>
      </c>
      <c r="BD6" t="inlineStr">
        <is>
          <t>9780268009632</t>
        </is>
      </c>
      <c r="BE6" t="inlineStr">
        <is>
          <t>32285000095850</t>
        </is>
      </c>
      <c r="BF6" t="inlineStr">
        <is>
          <t>893865215</t>
        </is>
      </c>
    </row>
    <row r="7">
      <c r="A7" t="inlineStr">
        <is>
          <t>No</t>
        </is>
      </c>
      <c r="B7" t="inlineStr">
        <is>
          <t>CURAL</t>
        </is>
      </c>
      <c r="C7" t="inlineStr">
        <is>
          <t>SHELVES</t>
        </is>
      </c>
      <c r="D7" t="inlineStr">
        <is>
          <t>BJ1012 .G47</t>
        </is>
      </c>
      <c r="E7" t="inlineStr">
        <is>
          <t>0                      BJ 1012000G  47</t>
        </is>
      </c>
      <c r="F7" t="inlineStr">
        <is>
          <t>Reason and morality / Alan Gewirth.</t>
        </is>
      </c>
      <c r="H7" t="inlineStr">
        <is>
          <t>No</t>
        </is>
      </c>
      <c r="I7" t="inlineStr">
        <is>
          <t>1</t>
        </is>
      </c>
      <c r="J7" t="inlineStr">
        <is>
          <t>Yes</t>
        </is>
      </c>
      <c r="K7" t="inlineStr">
        <is>
          <t>No</t>
        </is>
      </c>
      <c r="L7" t="inlineStr">
        <is>
          <t>0</t>
        </is>
      </c>
      <c r="M7" t="inlineStr">
        <is>
          <t>Gewirth, Alan.</t>
        </is>
      </c>
      <c r="N7" t="inlineStr">
        <is>
          <t>Chicago : University of Chicago Press, 1978.</t>
        </is>
      </c>
      <c r="O7" t="inlineStr">
        <is>
          <t>1978</t>
        </is>
      </c>
      <c r="Q7" t="inlineStr">
        <is>
          <t>eng</t>
        </is>
      </c>
      <c r="R7" t="inlineStr">
        <is>
          <t>ilu</t>
        </is>
      </c>
      <c r="T7" t="inlineStr">
        <is>
          <t xml:space="preserve">BJ </t>
        </is>
      </c>
      <c r="U7" t="n">
        <v>3</v>
      </c>
      <c r="V7" t="n">
        <v>4</v>
      </c>
      <c r="W7" t="inlineStr">
        <is>
          <t>2000-02-15</t>
        </is>
      </c>
      <c r="X7" t="inlineStr">
        <is>
          <t>2000-02-15</t>
        </is>
      </c>
      <c r="Y7" t="inlineStr">
        <is>
          <t>1990-07-26</t>
        </is>
      </c>
      <c r="Z7" t="inlineStr">
        <is>
          <t>1993-05-04</t>
        </is>
      </c>
      <c r="AA7" t="n">
        <v>970</v>
      </c>
      <c r="AB7" t="n">
        <v>783</v>
      </c>
      <c r="AC7" t="n">
        <v>853</v>
      </c>
      <c r="AD7" t="n">
        <v>6</v>
      </c>
      <c r="AE7" t="n">
        <v>6</v>
      </c>
      <c r="AF7" t="n">
        <v>47</v>
      </c>
      <c r="AG7" t="n">
        <v>49</v>
      </c>
      <c r="AH7" t="n">
        <v>18</v>
      </c>
      <c r="AI7" t="n">
        <v>18</v>
      </c>
      <c r="AJ7" t="n">
        <v>10</v>
      </c>
      <c r="AK7" t="n">
        <v>10</v>
      </c>
      <c r="AL7" t="n">
        <v>24</v>
      </c>
      <c r="AM7" t="n">
        <v>26</v>
      </c>
      <c r="AN7" t="n">
        <v>3</v>
      </c>
      <c r="AO7" t="n">
        <v>3</v>
      </c>
      <c r="AP7" t="n">
        <v>5</v>
      </c>
      <c r="AQ7" t="n">
        <v>5</v>
      </c>
      <c r="AR7" t="inlineStr">
        <is>
          <t>No</t>
        </is>
      </c>
      <c r="AS7" t="inlineStr">
        <is>
          <t>No</t>
        </is>
      </c>
      <c r="AU7">
        <f>HYPERLINK("https://creighton-primo.hosted.exlibrisgroup.com/primo-explore/search?tab=default_tab&amp;search_scope=EVERYTHING&amp;vid=01CRU&amp;lang=en_US&amp;offset=0&amp;query=any,contains,991001781329702656","Catalog Record")</f>
        <v/>
      </c>
      <c r="AV7">
        <f>HYPERLINK("http://www.worldcat.org/oclc/3327869","WorldCat Record")</f>
        <v/>
      </c>
      <c r="AW7" t="inlineStr">
        <is>
          <t>418417:eng</t>
        </is>
      </c>
      <c r="AX7" t="inlineStr">
        <is>
          <t>3327869</t>
        </is>
      </c>
      <c r="AY7" t="inlineStr">
        <is>
          <t>991001781329702656</t>
        </is>
      </c>
      <c r="AZ7" t="inlineStr">
        <is>
          <t>991001781329702656</t>
        </is>
      </c>
      <c r="BA7" t="inlineStr">
        <is>
          <t>2267232100002656</t>
        </is>
      </c>
      <c r="BB7" t="inlineStr">
        <is>
          <t>BOOK</t>
        </is>
      </c>
      <c r="BD7" t="inlineStr">
        <is>
          <t>9780226288758</t>
        </is>
      </c>
      <c r="BE7" t="inlineStr">
        <is>
          <t>32285000248319</t>
        </is>
      </c>
      <c r="BF7" t="inlineStr">
        <is>
          <t>893433137</t>
        </is>
      </c>
    </row>
    <row r="8">
      <c r="A8" t="inlineStr">
        <is>
          <t>No</t>
        </is>
      </c>
      <c r="B8" t="inlineStr">
        <is>
          <t>CURAL</t>
        </is>
      </c>
      <c r="C8" t="inlineStr">
        <is>
          <t>SHELVES</t>
        </is>
      </c>
      <c r="D8" t="inlineStr">
        <is>
          <t>BJ1012 .G67 1988</t>
        </is>
      </c>
      <c r="E8" t="inlineStr">
        <is>
          <t>0                      BJ 1012000G  67          1988</t>
        </is>
      </c>
      <c r="F8" t="inlineStr">
        <is>
          <t>The Grammar of the heart : new essays in moral philosophy &amp; theology / edited by Richard H. Bell.</t>
        </is>
      </c>
      <c r="H8" t="inlineStr">
        <is>
          <t>No</t>
        </is>
      </c>
      <c r="I8" t="inlineStr">
        <is>
          <t>1</t>
        </is>
      </c>
      <c r="J8" t="inlineStr">
        <is>
          <t>No</t>
        </is>
      </c>
      <c r="K8" t="inlineStr">
        <is>
          <t>No</t>
        </is>
      </c>
      <c r="L8" t="inlineStr">
        <is>
          <t>0</t>
        </is>
      </c>
      <c r="N8" t="inlineStr">
        <is>
          <t>San Francisco : Harper &amp; Row, c1988.</t>
        </is>
      </c>
      <c r="O8" t="inlineStr">
        <is>
          <t>1988</t>
        </is>
      </c>
      <c r="P8" t="inlineStr">
        <is>
          <t>1st ed.</t>
        </is>
      </c>
      <c r="Q8" t="inlineStr">
        <is>
          <t>eng</t>
        </is>
      </c>
      <c r="R8" t="inlineStr">
        <is>
          <t>cau</t>
        </is>
      </c>
      <c r="T8" t="inlineStr">
        <is>
          <t xml:space="preserve">BJ </t>
        </is>
      </c>
      <c r="U8" t="n">
        <v>3</v>
      </c>
      <c r="V8" t="n">
        <v>3</v>
      </c>
      <c r="W8" t="inlineStr">
        <is>
          <t>2010-11-17</t>
        </is>
      </c>
      <c r="X8" t="inlineStr">
        <is>
          <t>2010-11-17</t>
        </is>
      </c>
      <c r="Y8" t="inlineStr">
        <is>
          <t>1990-06-20</t>
        </is>
      </c>
      <c r="Z8" t="inlineStr">
        <is>
          <t>1990-06-20</t>
        </is>
      </c>
      <c r="AA8" t="n">
        <v>347</v>
      </c>
      <c r="AB8" t="n">
        <v>296</v>
      </c>
      <c r="AC8" t="n">
        <v>303</v>
      </c>
      <c r="AD8" t="n">
        <v>2</v>
      </c>
      <c r="AE8" t="n">
        <v>2</v>
      </c>
      <c r="AF8" t="n">
        <v>18</v>
      </c>
      <c r="AG8" t="n">
        <v>18</v>
      </c>
      <c r="AH8" t="n">
        <v>6</v>
      </c>
      <c r="AI8" t="n">
        <v>6</v>
      </c>
      <c r="AJ8" t="n">
        <v>5</v>
      </c>
      <c r="AK8" t="n">
        <v>5</v>
      </c>
      <c r="AL8" t="n">
        <v>14</v>
      </c>
      <c r="AM8" t="n">
        <v>14</v>
      </c>
      <c r="AN8" t="n">
        <v>1</v>
      </c>
      <c r="AO8" t="n">
        <v>1</v>
      </c>
      <c r="AP8" t="n">
        <v>0</v>
      </c>
      <c r="AQ8" t="n">
        <v>0</v>
      </c>
      <c r="AR8" t="inlineStr">
        <is>
          <t>No</t>
        </is>
      </c>
      <c r="AS8" t="inlineStr">
        <is>
          <t>Yes</t>
        </is>
      </c>
      <c r="AT8">
        <f>HYPERLINK("http://catalog.hathitrust.org/Record/000912947","HathiTrust Record")</f>
        <v/>
      </c>
      <c r="AU8">
        <f>HYPERLINK("https://creighton-primo.hosted.exlibrisgroup.com/primo-explore/search?tab=default_tab&amp;search_scope=EVERYTHING&amp;vid=01CRU&amp;lang=en_US&amp;offset=0&amp;query=any,contains,991001180939702656","Catalog Record")</f>
        <v/>
      </c>
      <c r="AV8">
        <f>HYPERLINK("http://www.worldcat.org/oclc/17108202","WorldCat Record")</f>
        <v/>
      </c>
      <c r="AW8" t="inlineStr">
        <is>
          <t>1096928764:eng</t>
        </is>
      </c>
      <c r="AX8" t="inlineStr">
        <is>
          <t>17108202</t>
        </is>
      </c>
      <c r="AY8" t="inlineStr">
        <is>
          <t>991001180939702656</t>
        </is>
      </c>
      <c r="AZ8" t="inlineStr">
        <is>
          <t>991001180939702656</t>
        </is>
      </c>
      <c r="BA8" t="inlineStr">
        <is>
          <t>2259340880002656</t>
        </is>
      </c>
      <c r="BB8" t="inlineStr">
        <is>
          <t>BOOK</t>
        </is>
      </c>
      <c r="BD8" t="inlineStr">
        <is>
          <t>9780060607678</t>
        </is>
      </c>
      <c r="BE8" t="inlineStr">
        <is>
          <t>32285000178755</t>
        </is>
      </c>
      <c r="BF8" t="inlineStr">
        <is>
          <t>893608626</t>
        </is>
      </c>
    </row>
    <row r="9">
      <c r="A9" t="inlineStr">
        <is>
          <t>No</t>
        </is>
      </c>
      <c r="B9" t="inlineStr">
        <is>
          <t>CURAL</t>
        </is>
      </c>
      <c r="C9" t="inlineStr">
        <is>
          <t>SHELVES</t>
        </is>
      </c>
      <c r="D9" t="inlineStr">
        <is>
          <t>BJ1012 .H2925 1993</t>
        </is>
      </c>
      <c r="E9" t="inlineStr">
        <is>
          <t>0                      BJ 1012000H  2925        1993</t>
        </is>
      </c>
      <c r="F9" t="inlineStr">
        <is>
          <t>Essays in ethical theory / R.M. Hare.</t>
        </is>
      </c>
      <c r="H9" t="inlineStr">
        <is>
          <t>No</t>
        </is>
      </c>
      <c r="I9" t="inlineStr">
        <is>
          <t>1</t>
        </is>
      </c>
      <c r="J9" t="inlineStr">
        <is>
          <t>Yes</t>
        </is>
      </c>
      <c r="K9" t="inlineStr">
        <is>
          <t>No</t>
        </is>
      </c>
      <c r="L9" t="inlineStr">
        <is>
          <t>0</t>
        </is>
      </c>
      <c r="M9" t="inlineStr">
        <is>
          <t>Hare, R. M. (Richard Mervyn)</t>
        </is>
      </c>
      <c r="N9" t="inlineStr">
        <is>
          <t>Oxford : Clarendon, 1993, c1989.</t>
        </is>
      </c>
      <c r="O9" t="inlineStr">
        <is>
          <t>1993</t>
        </is>
      </c>
      <c r="Q9" t="inlineStr">
        <is>
          <t>eng</t>
        </is>
      </c>
      <c r="R9" t="inlineStr">
        <is>
          <t>enk</t>
        </is>
      </c>
      <c r="T9" t="inlineStr">
        <is>
          <t xml:space="preserve">BJ </t>
        </is>
      </c>
      <c r="U9" t="n">
        <v>1</v>
      </c>
      <c r="V9" t="n">
        <v>1</v>
      </c>
      <c r="W9" t="inlineStr">
        <is>
          <t>2004-10-21</t>
        </is>
      </c>
      <c r="X9" t="inlineStr">
        <is>
          <t>2004-10-21</t>
        </is>
      </c>
      <c r="Y9" t="inlineStr">
        <is>
          <t>2004-10-21</t>
        </is>
      </c>
      <c r="Z9" t="inlineStr">
        <is>
          <t>2004-10-21</t>
        </is>
      </c>
      <c r="AA9" t="n">
        <v>490</v>
      </c>
      <c r="AB9" t="n">
        <v>325</v>
      </c>
      <c r="AC9" t="n">
        <v>326</v>
      </c>
      <c r="AD9" t="n">
        <v>3</v>
      </c>
      <c r="AE9" t="n">
        <v>3</v>
      </c>
      <c r="AF9" t="n">
        <v>20</v>
      </c>
      <c r="AG9" t="n">
        <v>20</v>
      </c>
      <c r="AH9" t="n">
        <v>4</v>
      </c>
      <c r="AI9" t="n">
        <v>4</v>
      </c>
      <c r="AJ9" t="n">
        <v>6</v>
      </c>
      <c r="AK9" t="n">
        <v>6</v>
      </c>
      <c r="AL9" t="n">
        <v>13</v>
      </c>
      <c r="AM9" t="n">
        <v>13</v>
      </c>
      <c r="AN9" t="n">
        <v>2</v>
      </c>
      <c r="AO9" t="n">
        <v>2</v>
      </c>
      <c r="AP9" t="n">
        <v>1</v>
      </c>
      <c r="AQ9" t="n">
        <v>1</v>
      </c>
      <c r="AR9" t="inlineStr">
        <is>
          <t>No</t>
        </is>
      </c>
      <c r="AS9" t="inlineStr">
        <is>
          <t>Yes</t>
        </is>
      </c>
      <c r="AT9">
        <f>HYPERLINK("http://catalog.hathitrust.org/Record/001290414","HathiTrust Record")</f>
        <v/>
      </c>
      <c r="AU9">
        <f>HYPERLINK("https://creighton-primo.hosted.exlibrisgroup.com/primo-explore/search?tab=default_tab&amp;search_scope=EVERYTHING&amp;vid=01CRU&amp;lang=en_US&amp;offset=0&amp;query=any,contains,991004400479702656","Catalog Record")</f>
        <v/>
      </c>
      <c r="AV9">
        <f>HYPERLINK("http://www.worldcat.org/oclc/18519968","WorldCat Record")</f>
        <v/>
      </c>
      <c r="AW9" t="inlineStr">
        <is>
          <t>17591773:eng</t>
        </is>
      </c>
      <c r="AX9" t="inlineStr">
        <is>
          <t>18519968</t>
        </is>
      </c>
      <c r="AY9" t="inlineStr">
        <is>
          <t>991004400479702656</t>
        </is>
      </c>
      <c r="AZ9" t="inlineStr">
        <is>
          <t>991004400479702656</t>
        </is>
      </c>
      <c r="BA9" t="inlineStr">
        <is>
          <t>2261665300002656</t>
        </is>
      </c>
      <c r="BB9" t="inlineStr">
        <is>
          <t>BOOK</t>
        </is>
      </c>
      <c r="BD9" t="inlineStr">
        <is>
          <t>9780198240716</t>
        </is>
      </c>
      <c r="BE9" t="inlineStr">
        <is>
          <t>32285005005433</t>
        </is>
      </c>
      <c r="BF9" t="inlineStr">
        <is>
          <t>893605985</t>
        </is>
      </c>
    </row>
    <row r="10">
      <c r="A10" t="inlineStr">
        <is>
          <t>No</t>
        </is>
      </c>
      <c r="B10" t="inlineStr">
        <is>
          <t>CURAL</t>
        </is>
      </c>
      <c r="C10" t="inlineStr">
        <is>
          <t>SHELVES</t>
        </is>
      </c>
      <c r="D10" t="inlineStr">
        <is>
          <t>BJ1012 .H3174 1992</t>
        </is>
      </c>
      <c r="E10" t="inlineStr">
        <is>
          <t>0                      BJ 1012000H  3174        1992</t>
        </is>
      </c>
      <c r="F10" t="inlineStr">
        <is>
          <t>Getting it right : language, literature, and ethics / Geoffrey Galt Harpham.</t>
        </is>
      </c>
      <c r="H10" t="inlineStr">
        <is>
          <t>No</t>
        </is>
      </c>
      <c r="I10" t="inlineStr">
        <is>
          <t>1</t>
        </is>
      </c>
      <c r="J10" t="inlineStr">
        <is>
          <t>No</t>
        </is>
      </c>
      <c r="K10" t="inlineStr">
        <is>
          <t>No</t>
        </is>
      </c>
      <c r="L10" t="inlineStr">
        <is>
          <t>0</t>
        </is>
      </c>
      <c r="M10" t="inlineStr">
        <is>
          <t>Harpham, Geoffrey Galt, 1946-</t>
        </is>
      </c>
      <c r="N10" t="inlineStr">
        <is>
          <t>Chicago : University Of Chicago Press, c1992.</t>
        </is>
      </c>
      <c r="O10" t="inlineStr">
        <is>
          <t>1992</t>
        </is>
      </c>
      <c r="Q10" t="inlineStr">
        <is>
          <t>eng</t>
        </is>
      </c>
      <c r="R10" t="inlineStr">
        <is>
          <t>ilu</t>
        </is>
      </c>
      <c r="T10" t="inlineStr">
        <is>
          <t xml:space="preserve">BJ </t>
        </is>
      </c>
      <c r="U10" t="n">
        <v>1</v>
      </c>
      <c r="V10" t="n">
        <v>1</v>
      </c>
      <c r="W10" t="inlineStr">
        <is>
          <t>2004-12-08</t>
        </is>
      </c>
      <c r="X10" t="inlineStr">
        <is>
          <t>2004-12-08</t>
        </is>
      </c>
      <c r="Y10" t="inlineStr">
        <is>
          <t>2004-12-08</t>
        </is>
      </c>
      <c r="Z10" t="inlineStr">
        <is>
          <t>2004-12-08</t>
        </is>
      </c>
      <c r="AA10" t="n">
        <v>359</v>
      </c>
      <c r="AB10" t="n">
        <v>273</v>
      </c>
      <c r="AC10" t="n">
        <v>278</v>
      </c>
      <c r="AD10" t="n">
        <v>3</v>
      </c>
      <c r="AE10" t="n">
        <v>3</v>
      </c>
      <c r="AF10" t="n">
        <v>23</v>
      </c>
      <c r="AG10" t="n">
        <v>23</v>
      </c>
      <c r="AH10" t="n">
        <v>8</v>
      </c>
      <c r="AI10" t="n">
        <v>8</v>
      </c>
      <c r="AJ10" t="n">
        <v>7</v>
      </c>
      <c r="AK10" t="n">
        <v>7</v>
      </c>
      <c r="AL10" t="n">
        <v>14</v>
      </c>
      <c r="AM10" t="n">
        <v>14</v>
      </c>
      <c r="AN10" t="n">
        <v>2</v>
      </c>
      <c r="AO10" t="n">
        <v>2</v>
      </c>
      <c r="AP10" t="n">
        <v>0</v>
      </c>
      <c r="AQ10" t="n">
        <v>0</v>
      </c>
      <c r="AR10" t="inlineStr">
        <is>
          <t>No</t>
        </is>
      </c>
      <c r="AS10" t="inlineStr">
        <is>
          <t>No</t>
        </is>
      </c>
      <c r="AU10">
        <f>HYPERLINK("https://creighton-primo.hosted.exlibrisgroup.com/primo-explore/search?tab=default_tab&amp;search_scope=EVERYTHING&amp;vid=01CRU&amp;lang=en_US&amp;offset=0&amp;query=any,contains,991004432829702656","Catalog Record")</f>
        <v/>
      </c>
      <c r="AV10">
        <f>HYPERLINK("http://www.worldcat.org/oclc/24468520","WorldCat Record")</f>
        <v/>
      </c>
      <c r="AW10" t="inlineStr">
        <is>
          <t>26550964:eng</t>
        </is>
      </c>
      <c r="AX10" t="inlineStr">
        <is>
          <t>24468520</t>
        </is>
      </c>
      <c r="AY10" t="inlineStr">
        <is>
          <t>991004432829702656</t>
        </is>
      </c>
      <c r="AZ10" t="inlineStr">
        <is>
          <t>991004432829702656</t>
        </is>
      </c>
      <c r="BA10" t="inlineStr">
        <is>
          <t>2271111030002656</t>
        </is>
      </c>
      <c r="BB10" t="inlineStr">
        <is>
          <t>BOOK</t>
        </is>
      </c>
      <c r="BD10" t="inlineStr">
        <is>
          <t>9780226316932</t>
        </is>
      </c>
      <c r="BE10" t="inlineStr">
        <is>
          <t>32285005012934</t>
        </is>
      </c>
      <c r="BF10" t="inlineStr">
        <is>
          <t>893700239</t>
        </is>
      </c>
    </row>
    <row r="11">
      <c r="A11" t="inlineStr">
        <is>
          <t>No</t>
        </is>
      </c>
      <c r="B11" t="inlineStr">
        <is>
          <t>CURAL</t>
        </is>
      </c>
      <c r="C11" t="inlineStr">
        <is>
          <t>SHELVES</t>
        </is>
      </c>
      <c r="D11" t="inlineStr">
        <is>
          <t>BJ1012 .I88 1986</t>
        </is>
      </c>
      <c r="E11" t="inlineStr">
        <is>
          <t>0                      BJ 1012000I  88          1986</t>
        </is>
      </c>
      <c r="F11" t="inlineStr">
        <is>
          <t>Issues in moral philosophy / [compiled by] Thomas Donaldson.</t>
        </is>
      </c>
      <c r="H11" t="inlineStr">
        <is>
          <t>No</t>
        </is>
      </c>
      <c r="I11" t="inlineStr">
        <is>
          <t>1</t>
        </is>
      </c>
      <c r="J11" t="inlineStr">
        <is>
          <t>No</t>
        </is>
      </c>
      <c r="K11" t="inlineStr">
        <is>
          <t>No</t>
        </is>
      </c>
      <c r="L11" t="inlineStr">
        <is>
          <t>0</t>
        </is>
      </c>
      <c r="N11" t="inlineStr">
        <is>
          <t>New York : McGraw-Hill, c1986.</t>
        </is>
      </c>
      <c r="O11" t="inlineStr">
        <is>
          <t>1986</t>
        </is>
      </c>
      <c r="Q11" t="inlineStr">
        <is>
          <t>eng</t>
        </is>
      </c>
      <c r="R11" t="inlineStr">
        <is>
          <t>nyu</t>
        </is>
      </c>
      <c r="T11" t="inlineStr">
        <is>
          <t xml:space="preserve">BJ </t>
        </is>
      </c>
      <c r="U11" t="n">
        <v>2</v>
      </c>
      <c r="V11" t="n">
        <v>2</v>
      </c>
      <c r="W11" t="inlineStr">
        <is>
          <t>2007-11-27</t>
        </is>
      </c>
      <c r="X11" t="inlineStr">
        <is>
          <t>2007-11-27</t>
        </is>
      </c>
      <c r="Y11" t="inlineStr">
        <is>
          <t>1990-09-14</t>
        </is>
      </c>
      <c r="Z11" t="inlineStr">
        <is>
          <t>1990-09-14</t>
        </is>
      </c>
      <c r="AA11" t="n">
        <v>180</v>
      </c>
      <c r="AB11" t="n">
        <v>124</v>
      </c>
      <c r="AC11" t="n">
        <v>129</v>
      </c>
      <c r="AD11" t="n">
        <v>1</v>
      </c>
      <c r="AE11" t="n">
        <v>1</v>
      </c>
      <c r="AF11" t="n">
        <v>7</v>
      </c>
      <c r="AG11" t="n">
        <v>7</v>
      </c>
      <c r="AH11" t="n">
        <v>2</v>
      </c>
      <c r="AI11" t="n">
        <v>2</v>
      </c>
      <c r="AJ11" t="n">
        <v>2</v>
      </c>
      <c r="AK11" t="n">
        <v>2</v>
      </c>
      <c r="AL11" t="n">
        <v>5</v>
      </c>
      <c r="AM11" t="n">
        <v>5</v>
      </c>
      <c r="AN11" t="n">
        <v>0</v>
      </c>
      <c r="AO11" t="n">
        <v>0</v>
      </c>
      <c r="AP11" t="n">
        <v>0</v>
      </c>
      <c r="AQ11" t="n">
        <v>0</v>
      </c>
      <c r="AR11" t="inlineStr">
        <is>
          <t>No</t>
        </is>
      </c>
      <c r="AS11" t="inlineStr">
        <is>
          <t>No</t>
        </is>
      </c>
      <c r="AU11">
        <f>HYPERLINK("https://creighton-primo.hosted.exlibrisgroup.com/primo-explore/search?tab=default_tab&amp;search_scope=EVERYTHING&amp;vid=01CRU&amp;lang=en_US&amp;offset=0&amp;query=any,contains,991000674469702656","Catalog Record")</f>
        <v/>
      </c>
      <c r="AV11">
        <f>HYPERLINK("http://www.worldcat.org/oclc/12343421","WorldCat Record")</f>
        <v/>
      </c>
      <c r="AW11" t="inlineStr">
        <is>
          <t>5280619:eng</t>
        </is>
      </c>
      <c r="AX11" t="inlineStr">
        <is>
          <t>12343421</t>
        </is>
      </c>
      <c r="AY11" t="inlineStr">
        <is>
          <t>991000674469702656</t>
        </is>
      </c>
      <c r="AZ11" t="inlineStr">
        <is>
          <t>991000674469702656</t>
        </is>
      </c>
      <c r="BA11" t="inlineStr">
        <is>
          <t>2268005680002656</t>
        </is>
      </c>
      <c r="BB11" t="inlineStr">
        <is>
          <t>BOOK</t>
        </is>
      </c>
      <c r="BD11" t="inlineStr">
        <is>
          <t>9780070175341</t>
        </is>
      </c>
      <c r="BE11" t="inlineStr">
        <is>
          <t>32285000302900</t>
        </is>
      </c>
      <c r="BF11" t="inlineStr">
        <is>
          <t>893237519</t>
        </is>
      </c>
    </row>
    <row r="12">
      <c r="A12" t="inlineStr">
        <is>
          <t>No</t>
        </is>
      </c>
      <c r="B12" t="inlineStr">
        <is>
          <t>CURAL</t>
        </is>
      </c>
      <c r="C12" t="inlineStr">
        <is>
          <t>SHELVES</t>
        </is>
      </c>
      <c r="D12" t="inlineStr">
        <is>
          <t>BJ1012 .J36 1988</t>
        </is>
      </c>
      <c r="E12" t="inlineStr">
        <is>
          <t>0                      BJ 1012000J  36          1988</t>
        </is>
      </c>
      <c r="F12" t="inlineStr">
        <is>
          <t>Communication ethics : methods of analysis / James A. Jaksa, Michael S. Pritchard.</t>
        </is>
      </c>
      <c r="H12" t="inlineStr">
        <is>
          <t>No</t>
        </is>
      </c>
      <c r="I12" t="inlineStr">
        <is>
          <t>1</t>
        </is>
      </c>
      <c r="J12" t="inlineStr">
        <is>
          <t>No</t>
        </is>
      </c>
      <c r="K12" t="inlineStr">
        <is>
          <t>No</t>
        </is>
      </c>
      <c r="L12" t="inlineStr">
        <is>
          <t>0</t>
        </is>
      </c>
      <c r="M12" t="inlineStr">
        <is>
          <t>Jaksa, James A., 1931-</t>
        </is>
      </c>
      <c r="N12" t="inlineStr">
        <is>
          <t>Belmont, Calif. : Wadsworth, c1988.</t>
        </is>
      </c>
      <c r="O12" t="inlineStr">
        <is>
          <t>1988</t>
        </is>
      </c>
      <c r="Q12" t="inlineStr">
        <is>
          <t>eng</t>
        </is>
      </c>
      <c r="R12" t="inlineStr">
        <is>
          <t>cau</t>
        </is>
      </c>
      <c r="T12" t="inlineStr">
        <is>
          <t xml:space="preserve">BJ </t>
        </is>
      </c>
      <c r="U12" t="n">
        <v>3</v>
      </c>
      <c r="V12" t="n">
        <v>3</v>
      </c>
      <c r="W12" t="inlineStr">
        <is>
          <t>2007-11-27</t>
        </is>
      </c>
      <c r="X12" t="inlineStr">
        <is>
          <t>2007-11-27</t>
        </is>
      </c>
      <c r="Y12" t="inlineStr">
        <is>
          <t>1990-09-14</t>
        </is>
      </c>
      <c r="Z12" t="inlineStr">
        <is>
          <t>1990-09-14</t>
        </is>
      </c>
      <c r="AA12" t="n">
        <v>310</v>
      </c>
      <c r="AB12" t="n">
        <v>272</v>
      </c>
      <c r="AC12" t="n">
        <v>361</v>
      </c>
      <c r="AD12" t="n">
        <v>4</v>
      </c>
      <c r="AE12" t="n">
        <v>5</v>
      </c>
      <c r="AF12" t="n">
        <v>15</v>
      </c>
      <c r="AG12" t="n">
        <v>19</v>
      </c>
      <c r="AH12" t="n">
        <v>6</v>
      </c>
      <c r="AI12" t="n">
        <v>8</v>
      </c>
      <c r="AJ12" t="n">
        <v>0</v>
      </c>
      <c r="AK12" t="n">
        <v>1</v>
      </c>
      <c r="AL12" t="n">
        <v>9</v>
      </c>
      <c r="AM12" t="n">
        <v>11</v>
      </c>
      <c r="AN12" t="n">
        <v>3</v>
      </c>
      <c r="AO12" t="n">
        <v>4</v>
      </c>
      <c r="AP12" t="n">
        <v>0</v>
      </c>
      <c r="AQ12" t="n">
        <v>0</v>
      </c>
      <c r="AR12" t="inlineStr">
        <is>
          <t>No</t>
        </is>
      </c>
      <c r="AS12" t="inlineStr">
        <is>
          <t>Yes</t>
        </is>
      </c>
      <c r="AT12">
        <f>HYPERLINK("http://catalog.hathitrust.org/Record/000880528","HathiTrust Record")</f>
        <v/>
      </c>
      <c r="AU12">
        <f>HYPERLINK("https://creighton-primo.hosted.exlibrisgroup.com/primo-explore/search?tab=default_tab&amp;search_scope=EVERYTHING&amp;vid=01CRU&amp;lang=en_US&amp;offset=0&amp;query=any,contains,991001169829702656","Catalog Record")</f>
        <v/>
      </c>
      <c r="AV12">
        <f>HYPERLINK("http://www.worldcat.org/oclc/16950440","WorldCat Record")</f>
        <v/>
      </c>
      <c r="AW12" t="inlineStr">
        <is>
          <t>13072140:eng</t>
        </is>
      </c>
      <c r="AX12" t="inlineStr">
        <is>
          <t>16950440</t>
        </is>
      </c>
      <c r="AY12" t="inlineStr">
        <is>
          <t>991001169829702656</t>
        </is>
      </c>
      <c r="AZ12" t="inlineStr">
        <is>
          <t>991001169829702656</t>
        </is>
      </c>
      <c r="BA12" t="inlineStr">
        <is>
          <t>2262893310002656</t>
        </is>
      </c>
      <c r="BB12" t="inlineStr">
        <is>
          <t>BOOK</t>
        </is>
      </c>
      <c r="BD12" t="inlineStr">
        <is>
          <t>9780534091026</t>
        </is>
      </c>
      <c r="BE12" t="inlineStr">
        <is>
          <t>32285000302918</t>
        </is>
      </c>
      <c r="BF12" t="inlineStr">
        <is>
          <t>893340214</t>
        </is>
      </c>
    </row>
    <row r="13">
      <c r="A13" t="inlineStr">
        <is>
          <t>No</t>
        </is>
      </c>
      <c r="B13" t="inlineStr">
        <is>
          <t>CURAL</t>
        </is>
      </c>
      <c r="C13" t="inlineStr">
        <is>
          <t>SHELVES</t>
        </is>
      </c>
      <c r="D13" t="inlineStr">
        <is>
          <t>BJ1012 .K26 1988</t>
        </is>
      </c>
      <c r="E13" t="inlineStr">
        <is>
          <t>0                      BJ 1012000K  26          1988</t>
        </is>
      </c>
      <c r="F13" t="inlineStr">
        <is>
          <t>Ethics in context : towards the definition and differentiation of the morally good / Howard P. Kainz ; foreword by Vernon J. Bourke.</t>
        </is>
      </c>
      <c r="H13" t="inlineStr">
        <is>
          <t>No</t>
        </is>
      </c>
      <c r="I13" t="inlineStr">
        <is>
          <t>1</t>
        </is>
      </c>
      <c r="J13" t="inlineStr">
        <is>
          <t>No</t>
        </is>
      </c>
      <c r="K13" t="inlineStr">
        <is>
          <t>No</t>
        </is>
      </c>
      <c r="L13" t="inlineStr">
        <is>
          <t>0</t>
        </is>
      </c>
      <c r="M13" t="inlineStr">
        <is>
          <t>Kainz, Howard P.</t>
        </is>
      </c>
      <c r="N13" t="inlineStr">
        <is>
          <t>Washington, D.C. : Georgetown University Press, 1988.</t>
        </is>
      </c>
      <c r="O13" t="inlineStr">
        <is>
          <t>1987</t>
        </is>
      </c>
      <c r="Q13" t="inlineStr">
        <is>
          <t>eng</t>
        </is>
      </c>
      <c r="R13" t="inlineStr">
        <is>
          <t>dcu</t>
        </is>
      </c>
      <c r="T13" t="inlineStr">
        <is>
          <t xml:space="preserve">BJ </t>
        </is>
      </c>
      <c r="U13" t="n">
        <v>6</v>
      </c>
      <c r="V13" t="n">
        <v>6</v>
      </c>
      <c r="W13" t="inlineStr">
        <is>
          <t>2008-02-15</t>
        </is>
      </c>
      <c r="X13" t="inlineStr">
        <is>
          <t>2008-02-15</t>
        </is>
      </c>
      <c r="Y13" t="inlineStr">
        <is>
          <t>1990-09-14</t>
        </is>
      </c>
      <c r="Z13" t="inlineStr">
        <is>
          <t>1990-09-14</t>
        </is>
      </c>
      <c r="AA13" t="n">
        <v>254</v>
      </c>
      <c r="AB13" t="n">
        <v>216</v>
      </c>
      <c r="AC13" t="n">
        <v>261</v>
      </c>
      <c r="AD13" t="n">
        <v>2</v>
      </c>
      <c r="AE13" t="n">
        <v>3</v>
      </c>
      <c r="AF13" t="n">
        <v>20</v>
      </c>
      <c r="AG13" t="n">
        <v>22</v>
      </c>
      <c r="AH13" t="n">
        <v>7</v>
      </c>
      <c r="AI13" t="n">
        <v>7</v>
      </c>
      <c r="AJ13" t="n">
        <v>7</v>
      </c>
      <c r="AK13" t="n">
        <v>7</v>
      </c>
      <c r="AL13" t="n">
        <v>13</v>
      </c>
      <c r="AM13" t="n">
        <v>14</v>
      </c>
      <c r="AN13" t="n">
        <v>1</v>
      </c>
      <c r="AO13" t="n">
        <v>2</v>
      </c>
      <c r="AP13" t="n">
        <v>0</v>
      </c>
      <c r="AQ13" t="n">
        <v>0</v>
      </c>
      <c r="AR13" t="inlineStr">
        <is>
          <t>No</t>
        </is>
      </c>
      <c r="AS13" t="inlineStr">
        <is>
          <t>No</t>
        </is>
      </c>
      <c r="AU13">
        <f>HYPERLINK("https://creighton-primo.hosted.exlibrisgroup.com/primo-explore/search?tab=default_tab&amp;search_scope=EVERYTHING&amp;vid=01CRU&amp;lang=en_US&amp;offset=0&amp;query=any,contains,991001080319702656","Catalog Record")</f>
        <v/>
      </c>
      <c r="AV13">
        <f>HYPERLINK("http://www.worldcat.org/oclc/16085597","WorldCat Record")</f>
        <v/>
      </c>
      <c r="AW13" t="inlineStr">
        <is>
          <t>9952630:eng</t>
        </is>
      </c>
      <c r="AX13" t="inlineStr">
        <is>
          <t>16085597</t>
        </is>
      </c>
      <c r="AY13" t="inlineStr">
        <is>
          <t>991001080319702656</t>
        </is>
      </c>
      <c r="AZ13" t="inlineStr">
        <is>
          <t>991001080319702656</t>
        </is>
      </c>
      <c r="BA13" t="inlineStr">
        <is>
          <t>2259317450002656</t>
        </is>
      </c>
      <c r="BB13" t="inlineStr">
        <is>
          <t>BOOK</t>
        </is>
      </c>
      <c r="BD13" t="inlineStr">
        <is>
          <t>9780878404629</t>
        </is>
      </c>
      <c r="BE13" t="inlineStr">
        <is>
          <t>32285000302934</t>
        </is>
      </c>
      <c r="BF13" t="inlineStr">
        <is>
          <t>893885021</t>
        </is>
      </c>
    </row>
    <row r="14">
      <c r="A14" t="inlineStr">
        <is>
          <t>No</t>
        </is>
      </c>
      <c r="B14" t="inlineStr">
        <is>
          <t>CURAL</t>
        </is>
      </c>
      <c r="C14" t="inlineStr">
        <is>
          <t>SHELVES</t>
        </is>
      </c>
      <c r="D14" t="inlineStr">
        <is>
          <t>BJ1012 .K83 1983</t>
        </is>
      </c>
      <c r="E14" t="inlineStr">
        <is>
          <t>0                      BJ 1012000K  83          1983</t>
        </is>
      </c>
      <c r="F14" t="inlineStr">
        <is>
          <t>The foundations of morality / Joel J. Kupperman.</t>
        </is>
      </c>
      <c r="H14" t="inlineStr">
        <is>
          <t>No</t>
        </is>
      </c>
      <c r="I14" t="inlineStr">
        <is>
          <t>1</t>
        </is>
      </c>
      <c r="J14" t="inlineStr">
        <is>
          <t>No</t>
        </is>
      </c>
      <c r="K14" t="inlineStr">
        <is>
          <t>No</t>
        </is>
      </c>
      <c r="L14" t="inlineStr">
        <is>
          <t>0</t>
        </is>
      </c>
      <c r="M14" t="inlineStr">
        <is>
          <t>Kupperman, Joel.</t>
        </is>
      </c>
      <c r="N14" t="inlineStr">
        <is>
          <t>London ; Boston : Allen &amp; Unwin, 1983.</t>
        </is>
      </c>
      <c r="O14" t="inlineStr">
        <is>
          <t>1983</t>
        </is>
      </c>
      <c r="Q14" t="inlineStr">
        <is>
          <t>eng</t>
        </is>
      </c>
      <c r="R14" t="inlineStr">
        <is>
          <t>enk</t>
        </is>
      </c>
      <c r="S14" t="inlineStr">
        <is>
          <t>Unwin education books</t>
        </is>
      </c>
      <c r="T14" t="inlineStr">
        <is>
          <t xml:space="preserve">BJ </t>
        </is>
      </c>
      <c r="U14" t="n">
        <v>4</v>
      </c>
      <c r="V14" t="n">
        <v>4</v>
      </c>
      <c r="W14" t="inlineStr">
        <is>
          <t>2002-04-24</t>
        </is>
      </c>
      <c r="X14" t="inlineStr">
        <is>
          <t>2002-04-24</t>
        </is>
      </c>
      <c r="Y14" t="inlineStr">
        <is>
          <t>1990-09-14</t>
        </is>
      </c>
      <c r="Z14" t="inlineStr">
        <is>
          <t>1990-09-14</t>
        </is>
      </c>
      <c r="AA14" t="n">
        <v>441</v>
      </c>
      <c r="AB14" t="n">
        <v>289</v>
      </c>
      <c r="AC14" t="n">
        <v>313</v>
      </c>
      <c r="AD14" t="n">
        <v>3</v>
      </c>
      <c r="AE14" t="n">
        <v>3</v>
      </c>
      <c r="AF14" t="n">
        <v>12</v>
      </c>
      <c r="AG14" t="n">
        <v>12</v>
      </c>
      <c r="AH14" t="n">
        <v>2</v>
      </c>
      <c r="AI14" t="n">
        <v>2</v>
      </c>
      <c r="AJ14" t="n">
        <v>4</v>
      </c>
      <c r="AK14" t="n">
        <v>4</v>
      </c>
      <c r="AL14" t="n">
        <v>7</v>
      </c>
      <c r="AM14" t="n">
        <v>7</v>
      </c>
      <c r="AN14" t="n">
        <v>2</v>
      </c>
      <c r="AO14" t="n">
        <v>2</v>
      </c>
      <c r="AP14" t="n">
        <v>0</v>
      </c>
      <c r="AQ14" t="n">
        <v>0</v>
      </c>
      <c r="AR14" t="inlineStr">
        <is>
          <t>No</t>
        </is>
      </c>
      <c r="AS14" t="inlineStr">
        <is>
          <t>Yes</t>
        </is>
      </c>
      <c r="AT14">
        <f>HYPERLINK("http://catalog.hathitrust.org/Record/000109249","HathiTrust Record")</f>
        <v/>
      </c>
      <c r="AU14">
        <f>HYPERLINK("https://creighton-primo.hosted.exlibrisgroup.com/primo-explore/search?tab=default_tab&amp;search_scope=EVERYTHING&amp;vid=01CRU&amp;lang=en_US&amp;offset=0&amp;query=any,contains,991000055649702656","Catalog Record")</f>
        <v/>
      </c>
      <c r="AV14">
        <f>HYPERLINK("http://www.worldcat.org/oclc/8708905","WorldCat Record")</f>
        <v/>
      </c>
      <c r="AW14" t="inlineStr">
        <is>
          <t>3863871467:eng</t>
        </is>
      </c>
      <c r="AX14" t="inlineStr">
        <is>
          <t>8708905</t>
        </is>
      </c>
      <c r="AY14" t="inlineStr">
        <is>
          <t>991000055649702656</t>
        </is>
      </c>
      <c r="AZ14" t="inlineStr">
        <is>
          <t>991000055649702656</t>
        </is>
      </c>
      <c r="BA14" t="inlineStr">
        <is>
          <t>2256985200002656</t>
        </is>
      </c>
      <c r="BB14" t="inlineStr">
        <is>
          <t>BOOK</t>
        </is>
      </c>
      <c r="BD14" t="inlineStr">
        <is>
          <t>9780043701256</t>
        </is>
      </c>
      <c r="BE14" t="inlineStr">
        <is>
          <t>32285000302967</t>
        </is>
      </c>
      <c r="BF14" t="inlineStr">
        <is>
          <t>893620136</t>
        </is>
      </c>
    </row>
    <row r="15">
      <c r="A15" t="inlineStr">
        <is>
          <t>No</t>
        </is>
      </c>
      <c r="B15" t="inlineStr">
        <is>
          <t>CURAL</t>
        </is>
      </c>
      <c r="C15" t="inlineStr">
        <is>
          <t>SHELVES</t>
        </is>
      </c>
      <c r="D15" t="inlineStr">
        <is>
          <t>BJ1012 .M6356 1985</t>
        </is>
      </c>
      <c r="E15" t="inlineStr">
        <is>
          <t>0                      BJ 1012000M  6356        1985</t>
        </is>
      </c>
      <c r="F15" t="inlineStr">
        <is>
          <t>Morality, reason and truth : new essays on the foundations of ethics / edited by David Copp and David Zimmerman.</t>
        </is>
      </c>
      <c r="H15" t="inlineStr">
        <is>
          <t>No</t>
        </is>
      </c>
      <c r="I15" t="inlineStr">
        <is>
          <t>1</t>
        </is>
      </c>
      <c r="J15" t="inlineStr">
        <is>
          <t>No</t>
        </is>
      </c>
      <c r="K15" t="inlineStr">
        <is>
          <t>No</t>
        </is>
      </c>
      <c r="L15" t="inlineStr">
        <is>
          <t>0</t>
        </is>
      </c>
      <c r="N15" t="inlineStr">
        <is>
          <t>Totowa, N.J. : Rowman &amp; Allanheld, 1985, c1984.</t>
        </is>
      </c>
      <c r="O15" t="inlineStr">
        <is>
          <t>1985</t>
        </is>
      </c>
      <c r="Q15" t="inlineStr">
        <is>
          <t>eng</t>
        </is>
      </c>
      <c r="R15" t="inlineStr">
        <is>
          <t>nju</t>
        </is>
      </c>
      <c r="T15" t="inlineStr">
        <is>
          <t xml:space="preserve">BJ </t>
        </is>
      </c>
      <c r="U15" t="n">
        <v>3</v>
      </c>
      <c r="V15" t="n">
        <v>3</v>
      </c>
      <c r="W15" t="inlineStr">
        <is>
          <t>2002-04-08</t>
        </is>
      </c>
      <c r="X15" t="inlineStr">
        <is>
          <t>2002-04-08</t>
        </is>
      </c>
      <c r="Y15" t="inlineStr">
        <is>
          <t>1990-09-14</t>
        </is>
      </c>
      <c r="Z15" t="inlineStr">
        <is>
          <t>1990-09-14</t>
        </is>
      </c>
      <c r="AA15" t="n">
        <v>445</v>
      </c>
      <c r="AB15" t="n">
        <v>379</v>
      </c>
      <c r="AC15" t="n">
        <v>389</v>
      </c>
      <c r="AD15" t="n">
        <v>2</v>
      </c>
      <c r="AE15" t="n">
        <v>2</v>
      </c>
      <c r="AF15" t="n">
        <v>18</v>
      </c>
      <c r="AG15" t="n">
        <v>18</v>
      </c>
      <c r="AH15" t="n">
        <v>3</v>
      </c>
      <c r="AI15" t="n">
        <v>3</v>
      </c>
      <c r="AJ15" t="n">
        <v>5</v>
      </c>
      <c r="AK15" t="n">
        <v>5</v>
      </c>
      <c r="AL15" t="n">
        <v>12</v>
      </c>
      <c r="AM15" t="n">
        <v>12</v>
      </c>
      <c r="AN15" t="n">
        <v>1</v>
      </c>
      <c r="AO15" t="n">
        <v>1</v>
      </c>
      <c r="AP15" t="n">
        <v>2</v>
      </c>
      <c r="AQ15" t="n">
        <v>2</v>
      </c>
      <c r="AR15" t="inlineStr">
        <is>
          <t>No</t>
        </is>
      </c>
      <c r="AS15" t="inlineStr">
        <is>
          <t>No</t>
        </is>
      </c>
      <c r="AU15">
        <f>HYPERLINK("https://creighton-primo.hosted.exlibrisgroup.com/primo-explore/search?tab=default_tab&amp;search_scope=EVERYTHING&amp;vid=01CRU&amp;lang=en_US&amp;offset=0&amp;query=any,contains,991000459399702656","Catalog Record")</f>
        <v/>
      </c>
      <c r="AV15">
        <f>HYPERLINK("http://www.worldcat.org/oclc/10924389","WorldCat Record")</f>
        <v/>
      </c>
      <c r="AW15" t="inlineStr">
        <is>
          <t>889511860:eng</t>
        </is>
      </c>
      <c r="AX15" t="inlineStr">
        <is>
          <t>10924389</t>
        </is>
      </c>
      <c r="AY15" t="inlineStr">
        <is>
          <t>991000459399702656</t>
        </is>
      </c>
      <c r="AZ15" t="inlineStr">
        <is>
          <t>991000459399702656</t>
        </is>
      </c>
      <c r="BA15" t="inlineStr">
        <is>
          <t>2272561000002656</t>
        </is>
      </c>
      <c r="BB15" t="inlineStr">
        <is>
          <t>BOOK</t>
        </is>
      </c>
      <c r="BD15" t="inlineStr">
        <is>
          <t>9780847673698</t>
        </is>
      </c>
      <c r="BE15" t="inlineStr">
        <is>
          <t>32285000303072</t>
        </is>
      </c>
      <c r="BF15" t="inlineStr">
        <is>
          <t>893237337</t>
        </is>
      </c>
    </row>
    <row r="16">
      <c r="A16" t="inlineStr">
        <is>
          <t>No</t>
        </is>
      </c>
      <c r="B16" t="inlineStr">
        <is>
          <t>CURAL</t>
        </is>
      </c>
      <c r="C16" t="inlineStr">
        <is>
          <t>SHELVES</t>
        </is>
      </c>
      <c r="D16" t="inlineStr">
        <is>
          <t>BJ1012 .R45 1962</t>
        </is>
      </c>
      <c r="E16" t="inlineStr">
        <is>
          <t>0                      BJ 1012000R  45          1962</t>
        </is>
      </c>
      <c r="F16" t="inlineStr">
        <is>
          <t>Philosophy of conduct / Henri Renard, William Rossner.</t>
        </is>
      </c>
      <c r="H16" t="inlineStr">
        <is>
          <t>No</t>
        </is>
      </c>
      <c r="I16" t="inlineStr">
        <is>
          <t>1</t>
        </is>
      </c>
      <c r="J16" t="inlineStr">
        <is>
          <t>Yes</t>
        </is>
      </c>
      <c r="K16" t="inlineStr">
        <is>
          <t>No</t>
        </is>
      </c>
      <c r="L16" t="inlineStr">
        <is>
          <t>0</t>
        </is>
      </c>
      <c r="M16" t="inlineStr">
        <is>
          <t>Renard, Henri, 1894-</t>
        </is>
      </c>
      <c r="N16" t="inlineStr">
        <is>
          <t>Kansas City, Mo. : Rockhurst College, 1962</t>
        </is>
      </c>
      <c r="O16" t="inlineStr">
        <is>
          <t>1962</t>
        </is>
      </c>
      <c r="P16" t="inlineStr">
        <is>
          <t>"Experimental Edition."</t>
        </is>
      </c>
      <c r="Q16" t="inlineStr">
        <is>
          <t>eng</t>
        </is>
      </c>
      <c r="R16" t="inlineStr">
        <is>
          <t>mou</t>
        </is>
      </c>
      <c r="T16" t="inlineStr">
        <is>
          <t xml:space="preserve">BJ </t>
        </is>
      </c>
      <c r="U16" t="n">
        <v>3</v>
      </c>
      <c r="V16" t="n">
        <v>3</v>
      </c>
      <c r="W16" t="inlineStr">
        <is>
          <t>2010-12-17</t>
        </is>
      </c>
      <c r="X16" t="inlineStr">
        <is>
          <t>2010-12-17</t>
        </is>
      </c>
      <c r="Y16" t="inlineStr">
        <is>
          <t>1991-09-23</t>
        </is>
      </c>
      <c r="Z16" t="inlineStr">
        <is>
          <t>1991-09-23</t>
        </is>
      </c>
      <c r="AA16" t="n">
        <v>9</v>
      </c>
      <c r="AB16" t="n">
        <v>9</v>
      </c>
      <c r="AC16" t="n">
        <v>9</v>
      </c>
      <c r="AD16" t="n">
        <v>2</v>
      </c>
      <c r="AE16" t="n">
        <v>2</v>
      </c>
      <c r="AF16" t="n">
        <v>5</v>
      </c>
      <c r="AG16" t="n">
        <v>5</v>
      </c>
      <c r="AH16" t="n">
        <v>0</v>
      </c>
      <c r="AI16" t="n">
        <v>0</v>
      </c>
      <c r="AJ16" t="n">
        <v>2</v>
      </c>
      <c r="AK16" t="n">
        <v>2</v>
      </c>
      <c r="AL16" t="n">
        <v>5</v>
      </c>
      <c r="AM16" t="n">
        <v>5</v>
      </c>
      <c r="AN16" t="n">
        <v>0</v>
      </c>
      <c r="AO16" t="n">
        <v>0</v>
      </c>
      <c r="AP16" t="n">
        <v>0</v>
      </c>
      <c r="AQ16" t="n">
        <v>0</v>
      </c>
      <c r="AR16" t="inlineStr">
        <is>
          <t>No</t>
        </is>
      </c>
      <c r="AS16" t="inlineStr">
        <is>
          <t>No</t>
        </is>
      </c>
      <c r="AU16">
        <f>HYPERLINK("https://creighton-primo.hosted.exlibrisgroup.com/primo-explore/search?tab=default_tab&amp;search_scope=EVERYTHING&amp;vid=01CRU&amp;lang=en_US&amp;offset=0&amp;query=any,contains,991001628839702656","Catalog Record")</f>
        <v/>
      </c>
      <c r="AV16">
        <f>HYPERLINK("http://www.worldcat.org/oclc/11174584","WorldCat Record")</f>
        <v/>
      </c>
      <c r="AW16" t="inlineStr">
        <is>
          <t>3943281908:eng</t>
        </is>
      </c>
      <c r="AX16" t="inlineStr">
        <is>
          <t>11174584</t>
        </is>
      </c>
      <c r="AY16" t="inlineStr">
        <is>
          <t>991001628839702656</t>
        </is>
      </c>
      <c r="AZ16" t="inlineStr">
        <is>
          <t>991001628839702656</t>
        </is>
      </c>
      <c r="BA16" t="inlineStr">
        <is>
          <t>2259457190002656</t>
        </is>
      </c>
      <c r="BB16" t="inlineStr">
        <is>
          <t>BOOK</t>
        </is>
      </c>
      <c r="BE16" t="inlineStr">
        <is>
          <t>32285000761022</t>
        </is>
      </c>
      <c r="BF16" t="inlineStr">
        <is>
          <t>893809112</t>
        </is>
      </c>
    </row>
    <row r="17">
      <c r="A17" t="inlineStr">
        <is>
          <t>No</t>
        </is>
      </c>
      <c r="B17" t="inlineStr">
        <is>
          <t>CURAL</t>
        </is>
      </c>
      <c r="C17" t="inlineStr">
        <is>
          <t>SHELVES</t>
        </is>
      </c>
      <c r="D17" t="inlineStr">
        <is>
          <t>BJ1012 .R6</t>
        </is>
      </c>
      <c r="E17" t="inlineStr">
        <is>
          <t>0                      BJ 1012000R  6</t>
        </is>
      </c>
      <c r="F17" t="inlineStr">
        <is>
          <t>The Roots of ethics : science, religion, and values / edited by Daniel Callahan and H. Tristram Engelhardt.</t>
        </is>
      </c>
      <c r="H17" t="inlineStr">
        <is>
          <t>No</t>
        </is>
      </c>
      <c r="I17" t="inlineStr">
        <is>
          <t>1</t>
        </is>
      </c>
      <c r="J17" t="inlineStr">
        <is>
          <t>No</t>
        </is>
      </c>
      <c r="K17" t="inlineStr">
        <is>
          <t>No</t>
        </is>
      </c>
      <c r="L17" t="inlineStr">
        <is>
          <t>0</t>
        </is>
      </c>
      <c r="N17" t="inlineStr">
        <is>
          <t>New York : Plenum Press, 1981.</t>
        </is>
      </c>
      <c r="O17" t="inlineStr">
        <is>
          <t>1981</t>
        </is>
      </c>
      <c r="Q17" t="inlineStr">
        <is>
          <t>eng</t>
        </is>
      </c>
      <c r="R17" t="inlineStr">
        <is>
          <t>nyu</t>
        </is>
      </c>
      <c r="S17" t="inlineStr">
        <is>
          <t>Hastings Center series in ethics</t>
        </is>
      </c>
      <c r="T17" t="inlineStr">
        <is>
          <t xml:space="preserve">BJ </t>
        </is>
      </c>
      <c r="U17" t="n">
        <v>2</v>
      </c>
      <c r="V17" t="n">
        <v>2</v>
      </c>
      <c r="W17" t="inlineStr">
        <is>
          <t>2007-12-05</t>
        </is>
      </c>
      <c r="X17" t="inlineStr">
        <is>
          <t>2007-12-05</t>
        </is>
      </c>
      <c r="Y17" t="inlineStr">
        <is>
          <t>1990-09-14</t>
        </is>
      </c>
      <c r="Z17" t="inlineStr">
        <is>
          <t>1990-09-14</t>
        </is>
      </c>
      <c r="AA17" t="n">
        <v>583</v>
      </c>
      <c r="AB17" t="n">
        <v>477</v>
      </c>
      <c r="AC17" t="n">
        <v>490</v>
      </c>
      <c r="AD17" t="n">
        <v>4</v>
      </c>
      <c r="AE17" t="n">
        <v>4</v>
      </c>
      <c r="AF17" t="n">
        <v>31</v>
      </c>
      <c r="AG17" t="n">
        <v>32</v>
      </c>
      <c r="AH17" t="n">
        <v>11</v>
      </c>
      <c r="AI17" t="n">
        <v>12</v>
      </c>
      <c r="AJ17" t="n">
        <v>6</v>
      </c>
      <c r="AK17" t="n">
        <v>6</v>
      </c>
      <c r="AL17" t="n">
        <v>18</v>
      </c>
      <c r="AM17" t="n">
        <v>19</v>
      </c>
      <c r="AN17" t="n">
        <v>3</v>
      </c>
      <c r="AO17" t="n">
        <v>3</v>
      </c>
      <c r="AP17" t="n">
        <v>2</v>
      </c>
      <c r="AQ17" t="n">
        <v>2</v>
      </c>
      <c r="AR17" t="inlineStr">
        <is>
          <t>No</t>
        </is>
      </c>
      <c r="AS17" t="inlineStr">
        <is>
          <t>Yes</t>
        </is>
      </c>
      <c r="AT17">
        <f>HYPERLINK("http://catalog.hathitrust.org/Record/000221520","HathiTrust Record")</f>
        <v/>
      </c>
      <c r="AU17">
        <f>HYPERLINK("https://creighton-primo.hosted.exlibrisgroup.com/primo-explore/search?tab=default_tab&amp;search_scope=EVERYTHING&amp;vid=01CRU&amp;lang=en_US&amp;offset=0&amp;query=any,contains,991005210209702656","Catalog Record")</f>
        <v/>
      </c>
      <c r="AV17">
        <f>HYPERLINK("http://www.worldcat.org/oclc/8161388","WorldCat Record")</f>
        <v/>
      </c>
      <c r="AW17" t="inlineStr">
        <is>
          <t>836684359:eng</t>
        </is>
      </c>
      <c r="AX17" t="inlineStr">
        <is>
          <t>8161388</t>
        </is>
      </c>
      <c r="AY17" t="inlineStr">
        <is>
          <t>991005210209702656</t>
        </is>
      </c>
      <c r="AZ17" t="inlineStr">
        <is>
          <t>991005210209702656</t>
        </is>
      </c>
      <c r="BA17" t="inlineStr">
        <is>
          <t>2257863090002656</t>
        </is>
      </c>
      <c r="BB17" t="inlineStr">
        <is>
          <t>BOOK</t>
        </is>
      </c>
      <c r="BD17" t="inlineStr">
        <is>
          <t>9780306407963</t>
        </is>
      </c>
      <c r="BE17" t="inlineStr">
        <is>
          <t>32285000303148</t>
        </is>
      </c>
      <c r="BF17" t="inlineStr">
        <is>
          <t>893628620</t>
        </is>
      </c>
    </row>
    <row r="18">
      <c r="A18" t="inlineStr">
        <is>
          <t>No</t>
        </is>
      </c>
      <c r="B18" t="inlineStr">
        <is>
          <t>CURAL</t>
        </is>
      </c>
      <c r="C18" t="inlineStr">
        <is>
          <t>SHELVES</t>
        </is>
      </c>
      <c r="D18" t="inlineStr">
        <is>
          <t>BJ1012 .W49</t>
        </is>
      </c>
      <c r="E18" t="inlineStr">
        <is>
          <t>0                      BJ 1012000W  49</t>
        </is>
      </c>
      <c r="F18" t="inlineStr">
        <is>
          <t>What is and what ought to be done : an essay on ethics and epistemology / Morton White.</t>
        </is>
      </c>
      <c r="H18" t="inlineStr">
        <is>
          <t>No</t>
        </is>
      </c>
      <c r="I18" t="inlineStr">
        <is>
          <t>1</t>
        </is>
      </c>
      <c r="J18" t="inlineStr">
        <is>
          <t>No</t>
        </is>
      </c>
      <c r="K18" t="inlineStr">
        <is>
          <t>No</t>
        </is>
      </c>
      <c r="L18" t="inlineStr">
        <is>
          <t>0</t>
        </is>
      </c>
      <c r="M18" t="inlineStr">
        <is>
          <t>White, Morton, 1917-2016.</t>
        </is>
      </c>
      <c r="N18" t="inlineStr">
        <is>
          <t>New York : Oxford University Press, 1981.</t>
        </is>
      </c>
      <c r="O18" t="inlineStr">
        <is>
          <t>1981</t>
        </is>
      </c>
      <c r="Q18" t="inlineStr">
        <is>
          <t>eng</t>
        </is>
      </c>
      <c r="R18" t="inlineStr">
        <is>
          <t>nyu</t>
        </is>
      </c>
      <c r="T18" t="inlineStr">
        <is>
          <t xml:space="preserve">BJ </t>
        </is>
      </c>
      <c r="U18" t="n">
        <v>1</v>
      </c>
      <c r="V18" t="n">
        <v>1</v>
      </c>
      <c r="W18" t="inlineStr">
        <is>
          <t>2002-03-20</t>
        </is>
      </c>
      <c r="X18" t="inlineStr">
        <is>
          <t>2002-03-20</t>
        </is>
      </c>
      <c r="Y18" t="inlineStr">
        <is>
          <t>1990-09-14</t>
        </is>
      </c>
      <c r="Z18" t="inlineStr">
        <is>
          <t>1990-09-14</t>
        </is>
      </c>
      <c r="AA18" t="n">
        <v>513</v>
      </c>
      <c r="AB18" t="n">
        <v>409</v>
      </c>
      <c r="AC18" t="n">
        <v>416</v>
      </c>
      <c r="AD18" t="n">
        <v>3</v>
      </c>
      <c r="AE18" t="n">
        <v>3</v>
      </c>
      <c r="AF18" t="n">
        <v>20</v>
      </c>
      <c r="AG18" t="n">
        <v>20</v>
      </c>
      <c r="AH18" t="n">
        <v>7</v>
      </c>
      <c r="AI18" t="n">
        <v>7</v>
      </c>
      <c r="AJ18" t="n">
        <v>6</v>
      </c>
      <c r="AK18" t="n">
        <v>6</v>
      </c>
      <c r="AL18" t="n">
        <v>13</v>
      </c>
      <c r="AM18" t="n">
        <v>13</v>
      </c>
      <c r="AN18" t="n">
        <v>1</v>
      </c>
      <c r="AO18" t="n">
        <v>1</v>
      </c>
      <c r="AP18" t="n">
        <v>0</v>
      </c>
      <c r="AQ18" t="n">
        <v>0</v>
      </c>
      <c r="AR18" t="inlineStr">
        <is>
          <t>No</t>
        </is>
      </c>
      <c r="AS18" t="inlineStr">
        <is>
          <t>Yes</t>
        </is>
      </c>
      <c r="AT18">
        <f>HYPERLINK("http://catalog.hathitrust.org/Record/000139267","HathiTrust Record")</f>
        <v/>
      </c>
      <c r="AU18">
        <f>HYPERLINK("https://creighton-primo.hosted.exlibrisgroup.com/primo-explore/search?tab=default_tab&amp;search_scope=EVERYTHING&amp;vid=01CRU&amp;lang=en_US&amp;offset=0&amp;query=any,contains,991005079999702656","Catalog Record")</f>
        <v/>
      </c>
      <c r="AV18">
        <f>HYPERLINK("http://www.worldcat.org/oclc/7170636","WorldCat Record")</f>
        <v/>
      </c>
      <c r="AW18" t="inlineStr">
        <is>
          <t>25927515:eng</t>
        </is>
      </c>
      <c r="AX18" t="inlineStr">
        <is>
          <t>7170636</t>
        </is>
      </c>
      <c r="AY18" t="inlineStr">
        <is>
          <t>991005079999702656</t>
        </is>
      </c>
      <c r="AZ18" t="inlineStr">
        <is>
          <t>991005079999702656</t>
        </is>
      </c>
      <c r="BA18" t="inlineStr">
        <is>
          <t>2256624700002656</t>
        </is>
      </c>
      <c r="BB18" t="inlineStr">
        <is>
          <t>BOOK</t>
        </is>
      </c>
      <c r="BD18" t="inlineStr">
        <is>
          <t>9780195029161</t>
        </is>
      </c>
      <c r="BE18" t="inlineStr">
        <is>
          <t>32285000303239</t>
        </is>
      </c>
      <c r="BF18" t="inlineStr">
        <is>
          <t>893236234</t>
        </is>
      </c>
    </row>
    <row r="19">
      <c r="A19" t="inlineStr">
        <is>
          <t>No</t>
        </is>
      </c>
      <c r="B19" t="inlineStr">
        <is>
          <t>CURAL</t>
        </is>
      </c>
      <c r="C19" t="inlineStr">
        <is>
          <t>SHELVES</t>
        </is>
      </c>
      <c r="D19" t="inlineStr">
        <is>
          <t>BJ1025 .H3 1964</t>
        </is>
      </c>
      <c r="E19" t="inlineStr">
        <is>
          <t>0                      BJ 1025000H  3           1964</t>
        </is>
      </c>
      <c r="F19" t="inlineStr">
        <is>
          <t>The language of morals / [by] R.M. Hare.</t>
        </is>
      </c>
      <c r="H19" t="inlineStr">
        <is>
          <t>No</t>
        </is>
      </c>
      <c r="I19" t="inlineStr">
        <is>
          <t>1</t>
        </is>
      </c>
      <c r="J19" t="inlineStr">
        <is>
          <t>No</t>
        </is>
      </c>
      <c r="K19" t="inlineStr">
        <is>
          <t>No</t>
        </is>
      </c>
      <c r="L19" t="inlineStr">
        <is>
          <t>0</t>
        </is>
      </c>
      <c r="M19" t="inlineStr">
        <is>
          <t>Hare, R. M. (Richard Mervyn)</t>
        </is>
      </c>
      <c r="N19" t="inlineStr">
        <is>
          <t>London ; New York : Oxford University Press, 1964.</t>
        </is>
      </c>
      <c r="O19" t="inlineStr">
        <is>
          <t>1964</t>
        </is>
      </c>
      <c r="Q19" t="inlineStr">
        <is>
          <t>eng</t>
        </is>
      </c>
      <c r="R19" t="inlineStr">
        <is>
          <t>enk</t>
        </is>
      </c>
      <c r="T19" t="inlineStr">
        <is>
          <t xml:space="preserve">BJ </t>
        </is>
      </c>
      <c r="U19" t="n">
        <v>4</v>
      </c>
      <c r="V19" t="n">
        <v>4</v>
      </c>
      <c r="W19" t="inlineStr">
        <is>
          <t>2010-03-28</t>
        </is>
      </c>
      <c r="X19" t="inlineStr">
        <is>
          <t>2010-03-28</t>
        </is>
      </c>
      <c r="Y19" t="inlineStr">
        <is>
          <t>1996-08-12</t>
        </is>
      </c>
      <c r="Z19" t="inlineStr">
        <is>
          <t>1996-08-12</t>
        </is>
      </c>
      <c r="AA19" t="n">
        <v>278</v>
      </c>
      <c r="AB19" t="n">
        <v>160</v>
      </c>
      <c r="AC19" t="n">
        <v>1135</v>
      </c>
      <c r="AD19" t="n">
        <v>2</v>
      </c>
      <c r="AE19" t="n">
        <v>8</v>
      </c>
      <c r="AF19" t="n">
        <v>8</v>
      </c>
      <c r="AG19" t="n">
        <v>55</v>
      </c>
      <c r="AH19" t="n">
        <v>1</v>
      </c>
      <c r="AI19" t="n">
        <v>21</v>
      </c>
      <c r="AJ19" t="n">
        <v>3</v>
      </c>
      <c r="AK19" t="n">
        <v>9</v>
      </c>
      <c r="AL19" t="n">
        <v>4</v>
      </c>
      <c r="AM19" t="n">
        <v>27</v>
      </c>
      <c r="AN19" t="n">
        <v>1</v>
      </c>
      <c r="AO19" t="n">
        <v>5</v>
      </c>
      <c r="AP19" t="n">
        <v>1</v>
      </c>
      <c r="AQ19" t="n">
        <v>6</v>
      </c>
      <c r="AR19" t="inlineStr">
        <is>
          <t>No</t>
        </is>
      </c>
      <c r="AS19" t="inlineStr">
        <is>
          <t>Yes</t>
        </is>
      </c>
      <c r="AT19">
        <f>HYPERLINK("http://catalog.hathitrust.org/Record/009906706","HathiTrust Record")</f>
        <v/>
      </c>
      <c r="AU19">
        <f>HYPERLINK("https://creighton-primo.hosted.exlibrisgroup.com/primo-explore/search?tab=default_tab&amp;search_scope=EVERYTHING&amp;vid=01CRU&amp;lang=en_US&amp;offset=0&amp;query=any,contains,991002156779702656","Catalog Record")</f>
        <v/>
      </c>
      <c r="AV19">
        <f>HYPERLINK("http://www.worldcat.org/oclc/272994","WorldCat Record")</f>
        <v/>
      </c>
      <c r="AW19" t="inlineStr">
        <is>
          <t>1404248:eng</t>
        </is>
      </c>
      <c r="AX19" t="inlineStr">
        <is>
          <t>272994</t>
        </is>
      </c>
      <c r="AY19" t="inlineStr">
        <is>
          <t>991002156779702656</t>
        </is>
      </c>
      <c r="AZ19" t="inlineStr">
        <is>
          <t>991002156779702656</t>
        </is>
      </c>
      <c r="BA19" t="inlineStr">
        <is>
          <t>2262426440002656</t>
        </is>
      </c>
      <c r="BB19" t="inlineStr">
        <is>
          <t>BOOK</t>
        </is>
      </c>
      <c r="BE19" t="inlineStr">
        <is>
          <t>32285002260460</t>
        </is>
      </c>
      <c r="BF19" t="inlineStr">
        <is>
          <t>893238691</t>
        </is>
      </c>
    </row>
    <row r="20">
      <c r="A20" t="inlineStr">
        <is>
          <t>No</t>
        </is>
      </c>
      <c r="B20" t="inlineStr">
        <is>
          <t>CURAL</t>
        </is>
      </c>
      <c r="C20" t="inlineStr">
        <is>
          <t>SHELVES</t>
        </is>
      </c>
      <c r="D20" t="inlineStr">
        <is>
          <t>BJ1031 .T49 1986</t>
        </is>
      </c>
      <c r="E20" t="inlineStr">
        <is>
          <t>0                      BJ 1031000T  49          1986</t>
        </is>
      </c>
      <c r="F20" t="inlineStr">
        <is>
          <t>Rights, restitution, and risk : essays in moral theory / Judith Jarvis Thomson ; edited by William Parent.</t>
        </is>
      </c>
      <c r="H20" t="inlineStr">
        <is>
          <t>No</t>
        </is>
      </c>
      <c r="I20" t="inlineStr">
        <is>
          <t>1</t>
        </is>
      </c>
      <c r="J20" t="inlineStr">
        <is>
          <t>Yes</t>
        </is>
      </c>
      <c r="K20" t="inlineStr">
        <is>
          <t>No</t>
        </is>
      </c>
      <c r="L20" t="inlineStr">
        <is>
          <t>0</t>
        </is>
      </c>
      <c r="M20" t="inlineStr">
        <is>
          <t>Thomson, Judith Jarvis.</t>
        </is>
      </c>
      <c r="N20" t="inlineStr">
        <is>
          <t>Cambridge, Mass. : Harvard University Press, 1986.</t>
        </is>
      </c>
      <c r="O20" t="inlineStr">
        <is>
          <t>1986</t>
        </is>
      </c>
      <c r="Q20" t="inlineStr">
        <is>
          <t>eng</t>
        </is>
      </c>
      <c r="R20" t="inlineStr">
        <is>
          <t>mau</t>
        </is>
      </c>
      <c r="T20" t="inlineStr">
        <is>
          <t xml:space="preserve">BJ </t>
        </is>
      </c>
      <c r="U20" t="n">
        <v>4</v>
      </c>
      <c r="V20" t="n">
        <v>5</v>
      </c>
      <c r="W20" t="inlineStr">
        <is>
          <t>2001-04-29</t>
        </is>
      </c>
      <c r="X20" t="inlineStr">
        <is>
          <t>2001-04-29</t>
        </is>
      </c>
      <c r="Y20" t="inlineStr">
        <is>
          <t>1990-09-14</t>
        </is>
      </c>
      <c r="Z20" t="inlineStr">
        <is>
          <t>1991-08-06</t>
        </is>
      </c>
      <c r="AA20" t="n">
        <v>853</v>
      </c>
      <c r="AB20" t="n">
        <v>699</v>
      </c>
      <c r="AC20" t="n">
        <v>706</v>
      </c>
      <c r="AD20" t="n">
        <v>9</v>
      </c>
      <c r="AE20" t="n">
        <v>9</v>
      </c>
      <c r="AF20" t="n">
        <v>47</v>
      </c>
      <c r="AG20" t="n">
        <v>47</v>
      </c>
      <c r="AH20" t="n">
        <v>13</v>
      </c>
      <c r="AI20" t="n">
        <v>13</v>
      </c>
      <c r="AJ20" t="n">
        <v>9</v>
      </c>
      <c r="AK20" t="n">
        <v>9</v>
      </c>
      <c r="AL20" t="n">
        <v>19</v>
      </c>
      <c r="AM20" t="n">
        <v>19</v>
      </c>
      <c r="AN20" t="n">
        <v>6</v>
      </c>
      <c r="AO20" t="n">
        <v>6</v>
      </c>
      <c r="AP20" t="n">
        <v>11</v>
      </c>
      <c r="AQ20" t="n">
        <v>11</v>
      </c>
      <c r="AR20" t="inlineStr">
        <is>
          <t>No</t>
        </is>
      </c>
      <c r="AS20" t="inlineStr">
        <is>
          <t>Yes</t>
        </is>
      </c>
      <c r="AT20">
        <f>HYPERLINK("http://catalog.hathitrust.org/Record/000482206","HathiTrust Record")</f>
        <v/>
      </c>
      <c r="AU20">
        <f>HYPERLINK("https://creighton-primo.hosted.exlibrisgroup.com/primo-explore/search?tab=default_tab&amp;search_scope=EVERYTHING&amp;vid=01CRU&amp;lang=en_US&amp;offset=0&amp;query=any,contains,991001632209702656","Catalog Record")</f>
        <v/>
      </c>
      <c r="AV20">
        <f>HYPERLINK("http://www.worldcat.org/oclc/13010739","WorldCat Record")</f>
        <v/>
      </c>
      <c r="AW20" t="inlineStr">
        <is>
          <t>836695002:eng</t>
        </is>
      </c>
      <c r="AX20" t="inlineStr">
        <is>
          <t>13010739</t>
        </is>
      </c>
      <c r="AY20" t="inlineStr">
        <is>
          <t>991001632209702656</t>
        </is>
      </c>
      <c r="AZ20" t="inlineStr">
        <is>
          <t>991001632209702656</t>
        </is>
      </c>
      <c r="BA20" t="inlineStr">
        <is>
          <t>2258326810002656</t>
        </is>
      </c>
      <c r="BB20" t="inlineStr">
        <is>
          <t>BOOK</t>
        </is>
      </c>
      <c r="BD20" t="inlineStr">
        <is>
          <t>9780674769809</t>
        </is>
      </c>
      <c r="BE20" t="inlineStr">
        <is>
          <t>32285000303387</t>
        </is>
      </c>
      <c r="BF20" t="inlineStr">
        <is>
          <t>893516333</t>
        </is>
      </c>
    </row>
    <row r="21">
      <c r="A21" t="inlineStr">
        <is>
          <t>No</t>
        </is>
      </c>
      <c r="B21" t="inlineStr">
        <is>
          <t>CURAL</t>
        </is>
      </c>
      <c r="C21" t="inlineStr">
        <is>
          <t>SHELVES</t>
        </is>
      </c>
      <c r="D21" t="inlineStr">
        <is>
          <t>BJ1077 .M3</t>
        </is>
      </c>
      <c r="E21" t="inlineStr">
        <is>
          <t>0                      BJ 1077000M  3</t>
        </is>
      </c>
      <c r="F21" t="inlineStr">
        <is>
          <t>Neuf leçons sur les notions premiéres de la philosophie morale.</t>
        </is>
      </c>
      <c r="H21" t="inlineStr">
        <is>
          <t>No</t>
        </is>
      </c>
      <c r="I21" t="inlineStr">
        <is>
          <t>1</t>
        </is>
      </c>
      <c r="J21" t="inlineStr">
        <is>
          <t>No</t>
        </is>
      </c>
      <c r="K21" t="inlineStr">
        <is>
          <t>No</t>
        </is>
      </c>
      <c r="L21" t="inlineStr">
        <is>
          <t>0</t>
        </is>
      </c>
      <c r="M21" t="inlineStr">
        <is>
          <t>Maritain, Jacques, 1882-1973.</t>
        </is>
      </c>
      <c r="N21" t="inlineStr">
        <is>
          <t>Paris : P. Téqui, [1951]</t>
        </is>
      </c>
      <c r="O21" t="inlineStr">
        <is>
          <t>1951</t>
        </is>
      </c>
      <c r="Q21" t="inlineStr">
        <is>
          <t>eng</t>
        </is>
      </c>
      <c r="R21" t="inlineStr">
        <is>
          <t xml:space="preserve">xx </t>
        </is>
      </c>
      <c r="S21" t="inlineStr">
        <is>
          <t>Cours et documents. Philosophie. Théologie</t>
        </is>
      </c>
      <c r="T21" t="inlineStr">
        <is>
          <t xml:space="preserve">BJ </t>
        </is>
      </c>
      <c r="U21" t="n">
        <v>1</v>
      </c>
      <c r="V21" t="n">
        <v>1</v>
      </c>
      <c r="W21" t="inlineStr">
        <is>
          <t>2008-06-05</t>
        </is>
      </c>
      <c r="X21" t="inlineStr">
        <is>
          <t>2008-06-05</t>
        </is>
      </c>
      <c r="Y21" t="inlineStr">
        <is>
          <t>1990-09-18</t>
        </is>
      </c>
      <c r="Z21" t="inlineStr">
        <is>
          <t>1990-09-18</t>
        </is>
      </c>
      <c r="AA21" t="n">
        <v>112</v>
      </c>
      <c r="AB21" t="n">
        <v>65</v>
      </c>
      <c r="AC21" t="n">
        <v>217</v>
      </c>
      <c r="AD21" t="n">
        <v>1</v>
      </c>
      <c r="AE21" t="n">
        <v>3</v>
      </c>
      <c r="AF21" t="n">
        <v>18</v>
      </c>
      <c r="AG21" t="n">
        <v>27</v>
      </c>
      <c r="AH21" t="n">
        <v>5</v>
      </c>
      <c r="AI21" t="n">
        <v>9</v>
      </c>
      <c r="AJ21" t="n">
        <v>5</v>
      </c>
      <c r="AK21" t="n">
        <v>6</v>
      </c>
      <c r="AL21" t="n">
        <v>16</v>
      </c>
      <c r="AM21" t="n">
        <v>18</v>
      </c>
      <c r="AN21" t="n">
        <v>0</v>
      </c>
      <c r="AO21" t="n">
        <v>2</v>
      </c>
      <c r="AP21" t="n">
        <v>0</v>
      </c>
      <c r="AQ21" t="n">
        <v>1</v>
      </c>
      <c r="AR21" t="inlineStr">
        <is>
          <t>No</t>
        </is>
      </c>
      <c r="AS21" t="inlineStr">
        <is>
          <t>Yes</t>
        </is>
      </c>
      <c r="AT21">
        <f>HYPERLINK("http://catalog.hathitrust.org/Record/009368511","HathiTrust Record")</f>
        <v/>
      </c>
      <c r="AU21">
        <f>HYPERLINK("https://creighton-primo.hosted.exlibrisgroup.com/primo-explore/search?tab=default_tab&amp;search_scope=EVERYTHING&amp;vid=01CRU&amp;lang=en_US&amp;offset=0&amp;query=any,contains,991003898189702656","Catalog Record")</f>
        <v/>
      </c>
      <c r="AV21">
        <f>HYPERLINK("http://www.worldcat.org/oclc/1817525","WorldCat Record")</f>
        <v/>
      </c>
      <c r="AW21" t="inlineStr">
        <is>
          <t>2626824:eng</t>
        </is>
      </c>
      <c r="AX21" t="inlineStr">
        <is>
          <t>1817525</t>
        </is>
      </c>
      <c r="AY21" t="inlineStr">
        <is>
          <t>991003898189702656</t>
        </is>
      </c>
      <c r="AZ21" t="inlineStr">
        <is>
          <t>991003898189702656</t>
        </is>
      </c>
      <c r="BA21" t="inlineStr">
        <is>
          <t>2267013990002656</t>
        </is>
      </c>
      <c r="BB21" t="inlineStr">
        <is>
          <t>BOOK</t>
        </is>
      </c>
      <c r="BE21" t="inlineStr">
        <is>
          <t>32285000304583</t>
        </is>
      </c>
      <c r="BF21" t="inlineStr">
        <is>
          <t>893699555</t>
        </is>
      </c>
    </row>
    <row r="22">
      <c r="A22" t="inlineStr">
        <is>
          <t>No</t>
        </is>
      </c>
      <c r="B22" t="inlineStr">
        <is>
          <t>CURAL</t>
        </is>
      </c>
      <c r="C22" t="inlineStr">
        <is>
          <t>SHELVES</t>
        </is>
      </c>
      <c r="D22" t="inlineStr">
        <is>
          <t>BJ1114 .B5713 1989</t>
        </is>
      </c>
      <c r="E22" t="inlineStr">
        <is>
          <t>0                      BJ 1114000B  5713        1989</t>
        </is>
      </c>
      <c r="F22" t="inlineStr">
        <is>
          <t>What reason demands / Rüdiger Bittner ; translated by Theodore Talbot.</t>
        </is>
      </c>
      <c r="H22" t="inlineStr">
        <is>
          <t>No</t>
        </is>
      </c>
      <c r="I22" t="inlineStr">
        <is>
          <t>1</t>
        </is>
      </c>
      <c r="J22" t="inlineStr">
        <is>
          <t>No</t>
        </is>
      </c>
      <c r="K22" t="inlineStr">
        <is>
          <t>No</t>
        </is>
      </c>
      <c r="L22" t="inlineStr">
        <is>
          <t>0</t>
        </is>
      </c>
      <c r="M22" t="inlineStr">
        <is>
          <t>Bittner, Rüdiger, 1945-</t>
        </is>
      </c>
      <c r="N22" t="inlineStr">
        <is>
          <t>Cambridge [England] ; New York : Cambridge University Press, 1989.</t>
        </is>
      </c>
      <c r="O22" t="inlineStr">
        <is>
          <t>1989</t>
        </is>
      </c>
      <c r="Q22" t="inlineStr">
        <is>
          <t>eng</t>
        </is>
      </c>
      <c r="R22" t="inlineStr">
        <is>
          <t>enk</t>
        </is>
      </c>
      <c r="T22" t="inlineStr">
        <is>
          <t xml:space="preserve">BJ </t>
        </is>
      </c>
      <c r="U22" t="n">
        <v>5</v>
      </c>
      <c r="V22" t="n">
        <v>5</v>
      </c>
      <c r="W22" t="inlineStr">
        <is>
          <t>2001-02-28</t>
        </is>
      </c>
      <c r="X22" t="inlineStr">
        <is>
          <t>2001-02-28</t>
        </is>
      </c>
      <c r="Y22" t="inlineStr">
        <is>
          <t>1990-02-24</t>
        </is>
      </c>
      <c r="Z22" t="inlineStr">
        <is>
          <t>1990-02-24</t>
        </is>
      </c>
      <c r="AA22" t="n">
        <v>419</v>
      </c>
      <c r="AB22" t="n">
        <v>308</v>
      </c>
      <c r="AC22" t="n">
        <v>314</v>
      </c>
      <c r="AD22" t="n">
        <v>2</v>
      </c>
      <c r="AE22" t="n">
        <v>2</v>
      </c>
      <c r="AF22" t="n">
        <v>19</v>
      </c>
      <c r="AG22" t="n">
        <v>19</v>
      </c>
      <c r="AH22" t="n">
        <v>2</v>
      </c>
      <c r="AI22" t="n">
        <v>2</v>
      </c>
      <c r="AJ22" t="n">
        <v>6</v>
      </c>
      <c r="AK22" t="n">
        <v>6</v>
      </c>
      <c r="AL22" t="n">
        <v>13</v>
      </c>
      <c r="AM22" t="n">
        <v>13</v>
      </c>
      <c r="AN22" t="n">
        <v>1</v>
      </c>
      <c r="AO22" t="n">
        <v>1</v>
      </c>
      <c r="AP22" t="n">
        <v>1</v>
      </c>
      <c r="AQ22" t="n">
        <v>1</v>
      </c>
      <c r="AR22" t="inlineStr">
        <is>
          <t>No</t>
        </is>
      </c>
      <c r="AS22" t="inlineStr">
        <is>
          <t>No</t>
        </is>
      </c>
      <c r="AU22">
        <f>HYPERLINK("https://creighton-primo.hosted.exlibrisgroup.com/primo-explore/search?tab=default_tab&amp;search_scope=EVERYTHING&amp;vid=01CRU&amp;lang=en_US&amp;offset=0&amp;query=any,contains,991005409539702656","Catalog Record")</f>
        <v/>
      </c>
      <c r="AV22">
        <f>HYPERLINK("http://www.worldcat.org/oclc/18191534","WorldCat Record")</f>
        <v/>
      </c>
      <c r="AW22" t="inlineStr">
        <is>
          <t>17089745:eng</t>
        </is>
      </c>
      <c r="AX22" t="inlineStr">
        <is>
          <t>18191534</t>
        </is>
      </c>
      <c r="AY22" t="inlineStr">
        <is>
          <t>991005409539702656</t>
        </is>
      </c>
      <c r="AZ22" t="inlineStr">
        <is>
          <t>991005409539702656</t>
        </is>
      </c>
      <c r="BA22" t="inlineStr">
        <is>
          <t>2269174390002656</t>
        </is>
      </c>
      <c r="BB22" t="inlineStr">
        <is>
          <t>BOOK</t>
        </is>
      </c>
      <c r="BD22" t="inlineStr">
        <is>
          <t>9780521352154</t>
        </is>
      </c>
      <c r="BE22" t="inlineStr">
        <is>
          <t>32285000039320</t>
        </is>
      </c>
      <c r="BF22" t="inlineStr">
        <is>
          <t>893248875</t>
        </is>
      </c>
    </row>
    <row r="23">
      <c r="A23" t="inlineStr">
        <is>
          <t>No</t>
        </is>
      </c>
      <c r="B23" t="inlineStr">
        <is>
          <t>CURAL</t>
        </is>
      </c>
      <c r="C23" t="inlineStr">
        <is>
          <t>SHELVES</t>
        </is>
      </c>
      <c r="D23" t="inlineStr">
        <is>
          <t>BJ1114 .M413</t>
        </is>
      </c>
      <c r="E23" t="inlineStr">
        <is>
          <t>0                      BJ 1114000M  413</t>
        </is>
      </c>
      <c r="F23" t="inlineStr">
        <is>
          <t>Morality, decision, and social organization : toward a logic of ethics / Karl Menger.</t>
        </is>
      </c>
      <c r="H23" t="inlineStr">
        <is>
          <t>No</t>
        </is>
      </c>
      <c r="I23" t="inlineStr">
        <is>
          <t>1</t>
        </is>
      </c>
      <c r="J23" t="inlineStr">
        <is>
          <t>No</t>
        </is>
      </c>
      <c r="K23" t="inlineStr">
        <is>
          <t>No</t>
        </is>
      </c>
      <c r="L23" t="inlineStr">
        <is>
          <t>0</t>
        </is>
      </c>
      <c r="M23" t="inlineStr">
        <is>
          <t>Menger, Karl, 1902-1985.</t>
        </is>
      </c>
      <c r="N23" t="inlineStr">
        <is>
          <t>Dordrecht ; Boston : D. Reidel Pub. Co., c1974.</t>
        </is>
      </c>
      <c r="O23" t="inlineStr">
        <is>
          <t>1974</t>
        </is>
      </c>
      <c r="Q23" t="inlineStr">
        <is>
          <t>eng</t>
        </is>
      </c>
      <c r="R23" t="inlineStr">
        <is>
          <t xml:space="preserve">ne </t>
        </is>
      </c>
      <c r="S23" t="inlineStr">
        <is>
          <t>Vienna Circle collection ; v. 6</t>
        </is>
      </c>
      <c r="T23" t="inlineStr">
        <is>
          <t xml:space="preserve">BJ </t>
        </is>
      </c>
      <c r="U23" t="n">
        <v>5</v>
      </c>
      <c r="V23" t="n">
        <v>5</v>
      </c>
      <c r="W23" t="inlineStr">
        <is>
          <t>2000-10-10</t>
        </is>
      </c>
      <c r="X23" t="inlineStr">
        <is>
          <t>2000-10-10</t>
        </is>
      </c>
      <c r="Y23" t="inlineStr">
        <is>
          <t>1996-08-12</t>
        </is>
      </c>
      <c r="Z23" t="inlineStr">
        <is>
          <t>1996-08-12</t>
        </is>
      </c>
      <c r="AA23" t="n">
        <v>356</v>
      </c>
      <c r="AB23" t="n">
        <v>243</v>
      </c>
      <c r="AC23" t="n">
        <v>251</v>
      </c>
      <c r="AD23" t="n">
        <v>2</v>
      </c>
      <c r="AE23" t="n">
        <v>2</v>
      </c>
      <c r="AF23" t="n">
        <v>13</v>
      </c>
      <c r="AG23" t="n">
        <v>14</v>
      </c>
      <c r="AH23" t="n">
        <v>1</v>
      </c>
      <c r="AI23" t="n">
        <v>2</v>
      </c>
      <c r="AJ23" t="n">
        <v>5</v>
      </c>
      <c r="AK23" t="n">
        <v>5</v>
      </c>
      <c r="AL23" t="n">
        <v>10</v>
      </c>
      <c r="AM23" t="n">
        <v>11</v>
      </c>
      <c r="AN23" t="n">
        <v>1</v>
      </c>
      <c r="AO23" t="n">
        <v>1</v>
      </c>
      <c r="AP23" t="n">
        <v>0</v>
      </c>
      <c r="AQ23" t="n">
        <v>0</v>
      </c>
      <c r="AR23" t="inlineStr">
        <is>
          <t>No</t>
        </is>
      </c>
      <c r="AS23" t="inlineStr">
        <is>
          <t>Yes</t>
        </is>
      </c>
      <c r="AT23">
        <f>HYPERLINK("http://catalog.hathitrust.org/Record/001390027","HathiTrust Record")</f>
        <v/>
      </c>
      <c r="AU23">
        <f>HYPERLINK("https://creighton-primo.hosted.exlibrisgroup.com/primo-explore/search?tab=default_tab&amp;search_scope=EVERYTHING&amp;vid=01CRU&amp;lang=en_US&amp;offset=0&amp;query=any,contains,991003704169702656","Catalog Record")</f>
        <v/>
      </c>
      <c r="AV23">
        <f>HYPERLINK("http://www.worldcat.org/oclc/1340630","WorldCat Record")</f>
        <v/>
      </c>
      <c r="AW23" t="inlineStr">
        <is>
          <t>4666473325:eng</t>
        </is>
      </c>
      <c r="AX23" t="inlineStr">
        <is>
          <t>1340630</t>
        </is>
      </c>
      <c r="AY23" t="inlineStr">
        <is>
          <t>991003704169702656</t>
        </is>
      </c>
      <c r="AZ23" t="inlineStr">
        <is>
          <t>991003704169702656</t>
        </is>
      </c>
      <c r="BA23" t="inlineStr">
        <is>
          <t>2261897290002656</t>
        </is>
      </c>
      <c r="BB23" t="inlineStr">
        <is>
          <t>BOOK</t>
        </is>
      </c>
      <c r="BD23" t="inlineStr">
        <is>
          <t>9789027703187</t>
        </is>
      </c>
      <c r="BE23" t="inlineStr">
        <is>
          <t>32285002260585</t>
        </is>
      </c>
      <c r="BF23" t="inlineStr">
        <is>
          <t>893512256</t>
        </is>
      </c>
    </row>
    <row r="24">
      <c r="A24" t="inlineStr">
        <is>
          <t>No</t>
        </is>
      </c>
      <c r="B24" t="inlineStr">
        <is>
          <t>CURAL</t>
        </is>
      </c>
      <c r="C24" t="inlineStr">
        <is>
          <t>SHELVES</t>
        </is>
      </c>
      <c r="D24" t="inlineStr">
        <is>
          <t>BJ1188 .W56 1989</t>
        </is>
      </c>
      <c r="E24" t="inlineStr">
        <is>
          <t>0                      BJ 1188000W  56          1989</t>
        </is>
      </c>
      <c r="F24" t="inlineStr">
        <is>
          <t>Community and spiritual transformation : religion and politics in a communal age / Gibson Winter.</t>
        </is>
      </c>
      <c r="H24" t="inlineStr">
        <is>
          <t>No</t>
        </is>
      </c>
      <c r="I24" t="inlineStr">
        <is>
          <t>1</t>
        </is>
      </c>
      <c r="J24" t="inlineStr">
        <is>
          <t>No</t>
        </is>
      </c>
      <c r="K24" t="inlineStr">
        <is>
          <t>No</t>
        </is>
      </c>
      <c r="L24" t="inlineStr">
        <is>
          <t>0</t>
        </is>
      </c>
      <c r="M24" t="inlineStr">
        <is>
          <t>Winter, Gibson.</t>
        </is>
      </c>
      <c r="N24" t="inlineStr">
        <is>
          <t>New York : Crossroad, c1989.</t>
        </is>
      </c>
      <c r="O24" t="inlineStr">
        <is>
          <t>1989</t>
        </is>
      </c>
      <c r="Q24" t="inlineStr">
        <is>
          <t>eng</t>
        </is>
      </c>
      <c r="R24" t="inlineStr">
        <is>
          <t>nyu</t>
        </is>
      </c>
      <c r="T24" t="inlineStr">
        <is>
          <t xml:space="preserve">BJ </t>
        </is>
      </c>
      <c r="U24" t="n">
        <v>1</v>
      </c>
      <c r="V24" t="n">
        <v>1</v>
      </c>
      <c r="W24" t="inlineStr">
        <is>
          <t>2009-06-21</t>
        </is>
      </c>
      <c r="X24" t="inlineStr">
        <is>
          <t>2009-06-21</t>
        </is>
      </c>
      <c r="Y24" t="inlineStr">
        <is>
          <t>1990-06-13</t>
        </is>
      </c>
      <c r="Z24" t="inlineStr">
        <is>
          <t>1990-06-13</t>
        </is>
      </c>
      <c r="AA24" t="n">
        <v>187</v>
      </c>
      <c r="AB24" t="n">
        <v>151</v>
      </c>
      <c r="AC24" t="n">
        <v>158</v>
      </c>
      <c r="AD24" t="n">
        <v>2</v>
      </c>
      <c r="AE24" t="n">
        <v>2</v>
      </c>
      <c r="AF24" t="n">
        <v>17</v>
      </c>
      <c r="AG24" t="n">
        <v>17</v>
      </c>
      <c r="AH24" t="n">
        <v>3</v>
      </c>
      <c r="AI24" t="n">
        <v>3</v>
      </c>
      <c r="AJ24" t="n">
        <v>6</v>
      </c>
      <c r="AK24" t="n">
        <v>6</v>
      </c>
      <c r="AL24" t="n">
        <v>13</v>
      </c>
      <c r="AM24" t="n">
        <v>13</v>
      </c>
      <c r="AN24" t="n">
        <v>1</v>
      </c>
      <c r="AO24" t="n">
        <v>1</v>
      </c>
      <c r="AP24" t="n">
        <v>0</v>
      </c>
      <c r="AQ24" t="n">
        <v>0</v>
      </c>
      <c r="AR24" t="inlineStr">
        <is>
          <t>No</t>
        </is>
      </c>
      <c r="AS24" t="inlineStr">
        <is>
          <t>Yes</t>
        </is>
      </c>
      <c r="AT24">
        <f>HYPERLINK("http://catalog.hathitrust.org/Record/001831530","HathiTrust Record")</f>
        <v/>
      </c>
      <c r="AU24">
        <f>HYPERLINK("https://creighton-primo.hosted.exlibrisgroup.com/primo-explore/search?tab=default_tab&amp;search_scope=EVERYTHING&amp;vid=01CRU&amp;lang=en_US&amp;offset=0&amp;query=any,contains,991001493689702656","Catalog Record")</f>
        <v/>
      </c>
      <c r="AV24">
        <f>HYPERLINK("http://www.worldcat.org/oclc/19740719","WorldCat Record")</f>
        <v/>
      </c>
      <c r="AW24" t="inlineStr">
        <is>
          <t>21805169:eng</t>
        </is>
      </c>
      <c r="AX24" t="inlineStr">
        <is>
          <t>19740719</t>
        </is>
      </c>
      <c r="AY24" t="inlineStr">
        <is>
          <t>991001493689702656</t>
        </is>
      </c>
      <c r="AZ24" t="inlineStr">
        <is>
          <t>991001493689702656</t>
        </is>
      </c>
      <c r="BA24" t="inlineStr">
        <is>
          <t>2264333210002656</t>
        </is>
      </c>
      <c r="BB24" t="inlineStr">
        <is>
          <t>BOOK</t>
        </is>
      </c>
      <c r="BD24" t="inlineStr">
        <is>
          <t>9780824509606</t>
        </is>
      </c>
      <c r="BE24" t="inlineStr">
        <is>
          <t>32285000176601</t>
        </is>
      </c>
      <c r="BF24" t="inlineStr">
        <is>
          <t>893256280</t>
        </is>
      </c>
    </row>
    <row r="25">
      <c r="A25" t="inlineStr">
        <is>
          <t>No</t>
        </is>
      </c>
      <c r="B25" t="inlineStr">
        <is>
          <t>CURAL</t>
        </is>
      </c>
      <c r="C25" t="inlineStr">
        <is>
          <t>SHELVES</t>
        </is>
      </c>
      <c r="D25" t="inlineStr">
        <is>
          <t>BJ122 .D3 1965</t>
        </is>
      </c>
      <c r="E25" t="inlineStr">
        <is>
          <t>0                      BJ 0122000D  3           1965</t>
        </is>
      </c>
      <c r="F25" t="inlineStr">
        <is>
          <t>Development of moral philosophy in India.</t>
        </is>
      </c>
      <c r="H25" t="inlineStr">
        <is>
          <t>No</t>
        </is>
      </c>
      <c r="I25" t="inlineStr">
        <is>
          <t>1</t>
        </is>
      </c>
      <c r="J25" t="inlineStr">
        <is>
          <t>No</t>
        </is>
      </c>
      <c r="K25" t="inlineStr">
        <is>
          <t>No</t>
        </is>
      </c>
      <c r="L25" t="inlineStr">
        <is>
          <t>0</t>
        </is>
      </c>
      <c r="M25" t="inlineStr">
        <is>
          <t>Dasgupta, Surama.</t>
        </is>
      </c>
      <c r="N25" t="inlineStr">
        <is>
          <t>New York, F. Ungar Pub. Co. [1965]</t>
        </is>
      </c>
      <c r="O25" t="inlineStr">
        <is>
          <t>1965</t>
        </is>
      </c>
      <c r="Q25" t="inlineStr">
        <is>
          <t>eng</t>
        </is>
      </c>
      <c r="R25" t="inlineStr">
        <is>
          <t>nyu</t>
        </is>
      </c>
      <c r="T25" t="inlineStr">
        <is>
          <t xml:space="preserve">BJ </t>
        </is>
      </c>
      <c r="U25" t="n">
        <v>3</v>
      </c>
      <c r="V25" t="n">
        <v>3</v>
      </c>
      <c r="W25" t="inlineStr">
        <is>
          <t>2002-09-10</t>
        </is>
      </c>
      <c r="X25" t="inlineStr">
        <is>
          <t>2002-09-10</t>
        </is>
      </c>
      <c r="Y25" t="inlineStr">
        <is>
          <t>1996-08-12</t>
        </is>
      </c>
      <c r="Z25" t="inlineStr">
        <is>
          <t>1996-08-12</t>
        </is>
      </c>
      <c r="AA25" t="n">
        <v>415</v>
      </c>
      <c r="AB25" t="n">
        <v>382</v>
      </c>
      <c r="AC25" t="n">
        <v>435</v>
      </c>
      <c r="AD25" t="n">
        <v>2</v>
      </c>
      <c r="AE25" t="n">
        <v>2</v>
      </c>
      <c r="AF25" t="n">
        <v>18</v>
      </c>
      <c r="AG25" t="n">
        <v>19</v>
      </c>
      <c r="AH25" t="n">
        <v>7</v>
      </c>
      <c r="AI25" t="n">
        <v>8</v>
      </c>
      <c r="AJ25" t="n">
        <v>4</v>
      </c>
      <c r="AK25" t="n">
        <v>4</v>
      </c>
      <c r="AL25" t="n">
        <v>12</v>
      </c>
      <c r="AM25" t="n">
        <v>13</v>
      </c>
      <c r="AN25" t="n">
        <v>1</v>
      </c>
      <c r="AO25" t="n">
        <v>1</v>
      </c>
      <c r="AP25" t="n">
        <v>0</v>
      </c>
      <c r="AQ25" t="n">
        <v>0</v>
      </c>
      <c r="AR25" t="inlineStr">
        <is>
          <t>No</t>
        </is>
      </c>
      <c r="AS25" t="inlineStr">
        <is>
          <t>No</t>
        </is>
      </c>
      <c r="AU25">
        <f>HYPERLINK("https://creighton-primo.hosted.exlibrisgroup.com/primo-explore/search?tab=default_tab&amp;search_scope=EVERYTHING&amp;vid=01CRU&amp;lang=en_US&amp;offset=0&amp;query=any,contains,991002452719702656","Catalog Record")</f>
        <v/>
      </c>
      <c r="AV25">
        <f>HYPERLINK("http://www.worldcat.org/oclc/353244","WorldCat Record")</f>
        <v/>
      </c>
      <c r="AW25" t="inlineStr">
        <is>
          <t>199004842:eng</t>
        </is>
      </c>
      <c r="AX25" t="inlineStr">
        <is>
          <t>353244</t>
        </is>
      </c>
      <c r="AY25" t="inlineStr">
        <is>
          <t>991002452719702656</t>
        </is>
      </c>
      <c r="AZ25" t="inlineStr">
        <is>
          <t>991002452719702656</t>
        </is>
      </c>
      <c r="BA25" t="inlineStr">
        <is>
          <t>2267936200002656</t>
        </is>
      </c>
      <c r="BB25" t="inlineStr">
        <is>
          <t>BOOK</t>
        </is>
      </c>
      <c r="BE25" t="inlineStr">
        <is>
          <t>32285002259447</t>
        </is>
      </c>
      <c r="BF25" t="inlineStr">
        <is>
          <t>893421382</t>
        </is>
      </c>
    </row>
    <row r="26">
      <c r="A26" t="inlineStr">
        <is>
          <t>No</t>
        </is>
      </c>
      <c r="B26" t="inlineStr">
        <is>
          <t>CURAL</t>
        </is>
      </c>
      <c r="C26" t="inlineStr">
        <is>
          <t>SHELVES</t>
        </is>
      </c>
      <c r="D26" t="inlineStr">
        <is>
          <t>BJ122 .K7 v.1</t>
        </is>
      </c>
      <c r="E26" t="inlineStr">
        <is>
          <t>0                      BJ 0122000K  7                                                       v.1</t>
        </is>
      </c>
      <c r="F26" t="inlineStr">
        <is>
          <t>Commentaries on living; first series, from the notebooks of J. Krishnamurti. Edited by D. Rajagopal.</t>
        </is>
      </c>
      <c r="G26" t="inlineStr">
        <is>
          <t>V.1</t>
        </is>
      </c>
      <c r="H26" t="inlineStr">
        <is>
          <t>No</t>
        </is>
      </c>
      <c r="I26" t="inlineStr">
        <is>
          <t>1</t>
        </is>
      </c>
      <c r="J26" t="inlineStr">
        <is>
          <t>No</t>
        </is>
      </c>
      <c r="K26" t="inlineStr">
        <is>
          <t>No</t>
        </is>
      </c>
      <c r="L26" t="inlineStr">
        <is>
          <t>0</t>
        </is>
      </c>
      <c r="M26" t="inlineStr">
        <is>
          <t>Krishnamurti, J. (Jiddu), 1895-1986.</t>
        </is>
      </c>
      <c r="N26" t="inlineStr">
        <is>
          <t>Wheaton, Ill., Theosophical Pub. House [1967, c1956]</t>
        </is>
      </c>
      <c r="O26" t="inlineStr">
        <is>
          <t>1967</t>
        </is>
      </c>
      <c r="Q26" t="inlineStr">
        <is>
          <t>eng</t>
        </is>
      </c>
      <c r="R26" t="inlineStr">
        <is>
          <t>ilu</t>
        </is>
      </c>
      <c r="S26" t="inlineStr">
        <is>
          <t>A Quest book</t>
        </is>
      </c>
      <c r="T26" t="inlineStr">
        <is>
          <t xml:space="preserve">BJ </t>
        </is>
      </c>
      <c r="U26" t="n">
        <v>4</v>
      </c>
      <c r="V26" t="n">
        <v>4</v>
      </c>
      <c r="W26" t="inlineStr">
        <is>
          <t>2005-04-20</t>
        </is>
      </c>
      <c r="X26" t="inlineStr">
        <is>
          <t>2005-04-20</t>
        </is>
      </c>
      <c r="Y26" t="inlineStr">
        <is>
          <t>1996-08-12</t>
        </is>
      </c>
      <c r="Z26" t="inlineStr">
        <is>
          <t>1996-08-12</t>
        </is>
      </c>
      <c r="AA26" t="n">
        <v>634</v>
      </c>
      <c r="AB26" t="n">
        <v>610</v>
      </c>
      <c r="AC26" t="n">
        <v>919</v>
      </c>
      <c r="AD26" t="n">
        <v>4</v>
      </c>
      <c r="AE26" t="n">
        <v>6</v>
      </c>
      <c r="AF26" t="n">
        <v>22</v>
      </c>
      <c r="AG26" t="n">
        <v>25</v>
      </c>
      <c r="AH26" t="n">
        <v>9</v>
      </c>
      <c r="AI26" t="n">
        <v>9</v>
      </c>
      <c r="AJ26" t="n">
        <v>3</v>
      </c>
      <c r="AK26" t="n">
        <v>3</v>
      </c>
      <c r="AL26" t="n">
        <v>11</v>
      </c>
      <c r="AM26" t="n">
        <v>12</v>
      </c>
      <c r="AN26" t="n">
        <v>3</v>
      </c>
      <c r="AO26" t="n">
        <v>5</v>
      </c>
      <c r="AP26" t="n">
        <v>0</v>
      </c>
      <c r="AQ26" t="n">
        <v>0</v>
      </c>
      <c r="AR26" t="inlineStr">
        <is>
          <t>No</t>
        </is>
      </c>
      <c r="AS26" t="inlineStr">
        <is>
          <t>No</t>
        </is>
      </c>
      <c r="AU26">
        <f>HYPERLINK("https://creighton-primo.hosted.exlibrisgroup.com/primo-explore/search?tab=default_tab&amp;search_scope=EVERYTHING&amp;vid=01CRU&amp;lang=en_US&amp;offset=0&amp;query=any,contains,991002570329702656","Catalog Record")</f>
        <v/>
      </c>
      <c r="AV26">
        <f>HYPERLINK("http://www.worldcat.org/oclc/373496","WorldCat Record")</f>
        <v/>
      </c>
      <c r="AW26" t="inlineStr">
        <is>
          <t>10252425541:eng</t>
        </is>
      </c>
      <c r="AX26" t="inlineStr">
        <is>
          <t>373496</t>
        </is>
      </c>
      <c r="AY26" t="inlineStr">
        <is>
          <t>991002570329702656</t>
        </is>
      </c>
      <c r="AZ26" t="inlineStr">
        <is>
          <t>991002570329702656</t>
        </is>
      </c>
      <c r="BA26" t="inlineStr">
        <is>
          <t>2261195000002656</t>
        </is>
      </c>
      <c r="BB26" t="inlineStr">
        <is>
          <t>BOOK</t>
        </is>
      </c>
      <c r="BE26" t="inlineStr">
        <is>
          <t>32285002259454</t>
        </is>
      </c>
      <c r="BF26" t="inlineStr">
        <is>
          <t>893903971</t>
        </is>
      </c>
    </row>
    <row r="27">
      <c r="A27" t="inlineStr">
        <is>
          <t>No</t>
        </is>
      </c>
      <c r="B27" t="inlineStr">
        <is>
          <t>CURAL</t>
        </is>
      </c>
      <c r="C27" t="inlineStr">
        <is>
          <t>SHELVES</t>
        </is>
      </c>
      <c r="D27" t="inlineStr">
        <is>
          <t>BJ122 .K7 v.2</t>
        </is>
      </c>
      <c r="E27" t="inlineStr">
        <is>
          <t>0                      BJ 0122000K  7                                                       v.2</t>
        </is>
      </c>
      <c r="F27" t="inlineStr">
        <is>
          <t>Commentaries on living; second series, from the notebooks of J. Krishnamurti. Edited by D. Rajagopal.</t>
        </is>
      </c>
      <c r="G27" t="inlineStr">
        <is>
          <t>V.2</t>
        </is>
      </c>
      <c r="H27" t="inlineStr">
        <is>
          <t>No</t>
        </is>
      </c>
      <c r="I27" t="inlineStr">
        <is>
          <t>1</t>
        </is>
      </c>
      <c r="J27" t="inlineStr">
        <is>
          <t>No</t>
        </is>
      </c>
      <c r="K27" t="inlineStr">
        <is>
          <t>No</t>
        </is>
      </c>
      <c r="L27" t="inlineStr">
        <is>
          <t>0</t>
        </is>
      </c>
      <c r="M27" t="inlineStr">
        <is>
          <t>Krishnamurti, J. (Jiddu), 1895-1986.</t>
        </is>
      </c>
      <c r="N27" t="inlineStr">
        <is>
          <t>Wheaton, Ill., Theosophical Pub. House [1967, c1958]</t>
        </is>
      </c>
      <c r="O27" t="inlineStr">
        <is>
          <t>1967</t>
        </is>
      </c>
      <c r="Q27" t="inlineStr">
        <is>
          <t>eng</t>
        </is>
      </c>
      <c r="R27" t="inlineStr">
        <is>
          <t>ilu</t>
        </is>
      </c>
      <c r="T27" t="inlineStr">
        <is>
          <t xml:space="preserve">BJ </t>
        </is>
      </c>
      <c r="U27" t="n">
        <v>1</v>
      </c>
      <c r="V27" t="n">
        <v>1</v>
      </c>
      <c r="W27" t="inlineStr">
        <is>
          <t>2007-11-04</t>
        </is>
      </c>
      <c r="X27" t="inlineStr">
        <is>
          <t>2007-11-04</t>
        </is>
      </c>
      <c r="Y27" t="inlineStr">
        <is>
          <t>1996-08-12</t>
        </is>
      </c>
      <c r="Z27" t="inlineStr">
        <is>
          <t>1996-08-12</t>
        </is>
      </c>
      <c r="AA27" t="n">
        <v>598</v>
      </c>
      <c r="AB27" t="n">
        <v>581</v>
      </c>
      <c r="AC27" t="n">
        <v>1016</v>
      </c>
      <c r="AD27" t="n">
        <v>2</v>
      </c>
      <c r="AE27" t="n">
        <v>5</v>
      </c>
      <c r="AF27" t="n">
        <v>19</v>
      </c>
      <c r="AG27" t="n">
        <v>25</v>
      </c>
      <c r="AH27" t="n">
        <v>9</v>
      </c>
      <c r="AI27" t="n">
        <v>9</v>
      </c>
      <c r="AJ27" t="n">
        <v>3</v>
      </c>
      <c r="AK27" t="n">
        <v>4</v>
      </c>
      <c r="AL27" t="n">
        <v>10</v>
      </c>
      <c r="AM27" t="n">
        <v>13</v>
      </c>
      <c r="AN27" t="n">
        <v>1</v>
      </c>
      <c r="AO27" t="n">
        <v>4</v>
      </c>
      <c r="AP27" t="n">
        <v>0</v>
      </c>
      <c r="AQ27" t="n">
        <v>0</v>
      </c>
      <c r="AR27" t="inlineStr">
        <is>
          <t>No</t>
        </is>
      </c>
      <c r="AS27" t="inlineStr">
        <is>
          <t>No</t>
        </is>
      </c>
      <c r="AU27">
        <f>HYPERLINK("https://creighton-primo.hosted.exlibrisgroup.com/primo-explore/search?tab=default_tab&amp;search_scope=EVERYTHING&amp;vid=01CRU&amp;lang=en_US&amp;offset=0&amp;query=any,contains,991002583649702656","Catalog Record")</f>
        <v/>
      </c>
      <c r="AV27">
        <f>HYPERLINK("http://www.worldcat.org/oclc/375272","WorldCat Record")</f>
        <v/>
      </c>
      <c r="AW27" t="inlineStr">
        <is>
          <t>5481507636:eng</t>
        </is>
      </c>
      <c r="AX27" t="inlineStr">
        <is>
          <t>375272</t>
        </is>
      </c>
      <c r="AY27" t="inlineStr">
        <is>
          <t>991002583649702656</t>
        </is>
      </c>
      <c r="AZ27" t="inlineStr">
        <is>
          <t>991002583649702656</t>
        </is>
      </c>
      <c r="BA27" t="inlineStr">
        <is>
          <t>2264123140002656</t>
        </is>
      </c>
      <c r="BB27" t="inlineStr">
        <is>
          <t>BOOK</t>
        </is>
      </c>
      <c r="BE27" t="inlineStr">
        <is>
          <t>32285002259462</t>
        </is>
      </c>
      <c r="BF27" t="inlineStr">
        <is>
          <t>893510935</t>
        </is>
      </c>
    </row>
    <row r="28">
      <c r="A28" t="inlineStr">
        <is>
          <t>No</t>
        </is>
      </c>
      <c r="B28" t="inlineStr">
        <is>
          <t>CURAL</t>
        </is>
      </c>
      <c r="C28" t="inlineStr">
        <is>
          <t>SHELVES</t>
        </is>
      </c>
      <c r="D28" t="inlineStr">
        <is>
          <t>BJ122 .K7 v.3</t>
        </is>
      </c>
      <c r="E28" t="inlineStr">
        <is>
          <t>0                      BJ 0122000K  7                                                       v.3</t>
        </is>
      </c>
      <c r="F28" t="inlineStr">
        <is>
          <t>Commentaries on living; third series, from the notebooks of J. Krishnamurti. Edited by D. Rajagopal.</t>
        </is>
      </c>
      <c r="G28" t="inlineStr">
        <is>
          <t>V.3</t>
        </is>
      </c>
      <c r="H28" t="inlineStr">
        <is>
          <t>No</t>
        </is>
      </c>
      <c r="I28" t="inlineStr">
        <is>
          <t>1</t>
        </is>
      </c>
      <c r="J28" t="inlineStr">
        <is>
          <t>No</t>
        </is>
      </c>
      <c r="K28" t="inlineStr">
        <is>
          <t>No</t>
        </is>
      </c>
      <c r="L28" t="inlineStr">
        <is>
          <t>0</t>
        </is>
      </c>
      <c r="M28" t="inlineStr">
        <is>
          <t>Krishnamurti, J. (Jiddu), 1895-1986.</t>
        </is>
      </c>
      <c r="N28" t="inlineStr">
        <is>
          <t>Wheaton, Ill., Theosophical Pub. House [1967, c1960]</t>
        </is>
      </c>
      <c r="O28" t="inlineStr">
        <is>
          <t>1967</t>
        </is>
      </c>
      <c r="Q28" t="inlineStr">
        <is>
          <t>eng</t>
        </is>
      </c>
      <c r="R28" t="inlineStr">
        <is>
          <t>ilu</t>
        </is>
      </c>
      <c r="S28" t="inlineStr">
        <is>
          <t>A Quest book</t>
        </is>
      </c>
      <c r="T28" t="inlineStr">
        <is>
          <t xml:space="preserve">BJ </t>
        </is>
      </c>
      <c r="U28" t="n">
        <v>1</v>
      </c>
      <c r="V28" t="n">
        <v>1</v>
      </c>
      <c r="W28" t="inlineStr">
        <is>
          <t>2001-03-16</t>
        </is>
      </c>
      <c r="X28" t="inlineStr">
        <is>
          <t>2001-03-16</t>
        </is>
      </c>
      <c r="Y28" t="inlineStr">
        <is>
          <t>1996-08-12</t>
        </is>
      </c>
      <c r="Z28" t="inlineStr">
        <is>
          <t>1996-08-12</t>
        </is>
      </c>
      <c r="AA28" t="n">
        <v>644</v>
      </c>
      <c r="AB28" t="n">
        <v>622</v>
      </c>
      <c r="AC28" t="n">
        <v>1312</v>
      </c>
      <c r="AD28" t="n">
        <v>2</v>
      </c>
      <c r="AE28" t="n">
        <v>5</v>
      </c>
      <c r="AF28" t="n">
        <v>21</v>
      </c>
      <c r="AG28" t="n">
        <v>34</v>
      </c>
      <c r="AH28" t="n">
        <v>9</v>
      </c>
      <c r="AI28" t="n">
        <v>13</v>
      </c>
      <c r="AJ28" t="n">
        <v>5</v>
      </c>
      <c r="AK28" t="n">
        <v>6</v>
      </c>
      <c r="AL28" t="n">
        <v>13</v>
      </c>
      <c r="AM28" t="n">
        <v>19</v>
      </c>
      <c r="AN28" t="n">
        <v>1</v>
      </c>
      <c r="AO28" t="n">
        <v>4</v>
      </c>
      <c r="AP28" t="n">
        <v>0</v>
      </c>
      <c r="AQ28" t="n">
        <v>0</v>
      </c>
      <c r="AR28" t="inlineStr">
        <is>
          <t>No</t>
        </is>
      </c>
      <c r="AS28" t="inlineStr">
        <is>
          <t>Yes</t>
        </is>
      </c>
      <c r="AT28">
        <f>HYPERLINK("http://catalog.hathitrust.org/Record/001389724","HathiTrust Record")</f>
        <v/>
      </c>
      <c r="AU28">
        <f>HYPERLINK("https://creighton-primo.hosted.exlibrisgroup.com/primo-explore/search?tab=default_tab&amp;search_scope=EVERYTHING&amp;vid=01CRU&amp;lang=en_US&amp;offset=0&amp;query=any,contains,991002570309702656","Catalog Record")</f>
        <v/>
      </c>
      <c r="AV28">
        <f>HYPERLINK("http://www.worldcat.org/oclc/373494","WorldCat Record")</f>
        <v/>
      </c>
      <c r="AW28" t="inlineStr">
        <is>
          <t>4916079813:eng</t>
        </is>
      </c>
      <c r="AX28" t="inlineStr">
        <is>
          <t>373494</t>
        </is>
      </c>
      <c r="AY28" t="inlineStr">
        <is>
          <t>991002570309702656</t>
        </is>
      </c>
      <c r="AZ28" t="inlineStr">
        <is>
          <t>991002570309702656</t>
        </is>
      </c>
      <c r="BA28" t="inlineStr">
        <is>
          <t>2261196470002656</t>
        </is>
      </c>
      <c r="BB28" t="inlineStr">
        <is>
          <t>BOOK</t>
        </is>
      </c>
      <c r="BE28" t="inlineStr">
        <is>
          <t>32285002259470</t>
        </is>
      </c>
      <c r="BF28" t="inlineStr">
        <is>
          <t>893535084</t>
        </is>
      </c>
    </row>
    <row r="29">
      <c r="A29" t="inlineStr">
        <is>
          <t>No</t>
        </is>
      </c>
      <c r="B29" t="inlineStr">
        <is>
          <t>CURAL</t>
        </is>
      </c>
      <c r="C29" t="inlineStr">
        <is>
          <t>SHELVES</t>
        </is>
      </c>
      <c r="D29" t="inlineStr">
        <is>
          <t>BJ122 .S47 1965</t>
        </is>
      </c>
      <c r="E29" t="inlineStr">
        <is>
          <t>0                      BJ 0122000S  47          1965</t>
        </is>
      </c>
      <c r="F29" t="inlineStr">
        <is>
          <t>Ethical philosophies of India, by I. C. Sharma. Edited and revised by Stanley M. Daugert.</t>
        </is>
      </c>
      <c r="H29" t="inlineStr">
        <is>
          <t>No</t>
        </is>
      </c>
      <c r="I29" t="inlineStr">
        <is>
          <t>1</t>
        </is>
      </c>
      <c r="J29" t="inlineStr">
        <is>
          <t>No</t>
        </is>
      </c>
      <c r="K29" t="inlineStr">
        <is>
          <t>No</t>
        </is>
      </c>
      <c r="L29" t="inlineStr">
        <is>
          <t>0</t>
        </is>
      </c>
      <c r="M29" t="inlineStr">
        <is>
          <t>Sharma, I. C. (Ishwar Chandra), 1921-</t>
        </is>
      </c>
      <c r="N29" t="inlineStr">
        <is>
          <t>Lincoln, Neb., Johnsen Pub. Co., [1965]</t>
        </is>
      </c>
      <c r="O29" t="inlineStr">
        <is>
          <t>1965</t>
        </is>
      </c>
      <c r="Q29" t="inlineStr">
        <is>
          <t>eng</t>
        </is>
      </c>
      <c r="R29" t="inlineStr">
        <is>
          <t>nbu</t>
        </is>
      </c>
      <c r="T29" t="inlineStr">
        <is>
          <t xml:space="preserve">BJ </t>
        </is>
      </c>
      <c r="U29" t="n">
        <v>4</v>
      </c>
      <c r="V29" t="n">
        <v>4</v>
      </c>
      <c r="W29" t="inlineStr">
        <is>
          <t>2002-09-25</t>
        </is>
      </c>
      <c r="X29" t="inlineStr">
        <is>
          <t>2002-09-25</t>
        </is>
      </c>
      <c r="Y29" t="inlineStr">
        <is>
          <t>1996-08-12</t>
        </is>
      </c>
      <c r="Z29" t="inlineStr">
        <is>
          <t>1996-08-12</t>
        </is>
      </c>
      <c r="AA29" t="n">
        <v>332</v>
      </c>
      <c r="AB29" t="n">
        <v>297</v>
      </c>
      <c r="AC29" t="n">
        <v>521</v>
      </c>
      <c r="AD29" t="n">
        <v>3</v>
      </c>
      <c r="AE29" t="n">
        <v>4</v>
      </c>
      <c r="AF29" t="n">
        <v>20</v>
      </c>
      <c r="AG29" t="n">
        <v>29</v>
      </c>
      <c r="AH29" t="n">
        <v>5</v>
      </c>
      <c r="AI29" t="n">
        <v>10</v>
      </c>
      <c r="AJ29" t="n">
        <v>6</v>
      </c>
      <c r="AK29" t="n">
        <v>7</v>
      </c>
      <c r="AL29" t="n">
        <v>11</v>
      </c>
      <c r="AM29" t="n">
        <v>16</v>
      </c>
      <c r="AN29" t="n">
        <v>2</v>
      </c>
      <c r="AO29" t="n">
        <v>3</v>
      </c>
      <c r="AP29" t="n">
        <v>0</v>
      </c>
      <c r="AQ29" t="n">
        <v>0</v>
      </c>
      <c r="AR29" t="inlineStr">
        <is>
          <t>No</t>
        </is>
      </c>
      <c r="AS29" t="inlineStr">
        <is>
          <t>Yes</t>
        </is>
      </c>
      <c r="AT29">
        <f>HYPERLINK("http://catalog.hathitrust.org/Record/001389729","HathiTrust Record")</f>
        <v/>
      </c>
      <c r="AU29">
        <f>HYPERLINK("https://creighton-primo.hosted.exlibrisgroup.com/primo-explore/search?tab=default_tab&amp;search_scope=EVERYTHING&amp;vid=01CRU&amp;lang=en_US&amp;offset=0&amp;query=any,contains,991003249209702656","Catalog Record")</f>
        <v/>
      </c>
      <c r="AV29">
        <f>HYPERLINK("http://www.worldcat.org/oclc/774060","WorldCat Record")</f>
        <v/>
      </c>
      <c r="AW29" t="inlineStr">
        <is>
          <t>1319567:eng</t>
        </is>
      </c>
      <c r="AX29" t="inlineStr">
        <is>
          <t>774060</t>
        </is>
      </c>
      <c r="AY29" t="inlineStr">
        <is>
          <t>991003249209702656</t>
        </is>
      </c>
      <c r="AZ29" t="inlineStr">
        <is>
          <t>991003249209702656</t>
        </is>
      </c>
      <c r="BA29" t="inlineStr">
        <is>
          <t>2262520030002656</t>
        </is>
      </c>
      <c r="BB29" t="inlineStr">
        <is>
          <t>BOOK</t>
        </is>
      </c>
      <c r="BE29" t="inlineStr">
        <is>
          <t>32285002259488</t>
        </is>
      </c>
      <c r="BF29" t="inlineStr">
        <is>
          <t>893893531</t>
        </is>
      </c>
    </row>
    <row r="30">
      <c r="A30" t="inlineStr">
        <is>
          <t>No</t>
        </is>
      </c>
      <c r="B30" t="inlineStr">
        <is>
          <t>CURAL</t>
        </is>
      </c>
      <c r="C30" t="inlineStr">
        <is>
          <t>SHELVES</t>
        </is>
      </c>
      <c r="D30" t="inlineStr">
        <is>
          <t>BJ1231 .R3</t>
        </is>
      </c>
      <c r="E30" t="inlineStr">
        <is>
          <t>0                      BJ 1231000R  3</t>
        </is>
      </c>
      <c r="F30" t="inlineStr">
        <is>
          <t>Nine modern moralists.</t>
        </is>
      </c>
      <c r="H30" t="inlineStr">
        <is>
          <t>No</t>
        </is>
      </c>
      <c r="I30" t="inlineStr">
        <is>
          <t>1</t>
        </is>
      </c>
      <c r="J30" t="inlineStr">
        <is>
          <t>No</t>
        </is>
      </c>
      <c r="K30" t="inlineStr">
        <is>
          <t>No</t>
        </is>
      </c>
      <c r="L30" t="inlineStr">
        <is>
          <t>0</t>
        </is>
      </c>
      <c r="M30" t="inlineStr">
        <is>
          <t>Ramsey, Paul.</t>
        </is>
      </c>
      <c r="N30" t="inlineStr">
        <is>
          <t>Englewood Cliffs, N.J., Prentice-Hall [1962]</t>
        </is>
      </c>
      <c r="O30" t="inlineStr">
        <is>
          <t>1962</t>
        </is>
      </c>
      <c r="Q30" t="inlineStr">
        <is>
          <t>eng</t>
        </is>
      </c>
      <c r="R30" t="inlineStr">
        <is>
          <t>nju</t>
        </is>
      </c>
      <c r="S30" t="inlineStr">
        <is>
          <t>A Spectrum book, S-36</t>
        </is>
      </c>
      <c r="T30" t="inlineStr">
        <is>
          <t xml:space="preserve">BJ </t>
        </is>
      </c>
      <c r="U30" t="n">
        <v>3</v>
      </c>
      <c r="V30" t="n">
        <v>3</v>
      </c>
      <c r="W30" t="inlineStr">
        <is>
          <t>1999-04-07</t>
        </is>
      </c>
      <c r="X30" t="inlineStr">
        <is>
          <t>1999-04-07</t>
        </is>
      </c>
      <c r="Y30" t="inlineStr">
        <is>
          <t>1996-08-12</t>
        </is>
      </c>
      <c r="Z30" t="inlineStr">
        <is>
          <t>1996-08-12</t>
        </is>
      </c>
      <c r="AA30" t="n">
        <v>1013</v>
      </c>
      <c r="AB30" t="n">
        <v>905</v>
      </c>
      <c r="AC30" t="n">
        <v>1150</v>
      </c>
      <c r="AD30" t="n">
        <v>7</v>
      </c>
      <c r="AE30" t="n">
        <v>9</v>
      </c>
      <c r="AF30" t="n">
        <v>41</v>
      </c>
      <c r="AG30" t="n">
        <v>57</v>
      </c>
      <c r="AH30" t="n">
        <v>15</v>
      </c>
      <c r="AI30" t="n">
        <v>22</v>
      </c>
      <c r="AJ30" t="n">
        <v>9</v>
      </c>
      <c r="AK30" t="n">
        <v>11</v>
      </c>
      <c r="AL30" t="n">
        <v>22</v>
      </c>
      <c r="AM30" t="n">
        <v>26</v>
      </c>
      <c r="AN30" t="n">
        <v>5</v>
      </c>
      <c r="AO30" t="n">
        <v>6</v>
      </c>
      <c r="AP30" t="n">
        <v>0</v>
      </c>
      <c r="AQ30" t="n">
        <v>6</v>
      </c>
      <c r="AR30" t="inlineStr">
        <is>
          <t>No</t>
        </is>
      </c>
      <c r="AS30" t="inlineStr">
        <is>
          <t>No</t>
        </is>
      </c>
      <c r="AT30">
        <f>HYPERLINK("http://catalog.hathitrust.org/Record/001390083","HathiTrust Record")</f>
        <v/>
      </c>
      <c r="AU30">
        <f>HYPERLINK("https://creighton-primo.hosted.exlibrisgroup.com/primo-explore/search?tab=default_tab&amp;search_scope=EVERYTHING&amp;vid=01CRU&amp;lang=en_US&amp;offset=0&amp;query=any,contains,991002347909702656","Catalog Record")</f>
        <v/>
      </c>
      <c r="AV30">
        <f>HYPERLINK("http://www.worldcat.org/oclc/324853","WorldCat Record")</f>
        <v/>
      </c>
      <c r="AW30" t="inlineStr">
        <is>
          <t>1412173:eng</t>
        </is>
      </c>
      <c r="AX30" t="inlineStr">
        <is>
          <t>324853</t>
        </is>
      </c>
      <c r="AY30" t="inlineStr">
        <is>
          <t>991002347909702656</t>
        </is>
      </c>
      <c r="AZ30" t="inlineStr">
        <is>
          <t>991002347909702656</t>
        </is>
      </c>
      <c r="BA30" t="inlineStr">
        <is>
          <t>2254728940002656</t>
        </is>
      </c>
      <c r="BB30" t="inlineStr">
        <is>
          <t>BOOK</t>
        </is>
      </c>
      <c r="BE30" t="inlineStr">
        <is>
          <t>32285002260650</t>
        </is>
      </c>
      <c r="BF30" t="inlineStr">
        <is>
          <t>893245059</t>
        </is>
      </c>
    </row>
    <row r="31">
      <c r="A31" t="inlineStr">
        <is>
          <t>No</t>
        </is>
      </c>
      <c r="B31" t="inlineStr">
        <is>
          <t>CURAL</t>
        </is>
      </c>
      <c r="C31" t="inlineStr">
        <is>
          <t>SHELVES</t>
        </is>
      </c>
      <c r="D31" t="inlineStr">
        <is>
          <t>BJ1241 .P8 1974</t>
        </is>
      </c>
      <c r="E31" t="inlineStr">
        <is>
          <t>0                      BJ 1241000P  8           1974</t>
        </is>
      </c>
      <c r="F31" t="inlineStr">
        <is>
          <t>A review of the principal questions in morals.</t>
        </is>
      </c>
      <c r="H31" t="inlineStr">
        <is>
          <t>No</t>
        </is>
      </c>
      <c r="I31" t="inlineStr">
        <is>
          <t>1</t>
        </is>
      </c>
      <c r="J31" t="inlineStr">
        <is>
          <t>No</t>
        </is>
      </c>
      <c r="K31" t="inlineStr">
        <is>
          <t>No</t>
        </is>
      </c>
      <c r="L31" t="inlineStr">
        <is>
          <t>0</t>
        </is>
      </c>
      <c r="M31" t="inlineStr">
        <is>
          <t>Price, Richard, 1723-1791.</t>
        </is>
      </c>
      <c r="N31" t="inlineStr">
        <is>
          <t>New York, B. Franklin Reprints [1974]</t>
        </is>
      </c>
      <c r="O31" t="inlineStr">
        <is>
          <t>1974</t>
        </is>
      </c>
      <c r="P31" t="inlineStr">
        <is>
          <t>3d ed., corr. and enl.</t>
        </is>
      </c>
      <c r="Q31" t="inlineStr">
        <is>
          <t>eng</t>
        </is>
      </c>
      <c r="R31" t="inlineStr">
        <is>
          <t>nyu</t>
        </is>
      </c>
      <c r="S31" t="inlineStr">
        <is>
          <t>Burt Franklin research and source works series, 149. Philosophy and religious history monographs</t>
        </is>
      </c>
      <c r="T31" t="inlineStr">
        <is>
          <t xml:space="preserve">BJ </t>
        </is>
      </c>
      <c r="U31" t="n">
        <v>2</v>
      </c>
      <c r="V31" t="n">
        <v>2</v>
      </c>
      <c r="W31" t="inlineStr">
        <is>
          <t>2004-09-20</t>
        </is>
      </c>
      <c r="X31" t="inlineStr">
        <is>
          <t>2004-09-20</t>
        </is>
      </c>
      <c r="Y31" t="inlineStr">
        <is>
          <t>1996-08-12</t>
        </is>
      </c>
      <c r="Z31" t="inlineStr">
        <is>
          <t>1996-08-12</t>
        </is>
      </c>
      <c r="AA31" t="n">
        <v>92</v>
      </c>
      <c r="AB31" t="n">
        <v>76</v>
      </c>
      <c r="AC31" t="n">
        <v>224</v>
      </c>
      <c r="AD31" t="n">
        <v>2</v>
      </c>
      <c r="AE31" t="n">
        <v>3</v>
      </c>
      <c r="AF31" t="n">
        <v>9</v>
      </c>
      <c r="AG31" t="n">
        <v>16</v>
      </c>
      <c r="AH31" t="n">
        <v>1</v>
      </c>
      <c r="AI31" t="n">
        <v>3</v>
      </c>
      <c r="AJ31" t="n">
        <v>4</v>
      </c>
      <c r="AK31" t="n">
        <v>5</v>
      </c>
      <c r="AL31" t="n">
        <v>3</v>
      </c>
      <c r="AM31" t="n">
        <v>6</v>
      </c>
      <c r="AN31" t="n">
        <v>1</v>
      </c>
      <c r="AO31" t="n">
        <v>2</v>
      </c>
      <c r="AP31" t="n">
        <v>0</v>
      </c>
      <c r="AQ31" t="n">
        <v>0</v>
      </c>
      <c r="AR31" t="inlineStr">
        <is>
          <t>No</t>
        </is>
      </c>
      <c r="AS31" t="inlineStr">
        <is>
          <t>No</t>
        </is>
      </c>
      <c r="AU31">
        <f>HYPERLINK("https://creighton-primo.hosted.exlibrisgroup.com/primo-explore/search?tab=default_tab&amp;search_scope=EVERYTHING&amp;vid=01CRU&amp;lang=en_US&amp;offset=0&amp;query=any,contains,991003577059702656","Catalog Record")</f>
        <v/>
      </c>
      <c r="AV31">
        <f>HYPERLINK("http://www.worldcat.org/oclc/1156540","WorldCat Record")</f>
        <v/>
      </c>
      <c r="AW31" t="inlineStr">
        <is>
          <t>5090776733:eng</t>
        </is>
      </c>
      <c r="AX31" t="inlineStr">
        <is>
          <t>1156540</t>
        </is>
      </c>
      <c r="AY31" t="inlineStr">
        <is>
          <t>991003577059702656</t>
        </is>
      </c>
      <c r="AZ31" t="inlineStr">
        <is>
          <t>991003577059702656</t>
        </is>
      </c>
      <c r="BA31" t="inlineStr">
        <is>
          <t>2262939450002656</t>
        </is>
      </c>
      <c r="BB31" t="inlineStr">
        <is>
          <t>BOOK</t>
        </is>
      </c>
      <c r="BD31" t="inlineStr">
        <is>
          <t>9780833728319</t>
        </is>
      </c>
      <c r="BE31" t="inlineStr">
        <is>
          <t>32285002260676</t>
        </is>
      </c>
      <c r="BF31" t="inlineStr">
        <is>
          <t>893428943</t>
        </is>
      </c>
    </row>
    <row r="32">
      <c r="A32" t="inlineStr">
        <is>
          <t>No</t>
        </is>
      </c>
      <c r="B32" t="inlineStr">
        <is>
          <t>CURAL</t>
        </is>
      </c>
      <c r="C32" t="inlineStr">
        <is>
          <t>SHELVES</t>
        </is>
      </c>
      <c r="D32" t="inlineStr">
        <is>
          <t>BJ1241 .S43 1987</t>
        </is>
      </c>
      <c r="E32" t="inlineStr">
        <is>
          <t>0                      BJ 1241000S  43          1987</t>
        </is>
      </c>
      <c r="F32" t="inlineStr">
        <is>
          <t>Sacramental ethics : Paschal identity and the Christian life / Timothy F. Sedgwick.</t>
        </is>
      </c>
      <c r="H32" t="inlineStr">
        <is>
          <t>No</t>
        </is>
      </c>
      <c r="I32" t="inlineStr">
        <is>
          <t>1</t>
        </is>
      </c>
      <c r="J32" t="inlineStr">
        <is>
          <t>No</t>
        </is>
      </c>
      <c r="K32" t="inlineStr">
        <is>
          <t>No</t>
        </is>
      </c>
      <c r="L32" t="inlineStr">
        <is>
          <t>0</t>
        </is>
      </c>
      <c r="M32" t="inlineStr">
        <is>
          <t>Sedgwick, Timothy F.</t>
        </is>
      </c>
      <c r="N32" t="inlineStr">
        <is>
          <t>Philadelphia : Fortress Press, c1987.</t>
        </is>
      </c>
      <c r="O32" t="inlineStr">
        <is>
          <t>1987</t>
        </is>
      </c>
      <c r="Q32" t="inlineStr">
        <is>
          <t>eng</t>
        </is>
      </c>
      <c r="R32" t="inlineStr">
        <is>
          <t>pau</t>
        </is>
      </c>
      <c r="T32" t="inlineStr">
        <is>
          <t xml:space="preserve">BJ </t>
        </is>
      </c>
      <c r="U32" t="n">
        <v>1</v>
      </c>
      <c r="V32" t="n">
        <v>1</v>
      </c>
      <c r="W32" t="inlineStr">
        <is>
          <t>1999-02-02</t>
        </is>
      </c>
      <c r="X32" t="inlineStr">
        <is>
          <t>1999-02-02</t>
        </is>
      </c>
      <c r="Y32" t="inlineStr">
        <is>
          <t>1995-07-20</t>
        </is>
      </c>
      <c r="Z32" t="inlineStr">
        <is>
          <t>1995-07-20</t>
        </is>
      </c>
      <c r="AA32" t="n">
        <v>221</v>
      </c>
      <c r="AB32" t="n">
        <v>182</v>
      </c>
      <c r="AC32" t="n">
        <v>184</v>
      </c>
      <c r="AD32" t="n">
        <v>1</v>
      </c>
      <c r="AE32" t="n">
        <v>1</v>
      </c>
      <c r="AF32" t="n">
        <v>13</v>
      </c>
      <c r="AG32" t="n">
        <v>13</v>
      </c>
      <c r="AH32" t="n">
        <v>3</v>
      </c>
      <c r="AI32" t="n">
        <v>3</v>
      </c>
      <c r="AJ32" t="n">
        <v>4</v>
      </c>
      <c r="AK32" t="n">
        <v>4</v>
      </c>
      <c r="AL32" t="n">
        <v>10</v>
      </c>
      <c r="AM32" t="n">
        <v>10</v>
      </c>
      <c r="AN32" t="n">
        <v>0</v>
      </c>
      <c r="AO32" t="n">
        <v>0</v>
      </c>
      <c r="AP32" t="n">
        <v>0</v>
      </c>
      <c r="AQ32" t="n">
        <v>0</v>
      </c>
      <c r="AR32" t="inlineStr">
        <is>
          <t>No</t>
        </is>
      </c>
      <c r="AS32" t="inlineStr">
        <is>
          <t>Yes</t>
        </is>
      </c>
      <c r="AT32">
        <f>HYPERLINK("http://catalog.hathitrust.org/Record/006015393","HathiTrust Record")</f>
        <v/>
      </c>
      <c r="AU32">
        <f>HYPERLINK("https://creighton-primo.hosted.exlibrisgroup.com/primo-explore/search?tab=default_tab&amp;search_scope=EVERYTHING&amp;vid=01CRU&amp;lang=en_US&amp;offset=0&amp;query=any,contains,991001001069702656","Catalog Record")</f>
        <v/>
      </c>
      <c r="AV32">
        <f>HYPERLINK("http://www.worldcat.org/oclc/15198563","WorldCat Record")</f>
        <v/>
      </c>
      <c r="AW32" t="inlineStr">
        <is>
          <t>889735165:eng</t>
        </is>
      </c>
      <c r="AX32" t="inlineStr">
        <is>
          <t>15198563</t>
        </is>
      </c>
      <c r="AY32" t="inlineStr">
        <is>
          <t>991001001069702656</t>
        </is>
      </c>
      <c r="AZ32" t="inlineStr">
        <is>
          <t>991001001069702656</t>
        </is>
      </c>
      <c r="BA32" t="inlineStr">
        <is>
          <t>2260553770002656</t>
        </is>
      </c>
      <c r="BB32" t="inlineStr">
        <is>
          <t>BOOK</t>
        </is>
      </c>
      <c r="BD32" t="inlineStr">
        <is>
          <t>9780800619657</t>
        </is>
      </c>
      <c r="BE32" t="inlineStr">
        <is>
          <t>32285002022233</t>
        </is>
      </c>
      <c r="BF32" t="inlineStr">
        <is>
          <t>893503010</t>
        </is>
      </c>
    </row>
    <row r="33">
      <c r="A33" t="inlineStr">
        <is>
          <t>No</t>
        </is>
      </c>
      <c r="B33" t="inlineStr">
        <is>
          <t>CURAL</t>
        </is>
      </c>
      <c r="C33" t="inlineStr">
        <is>
          <t>SHELVES</t>
        </is>
      </c>
      <c r="D33" t="inlineStr">
        <is>
          <t>BJ1249 .C65 1939</t>
        </is>
      </c>
      <c r="E33" t="inlineStr">
        <is>
          <t>0                      BJ 1249000C  65          1939</t>
        </is>
      </c>
      <c r="F33" t="inlineStr">
        <is>
          <t>Liberty : its use and abuse, being the principles of ethics, basic and applied / by Ignatius W. Cox.</t>
        </is>
      </c>
      <c r="H33" t="inlineStr">
        <is>
          <t>No</t>
        </is>
      </c>
      <c r="I33" t="inlineStr">
        <is>
          <t>1</t>
        </is>
      </c>
      <c r="J33" t="inlineStr">
        <is>
          <t>No</t>
        </is>
      </c>
      <c r="K33" t="inlineStr">
        <is>
          <t>No</t>
        </is>
      </c>
      <c r="L33" t="inlineStr">
        <is>
          <t>0</t>
        </is>
      </c>
      <c r="M33" t="inlineStr">
        <is>
          <t>Cox, Ignatius W. (Ignatius Wiley), 1883-1965.</t>
        </is>
      </c>
      <c r="N33" t="inlineStr">
        <is>
          <t>New York : Fordham University Press, 1939.</t>
        </is>
      </c>
      <c r="O33" t="inlineStr">
        <is>
          <t>1939</t>
        </is>
      </c>
      <c r="P33" t="inlineStr">
        <is>
          <t>2nd ed. rev.</t>
        </is>
      </c>
      <c r="Q33" t="inlineStr">
        <is>
          <t>eng</t>
        </is>
      </c>
      <c r="R33" t="inlineStr">
        <is>
          <t>nyu</t>
        </is>
      </c>
      <c r="T33" t="inlineStr">
        <is>
          <t xml:space="preserve">BJ </t>
        </is>
      </c>
      <c r="U33" t="n">
        <v>0</v>
      </c>
      <c r="V33" t="n">
        <v>0</v>
      </c>
      <c r="W33" t="inlineStr">
        <is>
          <t>2001-03-19</t>
        </is>
      </c>
      <c r="X33" t="inlineStr">
        <is>
          <t>2001-03-19</t>
        </is>
      </c>
      <c r="Y33" t="inlineStr">
        <is>
          <t>1996-08-12</t>
        </is>
      </c>
      <c r="Z33" t="inlineStr">
        <is>
          <t>1996-08-12</t>
        </is>
      </c>
      <c r="AA33" t="n">
        <v>69</v>
      </c>
      <c r="AB33" t="n">
        <v>67</v>
      </c>
      <c r="AC33" t="n">
        <v>95</v>
      </c>
      <c r="AD33" t="n">
        <v>2</v>
      </c>
      <c r="AE33" t="n">
        <v>2</v>
      </c>
      <c r="AF33" t="n">
        <v>19</v>
      </c>
      <c r="AG33" t="n">
        <v>22</v>
      </c>
      <c r="AH33" t="n">
        <v>2</v>
      </c>
      <c r="AI33" t="n">
        <v>4</v>
      </c>
      <c r="AJ33" t="n">
        <v>4</v>
      </c>
      <c r="AK33" t="n">
        <v>4</v>
      </c>
      <c r="AL33" t="n">
        <v>17</v>
      </c>
      <c r="AM33" t="n">
        <v>20</v>
      </c>
      <c r="AN33" t="n">
        <v>0</v>
      </c>
      <c r="AO33" t="n">
        <v>0</v>
      </c>
      <c r="AP33" t="n">
        <v>1</v>
      </c>
      <c r="AQ33" t="n">
        <v>1</v>
      </c>
      <c r="AR33" t="inlineStr">
        <is>
          <t>No</t>
        </is>
      </c>
      <c r="AS33" t="inlineStr">
        <is>
          <t>Yes</t>
        </is>
      </c>
      <c r="AT33">
        <f>HYPERLINK("http://catalog.hathitrust.org/Record/008372949","HathiTrust Record")</f>
        <v/>
      </c>
      <c r="AU33">
        <f>HYPERLINK("https://creighton-primo.hosted.exlibrisgroup.com/primo-explore/search?tab=default_tab&amp;search_scope=EVERYTHING&amp;vid=01CRU&amp;lang=en_US&amp;offset=0&amp;query=any,contains,991004349329702656","Catalog Record")</f>
        <v/>
      </c>
      <c r="AV33">
        <f>HYPERLINK("http://www.worldcat.org/oclc/3113792","WorldCat Record")</f>
        <v/>
      </c>
      <c r="AW33" t="inlineStr">
        <is>
          <t>1945593:eng</t>
        </is>
      </c>
      <c r="AX33" t="inlineStr">
        <is>
          <t>3113792</t>
        </is>
      </c>
      <c r="AY33" t="inlineStr">
        <is>
          <t>991004349329702656</t>
        </is>
      </c>
      <c r="AZ33" t="inlineStr">
        <is>
          <t>991004349329702656</t>
        </is>
      </c>
      <c r="BA33" t="inlineStr">
        <is>
          <t>2265500820002656</t>
        </is>
      </c>
      <c r="BB33" t="inlineStr">
        <is>
          <t>BOOK</t>
        </is>
      </c>
      <c r="BE33" t="inlineStr">
        <is>
          <t>32285002260775</t>
        </is>
      </c>
      <c r="BF33" t="inlineStr">
        <is>
          <t>893337617</t>
        </is>
      </c>
    </row>
    <row r="34">
      <c r="A34" t="inlineStr">
        <is>
          <t>No</t>
        </is>
      </c>
      <c r="B34" t="inlineStr">
        <is>
          <t>CURAL</t>
        </is>
      </c>
      <c r="C34" t="inlineStr">
        <is>
          <t>SHELVES</t>
        </is>
      </c>
      <c r="D34" t="inlineStr">
        <is>
          <t>BJ1249 .C843</t>
        </is>
      </c>
      <c r="E34" t="inlineStr">
        <is>
          <t>0                      BJ 1249000C  843</t>
        </is>
      </c>
      <c r="F34" t="inlineStr">
        <is>
          <t>Transition and tradition in moral theology / Charles E. Curran.</t>
        </is>
      </c>
      <c r="H34" t="inlineStr">
        <is>
          <t>No</t>
        </is>
      </c>
      <c r="I34" t="inlineStr">
        <is>
          <t>1</t>
        </is>
      </c>
      <c r="J34" t="inlineStr">
        <is>
          <t>Yes</t>
        </is>
      </c>
      <c r="K34" t="inlineStr">
        <is>
          <t>No</t>
        </is>
      </c>
      <c r="L34" t="inlineStr">
        <is>
          <t>0</t>
        </is>
      </c>
      <c r="M34" t="inlineStr">
        <is>
          <t>Curran, Charles E.</t>
        </is>
      </c>
      <c r="N34" t="inlineStr">
        <is>
          <t>Notre Dame, Ind. : University of Notre Dame Press, c1979.</t>
        </is>
      </c>
      <c r="O34" t="inlineStr">
        <is>
          <t>1979</t>
        </is>
      </c>
      <c r="Q34" t="inlineStr">
        <is>
          <t>eng</t>
        </is>
      </c>
      <c r="R34" t="inlineStr">
        <is>
          <t>inu</t>
        </is>
      </c>
      <c r="T34" t="inlineStr">
        <is>
          <t xml:space="preserve">BJ </t>
        </is>
      </c>
      <c r="U34" t="n">
        <v>6</v>
      </c>
      <c r="V34" t="n">
        <v>9</v>
      </c>
      <c r="W34" t="inlineStr">
        <is>
          <t>2008-03-05</t>
        </is>
      </c>
      <c r="X34" t="inlineStr">
        <is>
          <t>2008-03-05</t>
        </is>
      </c>
      <c r="Y34" t="inlineStr">
        <is>
          <t>1990-09-18</t>
        </is>
      </c>
      <c r="Z34" t="inlineStr">
        <is>
          <t>1990-09-18</t>
        </is>
      </c>
      <c r="AA34" t="n">
        <v>542</v>
      </c>
      <c r="AB34" t="n">
        <v>454</v>
      </c>
      <c r="AC34" t="n">
        <v>462</v>
      </c>
      <c r="AD34" t="n">
        <v>6</v>
      </c>
      <c r="AE34" t="n">
        <v>6</v>
      </c>
      <c r="AF34" t="n">
        <v>41</v>
      </c>
      <c r="AG34" t="n">
        <v>41</v>
      </c>
      <c r="AH34" t="n">
        <v>15</v>
      </c>
      <c r="AI34" t="n">
        <v>15</v>
      </c>
      <c r="AJ34" t="n">
        <v>10</v>
      </c>
      <c r="AK34" t="n">
        <v>10</v>
      </c>
      <c r="AL34" t="n">
        <v>26</v>
      </c>
      <c r="AM34" t="n">
        <v>26</v>
      </c>
      <c r="AN34" t="n">
        <v>3</v>
      </c>
      <c r="AO34" t="n">
        <v>3</v>
      </c>
      <c r="AP34" t="n">
        <v>0</v>
      </c>
      <c r="AQ34" t="n">
        <v>0</v>
      </c>
      <c r="AR34" t="inlineStr">
        <is>
          <t>No</t>
        </is>
      </c>
      <c r="AS34" t="inlineStr">
        <is>
          <t>Yes</t>
        </is>
      </c>
      <c r="AT34">
        <f>HYPERLINK("http://catalog.hathitrust.org/Record/000027065","HathiTrust Record")</f>
        <v/>
      </c>
      <c r="AU34">
        <f>HYPERLINK("https://creighton-primo.hosted.exlibrisgroup.com/primo-explore/search?tab=default_tab&amp;search_scope=EVERYTHING&amp;vid=01CRU&amp;lang=en_US&amp;offset=0&amp;query=any,contains,991001789159702656","Catalog Record")</f>
        <v/>
      </c>
      <c r="AV34">
        <f>HYPERLINK("http://www.worldcat.org/oclc/4516030","WorldCat Record")</f>
        <v/>
      </c>
      <c r="AW34" t="inlineStr">
        <is>
          <t>430752:eng</t>
        </is>
      </c>
      <c r="AX34" t="inlineStr">
        <is>
          <t>4516030</t>
        </is>
      </c>
      <c r="AY34" t="inlineStr">
        <is>
          <t>991001789159702656</t>
        </is>
      </c>
      <c r="AZ34" t="inlineStr">
        <is>
          <t>991001789159702656</t>
        </is>
      </c>
      <c r="BA34" t="inlineStr">
        <is>
          <t>2264718650002656</t>
        </is>
      </c>
      <c r="BB34" t="inlineStr">
        <is>
          <t>BOOK</t>
        </is>
      </c>
      <c r="BD34" t="inlineStr">
        <is>
          <t>9780268018375</t>
        </is>
      </c>
      <c r="BE34" t="inlineStr">
        <is>
          <t>32285000304823</t>
        </is>
      </c>
      <c r="BF34" t="inlineStr">
        <is>
          <t>893885547</t>
        </is>
      </c>
    </row>
    <row r="35">
      <c r="A35" t="inlineStr">
        <is>
          <t>No</t>
        </is>
      </c>
      <c r="B35" t="inlineStr">
        <is>
          <t>CURAL</t>
        </is>
      </c>
      <c r="C35" t="inlineStr">
        <is>
          <t>SHELVES</t>
        </is>
      </c>
      <c r="D35" t="inlineStr">
        <is>
          <t>BJ1249 .D88 1987</t>
        </is>
      </c>
      <c r="E35" t="inlineStr">
        <is>
          <t>0                      BJ 1249000D  88          1987</t>
        </is>
      </c>
      <c r="F35" t="inlineStr">
        <is>
          <t>Foundations of Christian ethics / John C. Dwyer.</t>
        </is>
      </c>
      <c r="H35" t="inlineStr">
        <is>
          <t>No</t>
        </is>
      </c>
      <c r="I35" t="inlineStr">
        <is>
          <t>1</t>
        </is>
      </c>
      <c r="J35" t="inlineStr">
        <is>
          <t>No</t>
        </is>
      </c>
      <c r="K35" t="inlineStr">
        <is>
          <t>No</t>
        </is>
      </c>
      <c r="L35" t="inlineStr">
        <is>
          <t>0</t>
        </is>
      </c>
      <c r="M35" t="inlineStr">
        <is>
          <t>Dwyer, John C.</t>
        </is>
      </c>
      <c r="N35" t="inlineStr">
        <is>
          <t>New York : Paulist Press, c1987.</t>
        </is>
      </c>
      <c r="O35" t="inlineStr">
        <is>
          <t>1987</t>
        </is>
      </c>
      <c r="Q35" t="inlineStr">
        <is>
          <t>eng</t>
        </is>
      </c>
      <c r="R35" t="inlineStr">
        <is>
          <t>nyu</t>
        </is>
      </c>
      <c r="T35" t="inlineStr">
        <is>
          <t xml:space="preserve">BJ </t>
        </is>
      </c>
      <c r="U35" t="n">
        <v>7</v>
      </c>
      <c r="V35" t="n">
        <v>7</v>
      </c>
      <c r="W35" t="inlineStr">
        <is>
          <t>1998-01-14</t>
        </is>
      </c>
      <c r="X35" t="inlineStr">
        <is>
          <t>1998-01-14</t>
        </is>
      </c>
      <c r="Y35" t="inlineStr">
        <is>
          <t>1990-09-18</t>
        </is>
      </c>
      <c r="Z35" t="inlineStr">
        <is>
          <t>1990-09-18</t>
        </is>
      </c>
      <c r="AA35" t="n">
        <v>244</v>
      </c>
      <c r="AB35" t="n">
        <v>206</v>
      </c>
      <c r="AC35" t="n">
        <v>211</v>
      </c>
      <c r="AD35" t="n">
        <v>2</v>
      </c>
      <c r="AE35" t="n">
        <v>2</v>
      </c>
      <c r="AF35" t="n">
        <v>20</v>
      </c>
      <c r="AG35" t="n">
        <v>20</v>
      </c>
      <c r="AH35" t="n">
        <v>6</v>
      </c>
      <c r="AI35" t="n">
        <v>6</v>
      </c>
      <c r="AJ35" t="n">
        <v>5</v>
      </c>
      <c r="AK35" t="n">
        <v>5</v>
      </c>
      <c r="AL35" t="n">
        <v>15</v>
      </c>
      <c r="AM35" t="n">
        <v>15</v>
      </c>
      <c r="AN35" t="n">
        <v>0</v>
      </c>
      <c r="AO35" t="n">
        <v>0</v>
      </c>
      <c r="AP35" t="n">
        <v>1</v>
      </c>
      <c r="AQ35" t="n">
        <v>1</v>
      </c>
      <c r="AR35" t="inlineStr">
        <is>
          <t>No</t>
        </is>
      </c>
      <c r="AS35" t="inlineStr">
        <is>
          <t>Yes</t>
        </is>
      </c>
      <c r="AT35">
        <f>HYPERLINK("http://catalog.hathitrust.org/Record/010095179","HathiTrust Record")</f>
        <v/>
      </c>
      <c r="AU35">
        <f>HYPERLINK("https://creighton-primo.hosted.exlibrisgroup.com/primo-explore/search?tab=default_tab&amp;search_scope=EVERYTHING&amp;vid=01CRU&amp;lang=en_US&amp;offset=0&amp;query=any,contains,991001062489702656","Catalog Record")</f>
        <v/>
      </c>
      <c r="AV35">
        <f>HYPERLINK("http://www.worldcat.org/oclc/15791271","WorldCat Record")</f>
        <v/>
      </c>
      <c r="AW35" t="inlineStr">
        <is>
          <t>11555342:eng</t>
        </is>
      </c>
      <c r="AX35" t="inlineStr">
        <is>
          <t>15791271</t>
        </is>
      </c>
      <c r="AY35" t="inlineStr">
        <is>
          <t>991001062489702656</t>
        </is>
      </c>
      <c r="AZ35" t="inlineStr">
        <is>
          <t>991001062489702656</t>
        </is>
      </c>
      <c r="BA35" t="inlineStr">
        <is>
          <t>2259758960002656</t>
        </is>
      </c>
      <c r="BB35" t="inlineStr">
        <is>
          <t>BOOK</t>
        </is>
      </c>
      <c r="BD35" t="inlineStr">
        <is>
          <t>9780809129089</t>
        </is>
      </c>
      <c r="BE35" t="inlineStr">
        <is>
          <t>32285000304831</t>
        </is>
      </c>
      <c r="BF35" t="inlineStr">
        <is>
          <t>893334019</t>
        </is>
      </c>
    </row>
    <row r="36">
      <c r="A36" t="inlineStr">
        <is>
          <t>No</t>
        </is>
      </c>
      <c r="B36" t="inlineStr">
        <is>
          <t>CURAL</t>
        </is>
      </c>
      <c r="C36" t="inlineStr">
        <is>
          <t>SHELVES</t>
        </is>
      </c>
      <c r="D36" t="inlineStr">
        <is>
          <t>BJ1249 .H355 1986</t>
        </is>
      </c>
      <c r="E36" t="inlineStr">
        <is>
          <t>0                      BJ 1249000H  355         1986</t>
        </is>
      </c>
      <c r="F36" t="inlineStr">
        <is>
          <t>Conversion and discipleship : a Christian foundation for ethics and doctrine / Stephen Happel &amp; James J. Walter.</t>
        </is>
      </c>
      <c r="H36" t="inlineStr">
        <is>
          <t>No</t>
        </is>
      </c>
      <c r="I36" t="inlineStr">
        <is>
          <t>1</t>
        </is>
      </c>
      <c r="J36" t="inlineStr">
        <is>
          <t>No</t>
        </is>
      </c>
      <c r="K36" t="inlineStr">
        <is>
          <t>No</t>
        </is>
      </c>
      <c r="L36" t="inlineStr">
        <is>
          <t>0</t>
        </is>
      </c>
      <c r="M36" t="inlineStr">
        <is>
          <t>Happel, Stephen, 1944-</t>
        </is>
      </c>
      <c r="N36" t="inlineStr">
        <is>
          <t>Philadelphia, Pa. : Fortress Press, c1986.</t>
        </is>
      </c>
      <c r="O36" t="inlineStr">
        <is>
          <t>1986</t>
        </is>
      </c>
      <c r="Q36" t="inlineStr">
        <is>
          <t>eng</t>
        </is>
      </c>
      <c r="R36" t="inlineStr">
        <is>
          <t>pau</t>
        </is>
      </c>
      <c r="T36" t="inlineStr">
        <is>
          <t xml:space="preserve">BJ </t>
        </is>
      </c>
      <c r="U36" t="n">
        <v>3</v>
      </c>
      <c r="V36" t="n">
        <v>3</v>
      </c>
      <c r="W36" t="inlineStr">
        <is>
          <t>1995-03-16</t>
        </is>
      </c>
      <c r="X36" t="inlineStr">
        <is>
          <t>1995-03-16</t>
        </is>
      </c>
      <c r="Y36" t="inlineStr">
        <is>
          <t>1990-09-18</t>
        </is>
      </c>
      <c r="Z36" t="inlineStr">
        <is>
          <t>1990-09-18</t>
        </is>
      </c>
      <c r="AA36" t="n">
        <v>298</v>
      </c>
      <c r="AB36" t="n">
        <v>254</v>
      </c>
      <c r="AC36" t="n">
        <v>256</v>
      </c>
      <c r="AD36" t="n">
        <v>1</v>
      </c>
      <c r="AE36" t="n">
        <v>1</v>
      </c>
      <c r="AF36" t="n">
        <v>23</v>
      </c>
      <c r="AG36" t="n">
        <v>23</v>
      </c>
      <c r="AH36" t="n">
        <v>10</v>
      </c>
      <c r="AI36" t="n">
        <v>10</v>
      </c>
      <c r="AJ36" t="n">
        <v>4</v>
      </c>
      <c r="AK36" t="n">
        <v>4</v>
      </c>
      <c r="AL36" t="n">
        <v>17</v>
      </c>
      <c r="AM36" t="n">
        <v>17</v>
      </c>
      <c r="AN36" t="n">
        <v>0</v>
      </c>
      <c r="AO36" t="n">
        <v>0</v>
      </c>
      <c r="AP36" t="n">
        <v>0</v>
      </c>
      <c r="AQ36" t="n">
        <v>0</v>
      </c>
      <c r="AR36" t="inlineStr">
        <is>
          <t>No</t>
        </is>
      </c>
      <c r="AS36" t="inlineStr">
        <is>
          <t>Yes</t>
        </is>
      </c>
      <c r="AT36">
        <f>HYPERLINK("http://catalog.hathitrust.org/Record/000630246","HathiTrust Record")</f>
        <v/>
      </c>
      <c r="AU36">
        <f>HYPERLINK("https://creighton-primo.hosted.exlibrisgroup.com/primo-explore/search?tab=default_tab&amp;search_scope=EVERYTHING&amp;vid=01CRU&amp;lang=en_US&amp;offset=0&amp;query=any,contains,991000786419702656","Catalog Record")</f>
        <v/>
      </c>
      <c r="AV36">
        <f>HYPERLINK("http://www.worldcat.org/oclc/13124959","WorldCat Record")</f>
        <v/>
      </c>
      <c r="AW36" t="inlineStr">
        <is>
          <t>438994444:eng</t>
        </is>
      </c>
      <c r="AX36" t="inlineStr">
        <is>
          <t>13124959</t>
        </is>
      </c>
      <c r="AY36" t="inlineStr">
        <is>
          <t>991000786419702656</t>
        </is>
      </c>
      <c r="AZ36" t="inlineStr">
        <is>
          <t>991000786419702656</t>
        </is>
      </c>
      <c r="BA36" t="inlineStr">
        <is>
          <t>2257415400002656</t>
        </is>
      </c>
      <c r="BB36" t="inlineStr">
        <is>
          <t>BOOK</t>
        </is>
      </c>
      <c r="BD36" t="inlineStr">
        <is>
          <t>9780800619084</t>
        </is>
      </c>
      <c r="BE36" t="inlineStr">
        <is>
          <t>32285000304872</t>
        </is>
      </c>
      <c r="BF36" t="inlineStr">
        <is>
          <t>893884756</t>
        </is>
      </c>
    </row>
    <row r="37">
      <c r="A37" t="inlineStr">
        <is>
          <t>No</t>
        </is>
      </c>
      <c r="B37" t="inlineStr">
        <is>
          <t>CURAL</t>
        </is>
      </c>
      <c r="C37" t="inlineStr">
        <is>
          <t>SHELVES</t>
        </is>
      </c>
      <c r="D37" t="inlineStr">
        <is>
          <t>BJ1249 .H55</t>
        </is>
      </c>
      <c r="E37" t="inlineStr">
        <is>
          <t>0                      BJ 1249000H  55</t>
        </is>
      </c>
      <c r="F37" t="inlineStr">
        <is>
          <t>Ethics, general and special / by Owen A. Hill.</t>
        </is>
      </c>
      <c r="H37" t="inlineStr">
        <is>
          <t>No</t>
        </is>
      </c>
      <c r="I37" t="inlineStr">
        <is>
          <t>1</t>
        </is>
      </c>
      <c r="J37" t="inlineStr">
        <is>
          <t>No</t>
        </is>
      </c>
      <c r="K37" t="inlineStr">
        <is>
          <t>No</t>
        </is>
      </c>
      <c r="L37" t="inlineStr">
        <is>
          <t>0</t>
        </is>
      </c>
      <c r="M37" t="inlineStr">
        <is>
          <t>Hill, Owen A. (Owen Aloysius), 1863-1930.</t>
        </is>
      </c>
      <c r="N37" t="inlineStr">
        <is>
          <t>New York : The Macmillan Co., 1920.</t>
        </is>
      </c>
      <c r="O37" t="inlineStr">
        <is>
          <t>1920</t>
        </is>
      </c>
      <c r="Q37" t="inlineStr">
        <is>
          <t>eng</t>
        </is>
      </c>
      <c r="R37" t="inlineStr">
        <is>
          <t>nyu</t>
        </is>
      </c>
      <c r="T37" t="inlineStr">
        <is>
          <t xml:space="preserve">BJ </t>
        </is>
      </c>
      <c r="U37" t="n">
        <v>2</v>
      </c>
      <c r="V37" t="n">
        <v>2</v>
      </c>
      <c r="W37" t="inlineStr">
        <is>
          <t>2001-04-05</t>
        </is>
      </c>
      <c r="X37" t="inlineStr">
        <is>
          <t>2001-04-05</t>
        </is>
      </c>
      <c r="Y37" t="inlineStr">
        <is>
          <t>1996-08-12</t>
        </is>
      </c>
      <c r="Z37" t="inlineStr">
        <is>
          <t>1996-08-12</t>
        </is>
      </c>
      <c r="AA37" t="n">
        <v>141</v>
      </c>
      <c r="AB37" t="n">
        <v>128</v>
      </c>
      <c r="AC37" t="n">
        <v>162</v>
      </c>
      <c r="AD37" t="n">
        <v>1</v>
      </c>
      <c r="AE37" t="n">
        <v>3</v>
      </c>
      <c r="AF37" t="n">
        <v>22</v>
      </c>
      <c r="AG37" t="n">
        <v>25</v>
      </c>
      <c r="AH37" t="n">
        <v>5</v>
      </c>
      <c r="AI37" t="n">
        <v>5</v>
      </c>
      <c r="AJ37" t="n">
        <v>6</v>
      </c>
      <c r="AK37" t="n">
        <v>7</v>
      </c>
      <c r="AL37" t="n">
        <v>18</v>
      </c>
      <c r="AM37" t="n">
        <v>19</v>
      </c>
      <c r="AN37" t="n">
        <v>0</v>
      </c>
      <c r="AO37" t="n">
        <v>1</v>
      </c>
      <c r="AP37" t="n">
        <v>1</v>
      </c>
      <c r="AQ37" t="n">
        <v>1</v>
      </c>
      <c r="AR37" t="inlineStr">
        <is>
          <t>Yes</t>
        </is>
      </c>
      <c r="AS37" t="inlineStr">
        <is>
          <t>No</t>
        </is>
      </c>
      <c r="AT37">
        <f>HYPERLINK("http://catalog.hathitrust.org/Record/001390089","HathiTrust Record")</f>
        <v/>
      </c>
      <c r="AU37">
        <f>HYPERLINK("https://creighton-primo.hosted.exlibrisgroup.com/primo-explore/search?tab=default_tab&amp;search_scope=EVERYTHING&amp;vid=01CRU&amp;lang=en_US&amp;offset=0&amp;query=any,contains,991003941899702656","Catalog Record")</f>
        <v/>
      </c>
      <c r="AV37">
        <f>HYPERLINK("http://www.worldcat.org/oclc/1934129","WorldCat Record")</f>
        <v/>
      </c>
      <c r="AW37" t="inlineStr">
        <is>
          <t>2790405:eng</t>
        </is>
      </c>
      <c r="AX37" t="inlineStr">
        <is>
          <t>1934129</t>
        </is>
      </c>
      <c r="AY37" t="inlineStr">
        <is>
          <t>991003941899702656</t>
        </is>
      </c>
      <c r="AZ37" t="inlineStr">
        <is>
          <t>991003941899702656</t>
        </is>
      </c>
      <c r="BA37" t="inlineStr">
        <is>
          <t>2262252390002656</t>
        </is>
      </c>
      <c r="BB37" t="inlineStr">
        <is>
          <t>BOOK</t>
        </is>
      </c>
      <c r="BE37" t="inlineStr">
        <is>
          <t>32285002260866</t>
        </is>
      </c>
      <c r="BF37" t="inlineStr">
        <is>
          <t>893519069</t>
        </is>
      </c>
    </row>
    <row r="38">
      <c r="A38" t="inlineStr">
        <is>
          <t>No</t>
        </is>
      </c>
      <c r="B38" t="inlineStr">
        <is>
          <t>CURAL</t>
        </is>
      </c>
      <c r="C38" t="inlineStr">
        <is>
          <t>SHELVES</t>
        </is>
      </c>
      <c r="D38" t="inlineStr">
        <is>
          <t>BJ1249 .K53 1980</t>
        </is>
      </c>
      <c r="E38" t="inlineStr">
        <is>
          <t>0                      BJ 1249000K  53          1980</t>
        </is>
      </c>
      <c r="F38" t="inlineStr">
        <is>
          <t>Psychology and moral theology : lines of convergence / Bartholomew M. Kiely.</t>
        </is>
      </c>
      <c r="H38" t="inlineStr">
        <is>
          <t>No</t>
        </is>
      </c>
      <c r="I38" t="inlineStr">
        <is>
          <t>1</t>
        </is>
      </c>
      <c r="J38" t="inlineStr">
        <is>
          <t>No</t>
        </is>
      </c>
      <c r="K38" t="inlineStr">
        <is>
          <t>No</t>
        </is>
      </c>
      <c r="L38" t="inlineStr">
        <is>
          <t>0</t>
        </is>
      </c>
      <c r="M38" t="inlineStr">
        <is>
          <t>Kiely, Bartholomew M., 1942-</t>
        </is>
      </c>
      <c r="N38" t="inlineStr">
        <is>
          <t>Rome : Gregorian University Press, 1980.</t>
        </is>
      </c>
      <c r="O38" t="inlineStr">
        <is>
          <t>1980</t>
        </is>
      </c>
      <c r="Q38" t="inlineStr">
        <is>
          <t>eng</t>
        </is>
      </c>
      <c r="R38" t="inlineStr">
        <is>
          <t xml:space="preserve">it </t>
        </is>
      </c>
      <c r="T38" t="inlineStr">
        <is>
          <t xml:space="preserve">BJ </t>
        </is>
      </c>
      <c r="U38" t="n">
        <v>5</v>
      </c>
      <c r="V38" t="n">
        <v>5</v>
      </c>
      <c r="W38" t="inlineStr">
        <is>
          <t>1999-11-29</t>
        </is>
      </c>
      <c r="X38" t="inlineStr">
        <is>
          <t>1999-11-29</t>
        </is>
      </c>
      <c r="Y38" t="inlineStr">
        <is>
          <t>1990-09-18</t>
        </is>
      </c>
      <c r="Z38" t="inlineStr">
        <is>
          <t>1990-09-18</t>
        </is>
      </c>
      <c r="AA38" t="n">
        <v>127</v>
      </c>
      <c r="AB38" t="n">
        <v>92</v>
      </c>
      <c r="AC38" t="n">
        <v>122</v>
      </c>
      <c r="AD38" t="n">
        <v>1</v>
      </c>
      <c r="AE38" t="n">
        <v>1</v>
      </c>
      <c r="AF38" t="n">
        <v>15</v>
      </c>
      <c r="AG38" t="n">
        <v>17</v>
      </c>
      <c r="AH38" t="n">
        <v>2</v>
      </c>
      <c r="AI38" t="n">
        <v>3</v>
      </c>
      <c r="AJ38" t="n">
        <v>4</v>
      </c>
      <c r="AK38" t="n">
        <v>4</v>
      </c>
      <c r="AL38" t="n">
        <v>13</v>
      </c>
      <c r="AM38" t="n">
        <v>15</v>
      </c>
      <c r="AN38" t="n">
        <v>0</v>
      </c>
      <c r="AO38" t="n">
        <v>0</v>
      </c>
      <c r="AP38" t="n">
        <v>0</v>
      </c>
      <c r="AQ38" t="n">
        <v>0</v>
      </c>
      <c r="AR38" t="inlineStr">
        <is>
          <t>No</t>
        </is>
      </c>
      <c r="AS38" t="inlineStr">
        <is>
          <t>Yes</t>
        </is>
      </c>
      <c r="AT38">
        <f>HYPERLINK("http://catalog.hathitrust.org/Record/101883167","HathiTrust Record")</f>
        <v/>
      </c>
      <c r="AU38">
        <f>HYPERLINK("https://creighton-primo.hosted.exlibrisgroup.com/primo-explore/search?tab=default_tab&amp;search_scope=EVERYTHING&amp;vid=01CRU&amp;lang=en_US&amp;offset=0&amp;query=any,contains,991005243949702656","Catalog Record")</f>
        <v/>
      </c>
      <c r="AV38">
        <f>HYPERLINK("http://www.worldcat.org/oclc/8442166","WorldCat Record")</f>
        <v/>
      </c>
      <c r="AW38" t="inlineStr">
        <is>
          <t>21477575:eng</t>
        </is>
      </c>
      <c r="AX38" t="inlineStr">
        <is>
          <t>8442166</t>
        </is>
      </c>
      <c r="AY38" t="inlineStr">
        <is>
          <t>991005243949702656</t>
        </is>
      </c>
      <c r="AZ38" t="inlineStr">
        <is>
          <t>991005243949702656</t>
        </is>
      </c>
      <c r="BA38" t="inlineStr">
        <is>
          <t>2263386990002656</t>
        </is>
      </c>
      <c r="BB38" t="inlineStr">
        <is>
          <t>BOOK</t>
        </is>
      </c>
      <c r="BE38" t="inlineStr">
        <is>
          <t>32285000304906</t>
        </is>
      </c>
      <c r="BF38" t="inlineStr">
        <is>
          <t>893600874</t>
        </is>
      </c>
    </row>
    <row r="39">
      <c r="A39" t="inlineStr">
        <is>
          <t>No</t>
        </is>
      </c>
      <c r="B39" t="inlineStr">
        <is>
          <t>CURAL</t>
        </is>
      </c>
      <c r="C39" t="inlineStr">
        <is>
          <t>SHELVES</t>
        </is>
      </c>
      <c r="D39" t="inlineStr">
        <is>
          <t>BJ1249 .R5 1918</t>
        </is>
      </c>
      <c r="E39" t="inlineStr">
        <is>
          <t>0                      BJ 1249000R  5           1918</t>
        </is>
      </c>
      <c r="F39" t="inlineStr">
        <is>
          <t>Moral philosophy: Ethics deontology and natural law. By Joseph Rickaby.</t>
        </is>
      </c>
      <c r="H39" t="inlineStr">
        <is>
          <t>No</t>
        </is>
      </c>
      <c r="I39" t="inlineStr">
        <is>
          <t>1</t>
        </is>
      </c>
      <c r="J39" t="inlineStr">
        <is>
          <t>No</t>
        </is>
      </c>
      <c r="K39" t="inlineStr">
        <is>
          <t>No</t>
        </is>
      </c>
      <c r="L39" t="inlineStr">
        <is>
          <t>0</t>
        </is>
      </c>
      <c r="M39" t="inlineStr">
        <is>
          <t>Rickaby, Joseph, 1845-1932.</t>
        </is>
      </c>
      <c r="N39" t="inlineStr">
        <is>
          <t>London, New York [etc.] Longmans, Green, and co., 1918.</t>
        </is>
      </c>
      <c r="O39" t="inlineStr">
        <is>
          <t>1918</t>
        </is>
      </c>
      <c r="P39" t="inlineStr">
        <is>
          <t>4th ed.</t>
        </is>
      </c>
      <c r="Q39" t="inlineStr">
        <is>
          <t>eng</t>
        </is>
      </c>
      <c r="R39" t="inlineStr">
        <is>
          <t>nyu</t>
        </is>
      </c>
      <c r="S39" t="inlineStr">
        <is>
          <t>Stonyhurst philosophical series</t>
        </is>
      </c>
      <c r="T39" t="inlineStr">
        <is>
          <t xml:space="preserve">BJ </t>
        </is>
      </c>
      <c r="U39" t="n">
        <v>10</v>
      </c>
      <c r="V39" t="n">
        <v>10</v>
      </c>
      <c r="W39" t="inlineStr">
        <is>
          <t>2008-03-04</t>
        </is>
      </c>
      <c r="X39" t="inlineStr">
        <is>
          <t>2008-03-04</t>
        </is>
      </c>
      <c r="Y39" t="inlineStr">
        <is>
          <t>1996-08-12</t>
        </is>
      </c>
      <c r="Z39" t="inlineStr">
        <is>
          <t>1996-08-12</t>
        </is>
      </c>
      <c r="AA39" t="n">
        <v>117</v>
      </c>
      <c r="AB39" t="n">
        <v>89</v>
      </c>
      <c r="AC39" t="n">
        <v>356</v>
      </c>
      <c r="AD39" t="n">
        <v>1</v>
      </c>
      <c r="AE39" t="n">
        <v>4</v>
      </c>
      <c r="AF39" t="n">
        <v>11</v>
      </c>
      <c r="AG39" t="n">
        <v>34</v>
      </c>
      <c r="AH39" t="n">
        <v>4</v>
      </c>
      <c r="AI39" t="n">
        <v>11</v>
      </c>
      <c r="AJ39" t="n">
        <v>5</v>
      </c>
      <c r="AK39" t="n">
        <v>8</v>
      </c>
      <c r="AL39" t="n">
        <v>7</v>
      </c>
      <c r="AM39" t="n">
        <v>16</v>
      </c>
      <c r="AN39" t="n">
        <v>0</v>
      </c>
      <c r="AO39" t="n">
        <v>1</v>
      </c>
      <c r="AP39" t="n">
        <v>0</v>
      </c>
      <c r="AQ39" t="n">
        <v>7</v>
      </c>
      <c r="AR39" t="inlineStr">
        <is>
          <t>Yes</t>
        </is>
      </c>
      <c r="AS39" t="inlineStr">
        <is>
          <t>No</t>
        </is>
      </c>
      <c r="AT39">
        <f>HYPERLINK("http://catalog.hathitrust.org/Record/007691897","HathiTrust Record")</f>
        <v/>
      </c>
      <c r="AU39">
        <f>HYPERLINK("https://creighton-primo.hosted.exlibrisgroup.com/primo-explore/search?tab=default_tab&amp;search_scope=EVERYTHING&amp;vid=01CRU&amp;lang=en_US&amp;offset=0&amp;query=any,contains,991004207809702656","Catalog Record")</f>
        <v/>
      </c>
      <c r="AV39">
        <f>HYPERLINK("http://www.worldcat.org/oclc/2672442","WorldCat Record")</f>
        <v/>
      </c>
      <c r="AW39" t="inlineStr">
        <is>
          <t>3855295088:eng</t>
        </is>
      </c>
      <c r="AX39" t="inlineStr">
        <is>
          <t>2672442</t>
        </is>
      </c>
      <c r="AY39" t="inlineStr">
        <is>
          <t>991004207809702656</t>
        </is>
      </c>
      <c r="AZ39" t="inlineStr">
        <is>
          <t>991004207809702656</t>
        </is>
      </c>
      <c r="BA39" t="inlineStr">
        <is>
          <t>2260550620002656</t>
        </is>
      </c>
      <c r="BB39" t="inlineStr">
        <is>
          <t>BOOK</t>
        </is>
      </c>
      <c r="BE39" t="inlineStr">
        <is>
          <t>32285002260916</t>
        </is>
      </c>
      <c r="BF39" t="inlineStr">
        <is>
          <t>893253396</t>
        </is>
      </c>
    </row>
    <row r="40">
      <c r="A40" t="inlineStr">
        <is>
          <t>No</t>
        </is>
      </c>
      <c r="B40" t="inlineStr">
        <is>
          <t>CURAL</t>
        </is>
      </c>
      <c r="C40" t="inlineStr">
        <is>
          <t>SHELVES</t>
        </is>
      </c>
      <c r="D40" t="inlineStr">
        <is>
          <t>BJ1249 .R8 1926</t>
        </is>
      </c>
      <c r="E40" t="inlineStr">
        <is>
          <t>0                      BJ 1249000R  8           1926</t>
        </is>
      </c>
      <c r="F40" t="inlineStr">
        <is>
          <t>Christian ethics : the book of right living / by J. Elliot Ross.</t>
        </is>
      </c>
      <c r="H40" t="inlineStr">
        <is>
          <t>No</t>
        </is>
      </c>
      <c r="I40" t="inlineStr">
        <is>
          <t>1</t>
        </is>
      </c>
      <c r="J40" t="inlineStr">
        <is>
          <t>No</t>
        </is>
      </c>
      <c r="K40" t="inlineStr">
        <is>
          <t>No</t>
        </is>
      </c>
      <c r="L40" t="inlineStr">
        <is>
          <t>0</t>
        </is>
      </c>
      <c r="M40" t="inlineStr">
        <is>
          <t>Ross, J. Elliot (John Elliot), 1884-1946.</t>
        </is>
      </c>
      <c r="N40" t="inlineStr">
        <is>
          <t>New York, The Devin-Adair company, 1924, 1926 printing.</t>
        </is>
      </c>
      <c r="O40" t="inlineStr">
        <is>
          <t>1924</t>
        </is>
      </c>
      <c r="Q40" t="inlineStr">
        <is>
          <t>eng</t>
        </is>
      </c>
      <c r="R40" t="inlineStr">
        <is>
          <t>nyu</t>
        </is>
      </c>
      <c r="T40" t="inlineStr">
        <is>
          <t xml:space="preserve">BJ </t>
        </is>
      </c>
      <c r="U40" t="n">
        <v>3</v>
      </c>
      <c r="V40" t="n">
        <v>3</v>
      </c>
      <c r="W40" t="inlineStr">
        <is>
          <t>2004-12-05</t>
        </is>
      </c>
      <c r="X40" t="inlineStr">
        <is>
          <t>2004-12-05</t>
        </is>
      </c>
      <c r="Y40" t="inlineStr">
        <is>
          <t>1996-04-25</t>
        </is>
      </c>
      <c r="Z40" t="inlineStr">
        <is>
          <t>1996-04-25</t>
        </is>
      </c>
      <c r="AA40" t="n">
        <v>82</v>
      </c>
      <c r="AB40" t="n">
        <v>74</v>
      </c>
      <c r="AC40" t="n">
        <v>124</v>
      </c>
      <c r="AD40" t="n">
        <v>4</v>
      </c>
      <c r="AE40" t="n">
        <v>4</v>
      </c>
      <c r="AF40" t="n">
        <v>10</v>
      </c>
      <c r="AG40" t="n">
        <v>15</v>
      </c>
      <c r="AH40" t="n">
        <v>2</v>
      </c>
      <c r="AI40" t="n">
        <v>3</v>
      </c>
      <c r="AJ40" t="n">
        <v>4</v>
      </c>
      <c r="AK40" t="n">
        <v>5</v>
      </c>
      <c r="AL40" t="n">
        <v>9</v>
      </c>
      <c r="AM40" t="n">
        <v>13</v>
      </c>
      <c r="AN40" t="n">
        <v>0</v>
      </c>
      <c r="AO40" t="n">
        <v>0</v>
      </c>
      <c r="AP40" t="n">
        <v>0</v>
      </c>
      <c r="AQ40" t="n">
        <v>0</v>
      </c>
      <c r="AR40" t="inlineStr">
        <is>
          <t>No</t>
        </is>
      </c>
      <c r="AS40" t="inlineStr">
        <is>
          <t>No</t>
        </is>
      </c>
      <c r="AU40">
        <f>HYPERLINK("https://creighton-primo.hosted.exlibrisgroup.com/primo-explore/search?tab=default_tab&amp;search_scope=EVERYTHING&amp;vid=01CRU&amp;lang=en_US&amp;offset=0&amp;query=any,contains,991003907689702656","Catalog Record")</f>
        <v/>
      </c>
      <c r="AV40">
        <f>HYPERLINK("http://www.worldcat.org/oclc/1843412","WorldCat Record")</f>
        <v/>
      </c>
      <c r="AW40" t="inlineStr">
        <is>
          <t>2972555:eng</t>
        </is>
      </c>
      <c r="AX40" t="inlineStr">
        <is>
          <t>1843412</t>
        </is>
      </c>
      <c r="AY40" t="inlineStr">
        <is>
          <t>991003907689702656</t>
        </is>
      </c>
      <c r="AZ40" t="inlineStr">
        <is>
          <t>991003907689702656</t>
        </is>
      </c>
      <c r="BA40" t="inlineStr">
        <is>
          <t>2260157310002656</t>
        </is>
      </c>
      <c r="BB40" t="inlineStr">
        <is>
          <t>BOOK</t>
        </is>
      </c>
      <c r="BE40" t="inlineStr">
        <is>
          <t>32285002160371</t>
        </is>
      </c>
      <c r="BF40" t="inlineStr">
        <is>
          <t>893330978</t>
        </is>
      </c>
    </row>
    <row r="41">
      <c r="A41" t="inlineStr">
        <is>
          <t>No</t>
        </is>
      </c>
      <c r="B41" t="inlineStr">
        <is>
          <t>CURAL</t>
        </is>
      </c>
      <c r="C41" t="inlineStr">
        <is>
          <t>SHELVES</t>
        </is>
      </c>
      <c r="D41" t="inlineStr">
        <is>
          <t>BJ1249 .V6 1972</t>
        </is>
      </c>
      <c r="E41" t="inlineStr">
        <is>
          <t>0                      BJ 1249000V  6           1972</t>
        </is>
      </c>
      <c r="F41" t="inlineStr">
        <is>
          <t>Ethics.</t>
        </is>
      </c>
      <c r="H41" t="inlineStr">
        <is>
          <t>No</t>
        </is>
      </c>
      <c r="I41" t="inlineStr">
        <is>
          <t>1</t>
        </is>
      </c>
      <c r="J41" t="inlineStr">
        <is>
          <t>No</t>
        </is>
      </c>
      <c r="K41" t="inlineStr">
        <is>
          <t>No</t>
        </is>
      </c>
      <c r="L41" t="inlineStr">
        <is>
          <t>0</t>
        </is>
      </c>
      <c r="M41" t="inlineStr">
        <is>
          <t>Von Hildebrand, Dietrich, 1889-1977.</t>
        </is>
      </c>
      <c r="N41" t="inlineStr">
        <is>
          <t>Chicago : Franciscan Herald Press, [1972, c1953]</t>
        </is>
      </c>
      <c r="O41" t="inlineStr">
        <is>
          <t>1972</t>
        </is>
      </c>
      <c r="Q41" t="inlineStr">
        <is>
          <t>eng</t>
        </is>
      </c>
      <c r="R41" t="inlineStr">
        <is>
          <t>ilu</t>
        </is>
      </c>
      <c r="T41" t="inlineStr">
        <is>
          <t xml:space="preserve">BJ </t>
        </is>
      </c>
      <c r="U41" t="n">
        <v>4</v>
      </c>
      <c r="V41" t="n">
        <v>4</v>
      </c>
      <c r="W41" t="inlineStr">
        <is>
          <t>1994-03-07</t>
        </is>
      </c>
      <c r="X41" t="inlineStr">
        <is>
          <t>1994-03-07</t>
        </is>
      </c>
      <c r="Y41" t="inlineStr">
        <is>
          <t>1994-02-23</t>
        </is>
      </c>
      <c r="Z41" t="inlineStr">
        <is>
          <t>1994-02-23</t>
        </is>
      </c>
      <c r="AA41" t="n">
        <v>198</v>
      </c>
      <c r="AB41" t="n">
        <v>175</v>
      </c>
      <c r="AC41" t="n">
        <v>193</v>
      </c>
      <c r="AD41" t="n">
        <v>2</v>
      </c>
      <c r="AE41" t="n">
        <v>2</v>
      </c>
      <c r="AF41" t="n">
        <v>14</v>
      </c>
      <c r="AG41" t="n">
        <v>16</v>
      </c>
      <c r="AH41" t="n">
        <v>8</v>
      </c>
      <c r="AI41" t="n">
        <v>8</v>
      </c>
      <c r="AJ41" t="n">
        <v>2</v>
      </c>
      <c r="AK41" t="n">
        <v>4</v>
      </c>
      <c r="AL41" t="n">
        <v>7</v>
      </c>
      <c r="AM41" t="n">
        <v>8</v>
      </c>
      <c r="AN41" t="n">
        <v>0</v>
      </c>
      <c r="AO41" t="n">
        <v>0</v>
      </c>
      <c r="AP41" t="n">
        <v>0</v>
      </c>
      <c r="AQ41" t="n">
        <v>0</v>
      </c>
      <c r="AR41" t="inlineStr">
        <is>
          <t>No</t>
        </is>
      </c>
      <c r="AS41" t="inlineStr">
        <is>
          <t>Yes</t>
        </is>
      </c>
      <c r="AT41">
        <f>HYPERLINK("http://catalog.hathitrust.org/Record/006015419","HathiTrust Record")</f>
        <v/>
      </c>
      <c r="AU41">
        <f>HYPERLINK("https://creighton-primo.hosted.exlibrisgroup.com/primo-explore/search?tab=default_tab&amp;search_scope=EVERYTHING&amp;vid=01CRU&amp;lang=en_US&amp;offset=0&amp;query=any,contains,991002854519702656","Catalog Record")</f>
        <v/>
      </c>
      <c r="AV41">
        <f>HYPERLINK("http://www.worldcat.org/oclc/488514","WorldCat Record")</f>
        <v/>
      </c>
      <c r="AW41" t="inlineStr">
        <is>
          <t>21619497:eng</t>
        </is>
      </c>
      <c r="AX41" t="inlineStr">
        <is>
          <t>488514</t>
        </is>
      </c>
      <c r="AY41" t="inlineStr">
        <is>
          <t>991002854519702656</t>
        </is>
      </c>
      <c r="AZ41" t="inlineStr">
        <is>
          <t>991002854519702656</t>
        </is>
      </c>
      <c r="BA41" t="inlineStr">
        <is>
          <t>2256254750002656</t>
        </is>
      </c>
      <c r="BB41" t="inlineStr">
        <is>
          <t>BOOK</t>
        </is>
      </c>
      <c r="BD41" t="inlineStr">
        <is>
          <t>9780819904454</t>
        </is>
      </c>
      <c r="BE41" t="inlineStr">
        <is>
          <t>32285001839900</t>
        </is>
      </c>
      <c r="BF41" t="inlineStr">
        <is>
          <t>893421876</t>
        </is>
      </c>
    </row>
    <row r="42">
      <c r="A42" t="inlineStr">
        <is>
          <t>No</t>
        </is>
      </c>
      <c r="B42" t="inlineStr">
        <is>
          <t>CURAL</t>
        </is>
      </c>
      <c r="C42" t="inlineStr">
        <is>
          <t>SHELVES</t>
        </is>
      </c>
      <c r="D42" t="inlineStr">
        <is>
          <t>BJ1250 .W432 1993</t>
        </is>
      </c>
      <c r="E42" t="inlineStr">
        <is>
          <t>0                      BJ 1250000W  432         1993</t>
        </is>
      </c>
      <c r="F42" t="inlineStr">
        <is>
          <t>The price of prophecy : Orthodox Churches on peace, freedom, and security / Alexander F.C. Webster ; foreword by George Huntston Williams.</t>
        </is>
      </c>
      <c r="H42" t="inlineStr">
        <is>
          <t>No</t>
        </is>
      </c>
      <c r="I42" t="inlineStr">
        <is>
          <t>1</t>
        </is>
      </c>
      <c r="J42" t="inlineStr">
        <is>
          <t>No</t>
        </is>
      </c>
      <c r="K42" t="inlineStr">
        <is>
          <t>No</t>
        </is>
      </c>
      <c r="L42" t="inlineStr">
        <is>
          <t>0</t>
        </is>
      </c>
      <c r="M42" t="inlineStr">
        <is>
          <t>Webster, Alexander F. C.</t>
        </is>
      </c>
      <c r="N42" t="inlineStr">
        <is>
          <t>Washington, D.C. : Ethics and Public Policy Center, c1993.</t>
        </is>
      </c>
      <c r="O42" t="inlineStr">
        <is>
          <t>1993</t>
        </is>
      </c>
      <c r="Q42" t="inlineStr">
        <is>
          <t>eng</t>
        </is>
      </c>
      <c r="R42" t="inlineStr">
        <is>
          <t>dcu</t>
        </is>
      </c>
      <c r="T42" t="inlineStr">
        <is>
          <t xml:space="preserve">BJ </t>
        </is>
      </c>
      <c r="U42" t="n">
        <v>1</v>
      </c>
      <c r="V42" t="n">
        <v>1</v>
      </c>
      <c r="W42" t="inlineStr">
        <is>
          <t>1995-02-15</t>
        </is>
      </c>
      <c r="X42" t="inlineStr">
        <is>
          <t>1995-02-15</t>
        </is>
      </c>
      <c r="Y42" t="inlineStr">
        <is>
          <t>1994-02-23</t>
        </is>
      </c>
      <c r="Z42" t="inlineStr">
        <is>
          <t>1994-02-23</t>
        </is>
      </c>
      <c r="AA42" t="n">
        <v>177</v>
      </c>
      <c r="AB42" t="n">
        <v>152</v>
      </c>
      <c r="AC42" t="n">
        <v>236</v>
      </c>
      <c r="AD42" t="n">
        <v>1</v>
      </c>
      <c r="AE42" t="n">
        <v>1</v>
      </c>
      <c r="AF42" t="n">
        <v>10</v>
      </c>
      <c r="AG42" t="n">
        <v>13</v>
      </c>
      <c r="AH42" t="n">
        <v>2</v>
      </c>
      <c r="AI42" t="n">
        <v>5</v>
      </c>
      <c r="AJ42" t="n">
        <v>4</v>
      </c>
      <c r="AK42" t="n">
        <v>4</v>
      </c>
      <c r="AL42" t="n">
        <v>7</v>
      </c>
      <c r="AM42" t="n">
        <v>8</v>
      </c>
      <c r="AN42" t="n">
        <v>0</v>
      </c>
      <c r="AO42" t="n">
        <v>0</v>
      </c>
      <c r="AP42" t="n">
        <v>0</v>
      </c>
      <c r="AQ42" t="n">
        <v>0</v>
      </c>
      <c r="AR42" t="inlineStr">
        <is>
          <t>No</t>
        </is>
      </c>
      <c r="AS42" t="inlineStr">
        <is>
          <t>Yes</t>
        </is>
      </c>
      <c r="AT42">
        <f>HYPERLINK("http://catalog.hathitrust.org/Record/002635918","HathiTrust Record")</f>
        <v/>
      </c>
      <c r="AU42">
        <f>HYPERLINK("https://creighton-primo.hosted.exlibrisgroup.com/primo-explore/search?tab=default_tab&amp;search_scope=EVERYTHING&amp;vid=01CRU&amp;lang=en_US&amp;offset=0&amp;query=any,contains,991002111139702656","Catalog Record")</f>
        <v/>
      </c>
      <c r="AV42">
        <f>HYPERLINK("http://www.worldcat.org/oclc/27066280","WorldCat Record")</f>
        <v/>
      </c>
      <c r="AW42" t="inlineStr">
        <is>
          <t>21004922:eng</t>
        </is>
      </c>
      <c r="AX42" t="inlineStr">
        <is>
          <t>27066280</t>
        </is>
      </c>
      <c r="AY42" t="inlineStr">
        <is>
          <t>991002111139702656</t>
        </is>
      </c>
      <c r="AZ42" t="inlineStr">
        <is>
          <t>991002111139702656</t>
        </is>
      </c>
      <c r="BA42" t="inlineStr">
        <is>
          <t>2256934730002656</t>
        </is>
      </c>
      <c r="BB42" t="inlineStr">
        <is>
          <t>BOOK</t>
        </is>
      </c>
      <c r="BD42" t="inlineStr">
        <is>
          <t>9780896331686</t>
        </is>
      </c>
      <c r="BE42" t="inlineStr">
        <is>
          <t>32285001843472</t>
        </is>
      </c>
      <c r="BF42" t="inlineStr">
        <is>
          <t>893516905</t>
        </is>
      </c>
    </row>
    <row r="43">
      <c r="A43" t="inlineStr">
        <is>
          <t>No</t>
        </is>
      </c>
      <c r="B43" t="inlineStr">
        <is>
          <t>CURAL</t>
        </is>
      </c>
      <c r="C43" t="inlineStr">
        <is>
          <t>SHELVES</t>
        </is>
      </c>
      <c r="D43" t="inlineStr">
        <is>
          <t>BJ1251 .D43</t>
        </is>
      </c>
      <c r="E43" t="inlineStr">
        <is>
          <t>0                      BJ 1251000D  43</t>
        </is>
      </c>
      <c r="F43" t="inlineStr">
        <is>
          <t>An outline of Anglican moral theology.</t>
        </is>
      </c>
      <c r="H43" t="inlineStr">
        <is>
          <t>No</t>
        </is>
      </c>
      <c r="I43" t="inlineStr">
        <is>
          <t>1</t>
        </is>
      </c>
      <c r="J43" t="inlineStr">
        <is>
          <t>No</t>
        </is>
      </c>
      <c r="K43" t="inlineStr">
        <is>
          <t>No</t>
        </is>
      </c>
      <c r="L43" t="inlineStr">
        <is>
          <t>0</t>
        </is>
      </c>
      <c r="M43" t="inlineStr">
        <is>
          <t>Dewar, Lindsay, 1891-</t>
        </is>
      </c>
      <c r="N43" t="inlineStr">
        <is>
          <t>London, Mowbray, 1968.</t>
        </is>
      </c>
      <c r="O43" t="inlineStr">
        <is>
          <t>1968</t>
        </is>
      </c>
      <c r="Q43" t="inlineStr">
        <is>
          <t>eng</t>
        </is>
      </c>
      <c r="R43" t="inlineStr">
        <is>
          <t>enk</t>
        </is>
      </c>
      <c r="T43" t="inlineStr">
        <is>
          <t xml:space="preserve">BJ </t>
        </is>
      </c>
      <c r="U43" t="n">
        <v>1</v>
      </c>
      <c r="V43" t="n">
        <v>1</v>
      </c>
      <c r="W43" t="inlineStr">
        <is>
          <t>2004-01-09</t>
        </is>
      </c>
      <c r="X43" t="inlineStr">
        <is>
          <t>2004-01-09</t>
        </is>
      </c>
      <c r="Y43" t="inlineStr">
        <is>
          <t>1996-08-13</t>
        </is>
      </c>
      <c r="Z43" t="inlineStr">
        <is>
          <t>1996-08-13</t>
        </is>
      </c>
      <c r="AA43" t="n">
        <v>201</v>
      </c>
      <c r="AB43" t="n">
        <v>137</v>
      </c>
      <c r="AC43" t="n">
        <v>142</v>
      </c>
      <c r="AD43" t="n">
        <v>2</v>
      </c>
      <c r="AE43" t="n">
        <v>2</v>
      </c>
      <c r="AF43" t="n">
        <v>10</v>
      </c>
      <c r="AG43" t="n">
        <v>10</v>
      </c>
      <c r="AH43" t="n">
        <v>2</v>
      </c>
      <c r="AI43" t="n">
        <v>2</v>
      </c>
      <c r="AJ43" t="n">
        <v>3</v>
      </c>
      <c r="AK43" t="n">
        <v>3</v>
      </c>
      <c r="AL43" t="n">
        <v>5</v>
      </c>
      <c r="AM43" t="n">
        <v>5</v>
      </c>
      <c r="AN43" t="n">
        <v>1</v>
      </c>
      <c r="AO43" t="n">
        <v>1</v>
      </c>
      <c r="AP43" t="n">
        <v>0</v>
      </c>
      <c r="AQ43" t="n">
        <v>0</v>
      </c>
      <c r="AR43" t="inlineStr">
        <is>
          <t>No</t>
        </is>
      </c>
      <c r="AS43" t="inlineStr">
        <is>
          <t>No</t>
        </is>
      </c>
      <c r="AU43">
        <f>HYPERLINK("https://creighton-primo.hosted.exlibrisgroup.com/primo-explore/search?tab=default_tab&amp;search_scope=EVERYTHING&amp;vid=01CRU&amp;lang=en_US&amp;offset=0&amp;query=any,contains,991000098359702656","Catalog Record")</f>
        <v/>
      </c>
      <c r="AV43">
        <f>HYPERLINK("http://www.worldcat.org/oclc/43242","WorldCat Record")</f>
        <v/>
      </c>
      <c r="AW43" t="inlineStr">
        <is>
          <t>1212483:eng</t>
        </is>
      </c>
      <c r="AX43" t="inlineStr">
        <is>
          <t>43242</t>
        </is>
      </c>
      <c r="AY43" t="inlineStr">
        <is>
          <t>991000098359702656</t>
        </is>
      </c>
      <c r="AZ43" t="inlineStr">
        <is>
          <t>991000098359702656</t>
        </is>
      </c>
      <c r="BA43" t="inlineStr">
        <is>
          <t>2260645780002656</t>
        </is>
      </c>
      <c r="BB43" t="inlineStr">
        <is>
          <t>BOOK</t>
        </is>
      </c>
      <c r="BD43" t="inlineStr">
        <is>
          <t>9780264655611</t>
        </is>
      </c>
      <c r="BE43" t="inlineStr">
        <is>
          <t>32285002261047</t>
        </is>
      </c>
      <c r="BF43" t="inlineStr">
        <is>
          <t>893884110</t>
        </is>
      </c>
    </row>
    <row r="44">
      <c r="A44" t="inlineStr">
        <is>
          <t>No</t>
        </is>
      </c>
      <c r="B44" t="inlineStr">
        <is>
          <t>CURAL</t>
        </is>
      </c>
      <c r="C44" t="inlineStr">
        <is>
          <t>SHELVES</t>
        </is>
      </c>
      <c r="D44" t="inlineStr">
        <is>
          <t>BJ1251 .D57</t>
        </is>
      </c>
      <c r="E44" t="inlineStr">
        <is>
          <t>0                      BJ 1251000D  57</t>
        </is>
      </c>
      <c r="F44" t="inlineStr">
        <is>
          <t>The distinctiveness of Christian ethics / edited by Charles E. Curran and Richard A. McCormick.</t>
        </is>
      </c>
      <c r="H44" t="inlineStr">
        <is>
          <t>No</t>
        </is>
      </c>
      <c r="I44" t="inlineStr">
        <is>
          <t>1</t>
        </is>
      </c>
      <c r="J44" t="inlineStr">
        <is>
          <t>No</t>
        </is>
      </c>
      <c r="K44" t="inlineStr">
        <is>
          <t>No</t>
        </is>
      </c>
      <c r="L44" t="inlineStr">
        <is>
          <t>0</t>
        </is>
      </c>
      <c r="N44" t="inlineStr">
        <is>
          <t>New York : Paulist Press, c1980.</t>
        </is>
      </c>
      <c r="O44" t="inlineStr">
        <is>
          <t>1980</t>
        </is>
      </c>
      <c r="Q44" t="inlineStr">
        <is>
          <t>eng</t>
        </is>
      </c>
      <c r="R44" t="inlineStr">
        <is>
          <t>nyu</t>
        </is>
      </c>
      <c r="S44" t="inlineStr">
        <is>
          <t>Readings in moral theology ; no. 2</t>
        </is>
      </c>
      <c r="T44" t="inlineStr">
        <is>
          <t xml:space="preserve">BJ </t>
        </is>
      </c>
      <c r="U44" t="n">
        <v>5</v>
      </c>
      <c r="V44" t="n">
        <v>5</v>
      </c>
      <c r="W44" t="inlineStr">
        <is>
          <t>1995-05-24</t>
        </is>
      </c>
      <c r="X44" t="inlineStr">
        <is>
          <t>1995-05-24</t>
        </is>
      </c>
      <c r="Y44" t="inlineStr">
        <is>
          <t>1990-09-19</t>
        </is>
      </c>
      <c r="Z44" t="inlineStr">
        <is>
          <t>1990-09-19</t>
        </is>
      </c>
      <c r="AA44" t="n">
        <v>409</v>
      </c>
      <c r="AB44" t="n">
        <v>341</v>
      </c>
      <c r="AC44" t="n">
        <v>349</v>
      </c>
      <c r="AD44" t="n">
        <v>3</v>
      </c>
      <c r="AE44" t="n">
        <v>3</v>
      </c>
      <c r="AF44" t="n">
        <v>35</v>
      </c>
      <c r="AG44" t="n">
        <v>35</v>
      </c>
      <c r="AH44" t="n">
        <v>15</v>
      </c>
      <c r="AI44" t="n">
        <v>15</v>
      </c>
      <c r="AJ44" t="n">
        <v>7</v>
      </c>
      <c r="AK44" t="n">
        <v>7</v>
      </c>
      <c r="AL44" t="n">
        <v>24</v>
      </c>
      <c r="AM44" t="n">
        <v>24</v>
      </c>
      <c r="AN44" t="n">
        <v>1</v>
      </c>
      <c r="AO44" t="n">
        <v>1</v>
      </c>
      <c r="AP44" t="n">
        <v>0</v>
      </c>
      <c r="AQ44" t="n">
        <v>0</v>
      </c>
      <c r="AR44" t="inlineStr">
        <is>
          <t>No</t>
        </is>
      </c>
      <c r="AS44" t="inlineStr">
        <is>
          <t>Yes</t>
        </is>
      </c>
      <c r="AT44">
        <f>HYPERLINK("http://catalog.hathitrust.org/Record/003819064","HathiTrust Record")</f>
        <v/>
      </c>
      <c r="AU44">
        <f>HYPERLINK("https://creighton-primo.hosted.exlibrisgroup.com/primo-explore/search?tab=default_tab&amp;search_scope=EVERYTHING&amp;vid=01CRU&amp;lang=en_US&amp;offset=0&amp;query=any,contains,991005082689702656","Catalog Record")</f>
        <v/>
      </c>
      <c r="AV44">
        <f>HYPERLINK("http://www.worldcat.org/oclc/7174925","WorldCat Record")</f>
        <v/>
      </c>
      <c r="AW44" t="inlineStr">
        <is>
          <t>356242249:eng</t>
        </is>
      </c>
      <c r="AX44" t="inlineStr">
        <is>
          <t>7174925</t>
        </is>
      </c>
      <c r="AY44" t="inlineStr">
        <is>
          <t>991005082689702656</t>
        </is>
      </c>
      <c r="AZ44" t="inlineStr">
        <is>
          <t>991005082689702656</t>
        </is>
      </c>
      <c r="BA44" t="inlineStr">
        <is>
          <t>2269713780002656</t>
        </is>
      </c>
      <c r="BB44" t="inlineStr">
        <is>
          <t>BOOK</t>
        </is>
      </c>
      <c r="BD44" t="inlineStr">
        <is>
          <t>9780809123032</t>
        </is>
      </c>
      <c r="BE44" t="inlineStr">
        <is>
          <t>32285000305176</t>
        </is>
      </c>
      <c r="BF44" t="inlineStr">
        <is>
          <t>893883307</t>
        </is>
      </c>
    </row>
    <row r="45">
      <c r="A45" t="inlineStr">
        <is>
          <t>No</t>
        </is>
      </c>
      <c r="B45" t="inlineStr">
        <is>
          <t>CURAL</t>
        </is>
      </c>
      <c r="C45" t="inlineStr">
        <is>
          <t>SHELVES</t>
        </is>
      </c>
      <c r="D45" t="inlineStr">
        <is>
          <t>BJ1251 .D63 1994</t>
        </is>
      </c>
      <c r="E45" t="inlineStr">
        <is>
          <t>0                      BJ 1251000D  63          1994</t>
        </is>
      </c>
      <c r="F45" t="inlineStr">
        <is>
          <t>Doing ethics in context : South African perspectives / edited by Charles Villa-Vicencio and John W. de Gruchy.</t>
        </is>
      </c>
      <c r="H45" t="inlineStr">
        <is>
          <t>No</t>
        </is>
      </c>
      <c r="I45" t="inlineStr">
        <is>
          <t>1</t>
        </is>
      </c>
      <c r="J45" t="inlineStr">
        <is>
          <t>No</t>
        </is>
      </c>
      <c r="K45" t="inlineStr">
        <is>
          <t>No</t>
        </is>
      </c>
      <c r="L45" t="inlineStr">
        <is>
          <t>0</t>
        </is>
      </c>
      <c r="N45" t="inlineStr">
        <is>
          <t>Maryknoll, N.Y. : Orbis Books ; Cape Town : D. Philip, 1994.</t>
        </is>
      </c>
      <c r="O45" t="inlineStr">
        <is>
          <t>1994</t>
        </is>
      </c>
      <c r="Q45" t="inlineStr">
        <is>
          <t>eng</t>
        </is>
      </c>
      <c r="R45" t="inlineStr">
        <is>
          <t>nyu</t>
        </is>
      </c>
      <c r="S45" t="inlineStr">
        <is>
          <t>Theology and praxis ; v. 2</t>
        </is>
      </c>
      <c r="T45" t="inlineStr">
        <is>
          <t xml:space="preserve">BJ </t>
        </is>
      </c>
      <c r="U45" t="n">
        <v>1</v>
      </c>
      <c r="V45" t="n">
        <v>1</v>
      </c>
      <c r="W45" t="inlineStr">
        <is>
          <t>2003-11-02</t>
        </is>
      </c>
      <c r="X45" t="inlineStr">
        <is>
          <t>2003-11-02</t>
        </is>
      </c>
      <c r="Y45" t="inlineStr">
        <is>
          <t>1995-11-06</t>
        </is>
      </c>
      <c r="Z45" t="inlineStr">
        <is>
          <t>1995-11-06</t>
        </is>
      </c>
      <c r="AA45" t="n">
        <v>193</v>
      </c>
      <c r="AB45" t="n">
        <v>142</v>
      </c>
      <c r="AC45" t="n">
        <v>142</v>
      </c>
      <c r="AD45" t="n">
        <v>1</v>
      </c>
      <c r="AE45" t="n">
        <v>1</v>
      </c>
      <c r="AF45" t="n">
        <v>11</v>
      </c>
      <c r="AG45" t="n">
        <v>11</v>
      </c>
      <c r="AH45" t="n">
        <v>3</v>
      </c>
      <c r="AI45" t="n">
        <v>3</v>
      </c>
      <c r="AJ45" t="n">
        <v>4</v>
      </c>
      <c r="AK45" t="n">
        <v>4</v>
      </c>
      <c r="AL45" t="n">
        <v>5</v>
      </c>
      <c r="AM45" t="n">
        <v>5</v>
      </c>
      <c r="AN45" t="n">
        <v>0</v>
      </c>
      <c r="AO45" t="n">
        <v>0</v>
      </c>
      <c r="AP45" t="n">
        <v>0</v>
      </c>
      <c r="AQ45" t="n">
        <v>0</v>
      </c>
      <c r="AR45" t="inlineStr">
        <is>
          <t>No</t>
        </is>
      </c>
      <c r="AS45" t="inlineStr">
        <is>
          <t>No</t>
        </is>
      </c>
      <c r="AU45">
        <f>HYPERLINK("https://creighton-primo.hosted.exlibrisgroup.com/primo-explore/search?tab=default_tab&amp;search_scope=EVERYTHING&amp;vid=01CRU&amp;lang=en_US&amp;offset=0&amp;query=any,contains,991002369129702656","Catalog Record")</f>
        <v/>
      </c>
      <c r="AV45">
        <f>HYPERLINK("http://www.worldcat.org/oclc/30788426","WorldCat Record")</f>
        <v/>
      </c>
      <c r="AW45" t="inlineStr">
        <is>
          <t>3769490021:eng</t>
        </is>
      </c>
      <c r="AX45" t="inlineStr">
        <is>
          <t>30788426</t>
        </is>
      </c>
      <c r="AY45" t="inlineStr">
        <is>
          <t>991002369129702656</t>
        </is>
      </c>
      <c r="AZ45" t="inlineStr">
        <is>
          <t>991002369129702656</t>
        </is>
      </c>
      <c r="BA45" t="inlineStr">
        <is>
          <t>2269011640002656</t>
        </is>
      </c>
      <c r="BB45" t="inlineStr">
        <is>
          <t>BOOK</t>
        </is>
      </c>
      <c r="BD45" t="inlineStr">
        <is>
          <t>9780864862662</t>
        </is>
      </c>
      <c r="BE45" t="inlineStr">
        <is>
          <t>32285002101110</t>
        </is>
      </c>
      <c r="BF45" t="inlineStr">
        <is>
          <t>893316733</t>
        </is>
      </c>
    </row>
    <row r="46">
      <c r="A46" t="inlineStr">
        <is>
          <t>No</t>
        </is>
      </c>
      <c r="B46" t="inlineStr">
        <is>
          <t>CURAL</t>
        </is>
      </c>
      <c r="C46" t="inlineStr">
        <is>
          <t>SHELVES</t>
        </is>
      </c>
      <c r="D46" t="inlineStr">
        <is>
          <t>BJ1251 .F516</t>
        </is>
      </c>
      <c r="E46" t="inlineStr">
        <is>
          <t>0                      BJ 1251000F  516</t>
        </is>
      </c>
      <c r="F46" t="inlineStr">
        <is>
          <t>Hello, lovers! : an introduction to situation ethics / [by] Joseph Fletcher and Thomas Wassmer. Edited by William E. May.</t>
        </is>
      </c>
      <c r="H46" t="inlineStr">
        <is>
          <t>No</t>
        </is>
      </c>
      <c r="I46" t="inlineStr">
        <is>
          <t>1</t>
        </is>
      </c>
      <c r="J46" t="inlineStr">
        <is>
          <t>No</t>
        </is>
      </c>
      <c r="K46" t="inlineStr">
        <is>
          <t>No</t>
        </is>
      </c>
      <c r="L46" t="inlineStr">
        <is>
          <t>0</t>
        </is>
      </c>
      <c r="M46" t="inlineStr">
        <is>
          <t>Fletcher, Joseph F.</t>
        </is>
      </c>
      <c r="N46" t="inlineStr">
        <is>
          <t>Washington : Corpus Books, [1970]</t>
        </is>
      </c>
      <c r="O46" t="inlineStr">
        <is>
          <t>1970</t>
        </is>
      </c>
      <c r="Q46" t="inlineStr">
        <is>
          <t>eng</t>
        </is>
      </c>
      <c r="R46" t="inlineStr">
        <is>
          <t>dcu</t>
        </is>
      </c>
      <c r="T46" t="inlineStr">
        <is>
          <t xml:space="preserve">BJ </t>
        </is>
      </c>
      <c r="U46" t="n">
        <v>6</v>
      </c>
      <c r="V46" t="n">
        <v>6</v>
      </c>
      <c r="W46" t="inlineStr">
        <is>
          <t>2008-05-13</t>
        </is>
      </c>
      <c r="X46" t="inlineStr">
        <is>
          <t>2008-05-13</t>
        </is>
      </c>
      <c r="Y46" t="inlineStr">
        <is>
          <t>1991-12-02</t>
        </is>
      </c>
      <c r="Z46" t="inlineStr">
        <is>
          <t>1991-12-02</t>
        </is>
      </c>
      <c r="AA46" t="n">
        <v>239</v>
      </c>
      <c r="AB46" t="n">
        <v>224</v>
      </c>
      <c r="AC46" t="n">
        <v>230</v>
      </c>
      <c r="AD46" t="n">
        <v>3</v>
      </c>
      <c r="AE46" t="n">
        <v>3</v>
      </c>
      <c r="AF46" t="n">
        <v>20</v>
      </c>
      <c r="AG46" t="n">
        <v>20</v>
      </c>
      <c r="AH46" t="n">
        <v>5</v>
      </c>
      <c r="AI46" t="n">
        <v>5</v>
      </c>
      <c r="AJ46" t="n">
        <v>5</v>
      </c>
      <c r="AK46" t="n">
        <v>5</v>
      </c>
      <c r="AL46" t="n">
        <v>15</v>
      </c>
      <c r="AM46" t="n">
        <v>15</v>
      </c>
      <c r="AN46" t="n">
        <v>1</v>
      </c>
      <c r="AO46" t="n">
        <v>1</v>
      </c>
      <c r="AP46" t="n">
        <v>0</v>
      </c>
      <c r="AQ46" t="n">
        <v>0</v>
      </c>
      <c r="AR46" t="inlineStr">
        <is>
          <t>No</t>
        </is>
      </c>
      <c r="AS46" t="inlineStr">
        <is>
          <t>No</t>
        </is>
      </c>
      <c r="AU46">
        <f>HYPERLINK("https://creighton-primo.hosted.exlibrisgroup.com/primo-explore/search?tab=default_tab&amp;search_scope=EVERYTHING&amp;vid=01CRU&amp;lang=en_US&amp;offset=0&amp;query=any,contains,991000564109702656","Catalog Record")</f>
        <v/>
      </c>
      <c r="AV46">
        <f>HYPERLINK("http://www.worldcat.org/oclc/93783","WorldCat Record")</f>
        <v/>
      </c>
      <c r="AW46" t="inlineStr">
        <is>
          <t>422524051:eng</t>
        </is>
      </c>
      <c r="AX46" t="inlineStr">
        <is>
          <t>93783</t>
        </is>
      </c>
      <c r="AY46" t="inlineStr">
        <is>
          <t>991000564109702656</t>
        </is>
      </c>
      <c r="AZ46" t="inlineStr">
        <is>
          <t>991000564109702656</t>
        </is>
      </c>
      <c r="BA46" t="inlineStr">
        <is>
          <t>2265741330002656</t>
        </is>
      </c>
      <c r="BB46" t="inlineStr">
        <is>
          <t>BOOK</t>
        </is>
      </c>
      <c r="BE46" t="inlineStr">
        <is>
          <t>32285000845221</t>
        </is>
      </c>
      <c r="BF46" t="inlineStr">
        <is>
          <t>893407312</t>
        </is>
      </c>
    </row>
    <row r="47">
      <c r="A47" t="inlineStr">
        <is>
          <t>No</t>
        </is>
      </c>
      <c r="B47" t="inlineStr">
        <is>
          <t>CURAL</t>
        </is>
      </c>
      <c r="C47" t="inlineStr">
        <is>
          <t>SHELVES</t>
        </is>
      </c>
      <c r="D47" t="inlineStr">
        <is>
          <t>BJ1251 .F52</t>
        </is>
      </c>
      <c r="E47" t="inlineStr">
        <is>
          <t>0                      BJ 1251000F  52</t>
        </is>
      </c>
      <c r="F47" t="inlineStr">
        <is>
          <t>Moral responsibility : situation ethics at work / by Joseph Fletcher.</t>
        </is>
      </c>
      <c r="H47" t="inlineStr">
        <is>
          <t>No</t>
        </is>
      </c>
      <c r="I47" t="inlineStr">
        <is>
          <t>1</t>
        </is>
      </c>
      <c r="J47" t="inlineStr">
        <is>
          <t>No</t>
        </is>
      </c>
      <c r="K47" t="inlineStr">
        <is>
          <t>No</t>
        </is>
      </c>
      <c r="L47" t="inlineStr">
        <is>
          <t>0</t>
        </is>
      </c>
      <c r="M47" t="inlineStr">
        <is>
          <t>Fletcher, Joseph F.</t>
        </is>
      </c>
      <c r="N47" t="inlineStr">
        <is>
          <t>Philadelphia : Westminster Press, [1967]</t>
        </is>
      </c>
      <c r="O47" t="inlineStr">
        <is>
          <t>1967</t>
        </is>
      </c>
      <c r="Q47" t="inlineStr">
        <is>
          <t>eng</t>
        </is>
      </c>
      <c r="R47" t="inlineStr">
        <is>
          <t>pau</t>
        </is>
      </c>
      <c r="T47" t="inlineStr">
        <is>
          <t xml:space="preserve">BJ </t>
        </is>
      </c>
      <c r="U47" t="n">
        <v>8</v>
      </c>
      <c r="V47" t="n">
        <v>8</v>
      </c>
      <c r="W47" t="inlineStr">
        <is>
          <t>2008-05-13</t>
        </is>
      </c>
      <c r="X47" t="inlineStr">
        <is>
          <t>2008-05-13</t>
        </is>
      </c>
      <c r="Y47" t="inlineStr">
        <is>
          <t>1991-12-02</t>
        </is>
      </c>
      <c r="Z47" t="inlineStr">
        <is>
          <t>1991-12-02</t>
        </is>
      </c>
      <c r="AA47" t="n">
        <v>1043</v>
      </c>
      <c r="AB47" t="n">
        <v>938</v>
      </c>
      <c r="AC47" t="n">
        <v>957</v>
      </c>
      <c r="AD47" t="n">
        <v>7</v>
      </c>
      <c r="AE47" t="n">
        <v>7</v>
      </c>
      <c r="AF47" t="n">
        <v>41</v>
      </c>
      <c r="AG47" t="n">
        <v>41</v>
      </c>
      <c r="AH47" t="n">
        <v>15</v>
      </c>
      <c r="AI47" t="n">
        <v>15</v>
      </c>
      <c r="AJ47" t="n">
        <v>9</v>
      </c>
      <c r="AK47" t="n">
        <v>9</v>
      </c>
      <c r="AL47" t="n">
        <v>27</v>
      </c>
      <c r="AM47" t="n">
        <v>27</v>
      </c>
      <c r="AN47" t="n">
        <v>3</v>
      </c>
      <c r="AO47" t="n">
        <v>3</v>
      </c>
      <c r="AP47" t="n">
        <v>0</v>
      </c>
      <c r="AQ47" t="n">
        <v>0</v>
      </c>
      <c r="AR47" t="inlineStr">
        <is>
          <t>No</t>
        </is>
      </c>
      <c r="AS47" t="inlineStr">
        <is>
          <t>Yes</t>
        </is>
      </c>
      <c r="AT47">
        <f>HYPERLINK("http://catalog.hathitrust.org/Record/009500539","HathiTrust Record")</f>
        <v/>
      </c>
      <c r="AU47">
        <f>HYPERLINK("https://creighton-primo.hosted.exlibrisgroup.com/primo-explore/search?tab=default_tab&amp;search_scope=EVERYTHING&amp;vid=01CRU&amp;lang=en_US&amp;offset=0&amp;query=any,contains,991000964049702656","Catalog Record")</f>
        <v/>
      </c>
      <c r="AV47">
        <f>HYPERLINK("http://www.worldcat.org/oclc/170070","WorldCat Record")</f>
        <v/>
      </c>
      <c r="AW47" t="inlineStr">
        <is>
          <t>3186011:eng</t>
        </is>
      </c>
      <c r="AX47" t="inlineStr">
        <is>
          <t>170070</t>
        </is>
      </c>
      <c r="AY47" t="inlineStr">
        <is>
          <t>991000964049702656</t>
        </is>
      </c>
      <c r="AZ47" t="inlineStr">
        <is>
          <t>991000964049702656</t>
        </is>
      </c>
      <c r="BA47" t="inlineStr">
        <is>
          <t>2269331170002656</t>
        </is>
      </c>
      <c r="BB47" t="inlineStr">
        <is>
          <t>BOOK</t>
        </is>
      </c>
      <c r="BE47" t="inlineStr">
        <is>
          <t>32285000845213</t>
        </is>
      </c>
      <c r="BF47" t="inlineStr">
        <is>
          <t>893243756</t>
        </is>
      </c>
    </row>
    <row r="48">
      <c r="A48" t="inlineStr">
        <is>
          <t>No</t>
        </is>
      </c>
      <c r="B48" t="inlineStr">
        <is>
          <t>CURAL</t>
        </is>
      </c>
      <c r="C48" t="inlineStr">
        <is>
          <t>SHELVES</t>
        </is>
      </c>
      <c r="D48" t="inlineStr">
        <is>
          <t>BJ1251 .G87</t>
        </is>
      </c>
      <c r="E48" t="inlineStr">
        <is>
          <t>0                      BJ 1251000G  87</t>
        </is>
      </c>
      <c r="F48" t="inlineStr">
        <is>
          <t>Christ and the moral life [by] James M. Gustafson.</t>
        </is>
      </c>
      <c r="H48" t="inlineStr">
        <is>
          <t>No</t>
        </is>
      </c>
      <c r="I48" t="inlineStr">
        <is>
          <t>1</t>
        </is>
      </c>
      <c r="J48" t="inlineStr">
        <is>
          <t>No</t>
        </is>
      </c>
      <c r="K48" t="inlineStr">
        <is>
          <t>No</t>
        </is>
      </c>
      <c r="L48" t="inlineStr">
        <is>
          <t>0</t>
        </is>
      </c>
      <c r="M48" t="inlineStr">
        <is>
          <t>Gustafson, James M.</t>
        </is>
      </c>
      <c r="N48" t="inlineStr">
        <is>
          <t>New York, Harper &amp; Row [1968]</t>
        </is>
      </c>
      <c r="O48" t="inlineStr">
        <is>
          <t>1968</t>
        </is>
      </c>
      <c r="P48" t="inlineStr">
        <is>
          <t>[1st ed.]</t>
        </is>
      </c>
      <c r="Q48" t="inlineStr">
        <is>
          <t>eng</t>
        </is>
      </c>
      <c r="R48" t="inlineStr">
        <is>
          <t>nyu</t>
        </is>
      </c>
      <c r="T48" t="inlineStr">
        <is>
          <t xml:space="preserve">BJ </t>
        </is>
      </c>
      <c r="U48" t="n">
        <v>3</v>
      </c>
      <c r="V48" t="n">
        <v>3</v>
      </c>
      <c r="W48" t="inlineStr">
        <is>
          <t>2002-05-24</t>
        </is>
      </c>
      <c r="X48" t="inlineStr">
        <is>
          <t>2002-05-24</t>
        </is>
      </c>
      <c r="Y48" t="inlineStr">
        <is>
          <t>1996-08-13</t>
        </is>
      </c>
      <c r="Z48" t="inlineStr">
        <is>
          <t>1996-08-13</t>
        </is>
      </c>
      <c r="AA48" t="n">
        <v>694</v>
      </c>
      <c r="AB48" t="n">
        <v>615</v>
      </c>
      <c r="AC48" t="n">
        <v>783</v>
      </c>
      <c r="AD48" t="n">
        <v>5</v>
      </c>
      <c r="AE48" t="n">
        <v>7</v>
      </c>
      <c r="AF48" t="n">
        <v>42</v>
      </c>
      <c r="AG48" t="n">
        <v>51</v>
      </c>
      <c r="AH48" t="n">
        <v>17</v>
      </c>
      <c r="AI48" t="n">
        <v>22</v>
      </c>
      <c r="AJ48" t="n">
        <v>9</v>
      </c>
      <c r="AK48" t="n">
        <v>10</v>
      </c>
      <c r="AL48" t="n">
        <v>25</v>
      </c>
      <c r="AM48" t="n">
        <v>26</v>
      </c>
      <c r="AN48" t="n">
        <v>3</v>
      </c>
      <c r="AO48" t="n">
        <v>5</v>
      </c>
      <c r="AP48" t="n">
        <v>0</v>
      </c>
      <c r="AQ48" t="n">
        <v>0</v>
      </c>
      <c r="AR48" t="inlineStr">
        <is>
          <t>No</t>
        </is>
      </c>
      <c r="AS48" t="inlineStr">
        <is>
          <t>No</t>
        </is>
      </c>
      <c r="AU48">
        <f>HYPERLINK("https://creighton-primo.hosted.exlibrisgroup.com/primo-explore/search?tab=default_tab&amp;search_scope=EVERYTHING&amp;vid=01CRU&amp;lang=en_US&amp;offset=0&amp;query=any,contains,991002261649702656","Catalog Record")</f>
        <v/>
      </c>
      <c r="AV48">
        <f>HYPERLINK("http://www.worldcat.org/oclc/304710","WorldCat Record")</f>
        <v/>
      </c>
      <c r="AW48" t="inlineStr">
        <is>
          <t>418486:eng</t>
        </is>
      </c>
      <c r="AX48" t="inlineStr">
        <is>
          <t>304710</t>
        </is>
      </c>
      <c r="AY48" t="inlineStr">
        <is>
          <t>991002261649702656</t>
        </is>
      </c>
      <c r="AZ48" t="inlineStr">
        <is>
          <t>991002261649702656</t>
        </is>
      </c>
      <c r="BA48" t="inlineStr">
        <is>
          <t>2271297660002656</t>
        </is>
      </c>
      <c r="BB48" t="inlineStr">
        <is>
          <t>BOOK</t>
        </is>
      </c>
      <c r="BE48" t="inlineStr">
        <is>
          <t>32285002261088</t>
        </is>
      </c>
      <c r="BF48" t="inlineStr">
        <is>
          <t>893609657</t>
        </is>
      </c>
    </row>
    <row r="49">
      <c r="A49" t="inlineStr">
        <is>
          <t>No</t>
        </is>
      </c>
      <c r="B49" t="inlineStr">
        <is>
          <t>CURAL</t>
        </is>
      </c>
      <c r="C49" t="inlineStr">
        <is>
          <t>SHELVES</t>
        </is>
      </c>
      <c r="D49" t="inlineStr">
        <is>
          <t>BJ1251 .R284 1994</t>
        </is>
      </c>
      <c r="E49" t="inlineStr">
        <is>
          <t>0                      BJ 1251000R  284         1994</t>
        </is>
      </c>
      <c r="F49" t="inlineStr">
        <is>
          <t>The essential Paul Ramsey : a collection / edited by William Werpehowski and Stephen D. Crocco.</t>
        </is>
      </c>
      <c r="H49" t="inlineStr">
        <is>
          <t>No</t>
        </is>
      </c>
      <c r="I49" t="inlineStr">
        <is>
          <t>1</t>
        </is>
      </c>
      <c r="J49" t="inlineStr">
        <is>
          <t>No</t>
        </is>
      </c>
      <c r="K49" t="inlineStr">
        <is>
          <t>No</t>
        </is>
      </c>
      <c r="L49" t="inlineStr">
        <is>
          <t>0</t>
        </is>
      </c>
      <c r="M49" t="inlineStr">
        <is>
          <t>Ramsey, Paul.</t>
        </is>
      </c>
      <c r="N49" t="inlineStr">
        <is>
          <t>New Haven : Yale University Press, c1994.</t>
        </is>
      </c>
      <c r="O49" t="inlineStr">
        <is>
          <t>1994</t>
        </is>
      </c>
      <c r="Q49" t="inlineStr">
        <is>
          <t>eng</t>
        </is>
      </c>
      <c r="R49" t="inlineStr">
        <is>
          <t>ctu</t>
        </is>
      </c>
      <c r="T49" t="inlineStr">
        <is>
          <t xml:space="preserve">BJ </t>
        </is>
      </c>
      <c r="U49" t="n">
        <v>2</v>
      </c>
      <c r="V49" t="n">
        <v>2</v>
      </c>
      <c r="W49" t="inlineStr">
        <is>
          <t>2005-12-01</t>
        </is>
      </c>
      <c r="X49" t="inlineStr">
        <is>
          <t>2005-12-01</t>
        </is>
      </c>
      <c r="Y49" t="inlineStr">
        <is>
          <t>1995-01-23</t>
        </is>
      </c>
      <c r="Z49" t="inlineStr">
        <is>
          <t>1995-01-23</t>
        </is>
      </c>
      <c r="AA49" t="n">
        <v>442</v>
      </c>
      <c r="AB49" t="n">
        <v>386</v>
      </c>
      <c r="AC49" t="n">
        <v>563</v>
      </c>
      <c r="AD49" t="n">
        <v>4</v>
      </c>
      <c r="AE49" t="n">
        <v>4</v>
      </c>
      <c r="AF49" t="n">
        <v>23</v>
      </c>
      <c r="AG49" t="n">
        <v>31</v>
      </c>
      <c r="AH49" t="n">
        <v>10</v>
      </c>
      <c r="AI49" t="n">
        <v>14</v>
      </c>
      <c r="AJ49" t="n">
        <v>4</v>
      </c>
      <c r="AK49" t="n">
        <v>8</v>
      </c>
      <c r="AL49" t="n">
        <v>12</v>
      </c>
      <c r="AM49" t="n">
        <v>16</v>
      </c>
      <c r="AN49" t="n">
        <v>3</v>
      </c>
      <c r="AO49" t="n">
        <v>3</v>
      </c>
      <c r="AP49" t="n">
        <v>0</v>
      </c>
      <c r="AQ49" t="n">
        <v>0</v>
      </c>
      <c r="AR49" t="inlineStr">
        <is>
          <t>No</t>
        </is>
      </c>
      <c r="AS49" t="inlineStr">
        <is>
          <t>No</t>
        </is>
      </c>
      <c r="AU49">
        <f>HYPERLINK("https://creighton-primo.hosted.exlibrisgroup.com/primo-explore/search?tab=default_tab&amp;search_scope=EVERYTHING&amp;vid=01CRU&amp;lang=en_US&amp;offset=0&amp;query=any,contains,991002234569702656","Catalog Record")</f>
        <v/>
      </c>
      <c r="AV49">
        <f>HYPERLINK("http://www.worldcat.org/oclc/28800201","WorldCat Record")</f>
        <v/>
      </c>
      <c r="AW49" t="inlineStr">
        <is>
          <t>836899380:eng</t>
        </is>
      </c>
      <c r="AX49" t="inlineStr">
        <is>
          <t>28800201</t>
        </is>
      </c>
      <c r="AY49" t="inlineStr">
        <is>
          <t>991002234569702656</t>
        </is>
      </c>
      <c r="AZ49" t="inlineStr">
        <is>
          <t>991002234569702656</t>
        </is>
      </c>
      <c r="BA49" t="inlineStr">
        <is>
          <t>2258585120002656</t>
        </is>
      </c>
      <c r="BB49" t="inlineStr">
        <is>
          <t>BOOK</t>
        </is>
      </c>
      <c r="BD49" t="inlineStr">
        <is>
          <t>9780300058154</t>
        </is>
      </c>
      <c r="BE49" t="inlineStr">
        <is>
          <t>32285001994978</t>
        </is>
      </c>
      <c r="BF49" t="inlineStr">
        <is>
          <t>893439921</t>
        </is>
      </c>
    </row>
    <row r="50">
      <c r="A50" t="inlineStr">
        <is>
          <t>No</t>
        </is>
      </c>
      <c r="B50" t="inlineStr">
        <is>
          <t>CURAL</t>
        </is>
      </c>
      <c r="C50" t="inlineStr">
        <is>
          <t>SHELVES</t>
        </is>
      </c>
      <c r="D50" t="inlineStr">
        <is>
          <t>BJ1251 .S4</t>
        </is>
      </c>
      <c r="E50" t="inlineStr">
        <is>
          <t>0                      BJ 1251000S  4</t>
        </is>
      </c>
      <c r="F50" t="inlineStr">
        <is>
          <t>Theological ethics [by] James Sellers.</t>
        </is>
      </c>
      <c r="H50" t="inlineStr">
        <is>
          <t>No</t>
        </is>
      </c>
      <c r="I50" t="inlineStr">
        <is>
          <t>1</t>
        </is>
      </c>
      <c r="J50" t="inlineStr">
        <is>
          <t>No</t>
        </is>
      </c>
      <c r="K50" t="inlineStr">
        <is>
          <t>No</t>
        </is>
      </c>
      <c r="L50" t="inlineStr">
        <is>
          <t>0</t>
        </is>
      </c>
      <c r="M50" t="inlineStr">
        <is>
          <t>Sellers, James, 1926-</t>
        </is>
      </c>
      <c r="N50" t="inlineStr">
        <is>
          <t>New York, Macmillan [1966]</t>
        </is>
      </c>
      <c r="O50" t="inlineStr">
        <is>
          <t>1966</t>
        </is>
      </c>
      <c r="Q50" t="inlineStr">
        <is>
          <t>eng</t>
        </is>
      </c>
      <c r="R50" t="inlineStr">
        <is>
          <t>nyu</t>
        </is>
      </c>
      <c r="T50" t="inlineStr">
        <is>
          <t xml:space="preserve">BJ </t>
        </is>
      </c>
      <c r="U50" t="n">
        <v>1</v>
      </c>
      <c r="V50" t="n">
        <v>1</v>
      </c>
      <c r="W50" t="inlineStr">
        <is>
          <t>2004-12-09</t>
        </is>
      </c>
      <c r="X50" t="inlineStr">
        <is>
          <t>2004-12-09</t>
        </is>
      </c>
      <c r="Y50" t="inlineStr">
        <is>
          <t>1996-08-13</t>
        </is>
      </c>
      <c r="Z50" t="inlineStr">
        <is>
          <t>1996-08-13</t>
        </is>
      </c>
      <c r="AA50" t="n">
        <v>578</v>
      </c>
      <c r="AB50" t="n">
        <v>526</v>
      </c>
      <c r="AC50" t="n">
        <v>546</v>
      </c>
      <c r="AD50" t="n">
        <v>5</v>
      </c>
      <c r="AE50" t="n">
        <v>5</v>
      </c>
      <c r="AF50" t="n">
        <v>36</v>
      </c>
      <c r="AG50" t="n">
        <v>37</v>
      </c>
      <c r="AH50" t="n">
        <v>11</v>
      </c>
      <c r="AI50" t="n">
        <v>12</v>
      </c>
      <c r="AJ50" t="n">
        <v>9</v>
      </c>
      <c r="AK50" t="n">
        <v>9</v>
      </c>
      <c r="AL50" t="n">
        <v>22</v>
      </c>
      <c r="AM50" t="n">
        <v>22</v>
      </c>
      <c r="AN50" t="n">
        <v>3</v>
      </c>
      <c r="AO50" t="n">
        <v>3</v>
      </c>
      <c r="AP50" t="n">
        <v>0</v>
      </c>
      <c r="AQ50" t="n">
        <v>0</v>
      </c>
      <c r="AR50" t="inlineStr">
        <is>
          <t>No</t>
        </is>
      </c>
      <c r="AS50" t="inlineStr">
        <is>
          <t>Yes</t>
        </is>
      </c>
      <c r="AT50">
        <f>HYPERLINK("http://catalog.hathitrust.org/Record/001390125","HathiTrust Record")</f>
        <v/>
      </c>
      <c r="AU50">
        <f>HYPERLINK("https://creighton-primo.hosted.exlibrisgroup.com/primo-explore/search?tab=default_tab&amp;search_scope=EVERYTHING&amp;vid=01CRU&amp;lang=en_US&amp;offset=0&amp;query=any,contains,991002572709702656","Catalog Record")</f>
        <v/>
      </c>
      <c r="AV50">
        <f>HYPERLINK("http://www.worldcat.org/oclc/374116","WorldCat Record")</f>
        <v/>
      </c>
      <c r="AW50" t="inlineStr">
        <is>
          <t>1458826:eng</t>
        </is>
      </c>
      <c r="AX50" t="inlineStr">
        <is>
          <t>374116</t>
        </is>
      </c>
      <c r="AY50" t="inlineStr">
        <is>
          <t>991002572709702656</t>
        </is>
      </c>
      <c r="AZ50" t="inlineStr">
        <is>
          <t>991002572709702656</t>
        </is>
      </c>
      <c r="BA50" t="inlineStr">
        <is>
          <t>2262138460002656</t>
        </is>
      </c>
      <c r="BB50" t="inlineStr">
        <is>
          <t>BOOK</t>
        </is>
      </c>
      <c r="BE50" t="inlineStr">
        <is>
          <t>32285002261195</t>
        </is>
      </c>
      <c r="BF50" t="inlineStr">
        <is>
          <t>893517453</t>
        </is>
      </c>
    </row>
    <row r="51">
      <c r="A51" t="inlineStr">
        <is>
          <t>No</t>
        </is>
      </c>
      <c r="B51" t="inlineStr">
        <is>
          <t>CURAL</t>
        </is>
      </c>
      <c r="C51" t="inlineStr">
        <is>
          <t>SHELVES</t>
        </is>
      </c>
      <c r="D51" t="inlineStr">
        <is>
          <t>BJ1251 .S43</t>
        </is>
      </c>
      <c r="E51" t="inlineStr">
        <is>
          <t>0                      BJ 1251000S  43</t>
        </is>
      </c>
      <c r="F51" t="inlineStr">
        <is>
          <t>The structure of Christian ethics.</t>
        </is>
      </c>
      <c r="H51" t="inlineStr">
        <is>
          <t>No</t>
        </is>
      </c>
      <c r="I51" t="inlineStr">
        <is>
          <t>1</t>
        </is>
      </c>
      <c r="J51" t="inlineStr">
        <is>
          <t>No</t>
        </is>
      </c>
      <c r="K51" t="inlineStr">
        <is>
          <t>No</t>
        </is>
      </c>
      <c r="L51" t="inlineStr">
        <is>
          <t>0</t>
        </is>
      </c>
      <c r="M51" t="inlineStr">
        <is>
          <t>Sittler, Joseph.</t>
        </is>
      </c>
      <c r="N51" t="inlineStr">
        <is>
          <t>Baton Rouge, Louisiana State University Press, 1958.</t>
        </is>
      </c>
      <c r="O51" t="inlineStr">
        <is>
          <t>1958</t>
        </is>
      </c>
      <c r="Q51" t="inlineStr">
        <is>
          <t>eng</t>
        </is>
      </c>
      <c r="R51" t="inlineStr">
        <is>
          <t xml:space="preserve">xx </t>
        </is>
      </c>
      <c r="S51" t="inlineStr">
        <is>
          <t>Rockwell lectures</t>
        </is>
      </c>
      <c r="T51" t="inlineStr">
        <is>
          <t xml:space="preserve">BJ </t>
        </is>
      </c>
      <c r="U51" t="n">
        <v>2</v>
      </c>
      <c r="V51" t="n">
        <v>2</v>
      </c>
      <c r="W51" t="inlineStr">
        <is>
          <t>2005-09-07</t>
        </is>
      </c>
      <c r="X51" t="inlineStr">
        <is>
          <t>2005-09-07</t>
        </is>
      </c>
      <c r="Y51" t="inlineStr">
        <is>
          <t>1996-08-13</t>
        </is>
      </c>
      <c r="Z51" t="inlineStr">
        <is>
          <t>1996-08-13</t>
        </is>
      </c>
      <c r="AA51" t="n">
        <v>417</v>
      </c>
      <c r="AB51" t="n">
        <v>388</v>
      </c>
      <c r="AC51" t="n">
        <v>485</v>
      </c>
      <c r="AD51" t="n">
        <v>4</v>
      </c>
      <c r="AE51" t="n">
        <v>4</v>
      </c>
      <c r="AF51" t="n">
        <v>21</v>
      </c>
      <c r="AG51" t="n">
        <v>29</v>
      </c>
      <c r="AH51" t="n">
        <v>9</v>
      </c>
      <c r="AI51" t="n">
        <v>14</v>
      </c>
      <c r="AJ51" t="n">
        <v>3</v>
      </c>
      <c r="AK51" t="n">
        <v>4</v>
      </c>
      <c r="AL51" t="n">
        <v>11</v>
      </c>
      <c r="AM51" t="n">
        <v>17</v>
      </c>
      <c r="AN51" t="n">
        <v>3</v>
      </c>
      <c r="AO51" t="n">
        <v>3</v>
      </c>
      <c r="AP51" t="n">
        <v>0</v>
      </c>
      <c r="AQ51" t="n">
        <v>0</v>
      </c>
      <c r="AR51" t="inlineStr">
        <is>
          <t>No</t>
        </is>
      </c>
      <c r="AS51" t="inlineStr">
        <is>
          <t>No</t>
        </is>
      </c>
      <c r="AU51">
        <f>HYPERLINK("https://creighton-primo.hosted.exlibrisgroup.com/primo-explore/search?tab=default_tab&amp;search_scope=EVERYTHING&amp;vid=01CRU&amp;lang=en_US&amp;offset=0&amp;query=any,contains,991002193869702656","Catalog Record")</f>
        <v/>
      </c>
      <c r="AV51">
        <f>HYPERLINK("http://www.worldcat.org/oclc/282329","WorldCat Record")</f>
        <v/>
      </c>
      <c r="AW51" t="inlineStr">
        <is>
          <t>566933:eng</t>
        </is>
      </c>
      <c r="AX51" t="inlineStr">
        <is>
          <t>282329</t>
        </is>
      </c>
      <c r="AY51" t="inlineStr">
        <is>
          <t>991002193869702656</t>
        </is>
      </c>
      <c r="AZ51" t="inlineStr">
        <is>
          <t>991002193869702656</t>
        </is>
      </c>
      <c r="BA51" t="inlineStr">
        <is>
          <t>2266202550002656</t>
        </is>
      </c>
      <c r="BB51" t="inlineStr">
        <is>
          <t>BOOK</t>
        </is>
      </c>
      <c r="BE51" t="inlineStr">
        <is>
          <t>32285002261203</t>
        </is>
      </c>
      <c r="BF51" t="inlineStr">
        <is>
          <t>893785832</t>
        </is>
      </c>
    </row>
    <row r="52">
      <c r="A52" t="inlineStr">
        <is>
          <t>No</t>
        </is>
      </c>
      <c r="B52" t="inlineStr">
        <is>
          <t>CURAL</t>
        </is>
      </c>
      <c r="C52" t="inlineStr">
        <is>
          <t>SHELVES</t>
        </is>
      </c>
      <c r="D52" t="inlineStr">
        <is>
          <t>BJ1252 .M413</t>
        </is>
      </c>
      <c r="E52" t="inlineStr">
        <is>
          <t>0                      BJ 1252000M  413</t>
        </is>
      </c>
      <c r="F52" t="inlineStr">
        <is>
          <t>Catholic ethics and Protestant ethics / translated by James H. Farley.</t>
        </is>
      </c>
      <c r="H52" t="inlineStr">
        <is>
          <t>No</t>
        </is>
      </c>
      <c r="I52" t="inlineStr">
        <is>
          <t>1</t>
        </is>
      </c>
      <c r="J52" t="inlineStr">
        <is>
          <t>No</t>
        </is>
      </c>
      <c r="K52" t="inlineStr">
        <is>
          <t>No</t>
        </is>
      </c>
      <c r="L52" t="inlineStr">
        <is>
          <t>0</t>
        </is>
      </c>
      <c r="M52" t="inlineStr">
        <is>
          <t>Mehl, Roger.</t>
        </is>
      </c>
      <c r="N52" t="inlineStr">
        <is>
          <t>Philadelphia : Westminster Press, [1971]</t>
        </is>
      </c>
      <c r="O52" t="inlineStr">
        <is>
          <t>1971</t>
        </is>
      </c>
      <c r="Q52" t="inlineStr">
        <is>
          <t>eng</t>
        </is>
      </c>
      <c r="R52" t="inlineStr">
        <is>
          <t>pau</t>
        </is>
      </c>
      <c r="S52" t="inlineStr">
        <is>
          <t>The Warfield lectures, Princeton Theological Seminary, 1968</t>
        </is>
      </c>
      <c r="T52" t="inlineStr">
        <is>
          <t xml:space="preserve">BJ </t>
        </is>
      </c>
      <c r="U52" t="n">
        <v>3</v>
      </c>
      <c r="V52" t="n">
        <v>3</v>
      </c>
      <c r="W52" t="inlineStr">
        <is>
          <t>1994-02-15</t>
        </is>
      </c>
      <c r="X52" t="inlineStr">
        <is>
          <t>1994-02-15</t>
        </is>
      </c>
      <c r="Y52" t="inlineStr">
        <is>
          <t>1993-01-13</t>
        </is>
      </c>
      <c r="Z52" t="inlineStr">
        <is>
          <t>1993-01-13</t>
        </is>
      </c>
      <c r="AA52" t="n">
        <v>397</v>
      </c>
      <c r="AB52" t="n">
        <v>344</v>
      </c>
      <c r="AC52" t="n">
        <v>350</v>
      </c>
      <c r="AD52" t="n">
        <v>6</v>
      </c>
      <c r="AE52" t="n">
        <v>6</v>
      </c>
      <c r="AF52" t="n">
        <v>29</v>
      </c>
      <c r="AG52" t="n">
        <v>29</v>
      </c>
      <c r="AH52" t="n">
        <v>9</v>
      </c>
      <c r="AI52" t="n">
        <v>9</v>
      </c>
      <c r="AJ52" t="n">
        <v>8</v>
      </c>
      <c r="AK52" t="n">
        <v>8</v>
      </c>
      <c r="AL52" t="n">
        <v>17</v>
      </c>
      <c r="AM52" t="n">
        <v>17</v>
      </c>
      <c r="AN52" t="n">
        <v>4</v>
      </c>
      <c r="AO52" t="n">
        <v>4</v>
      </c>
      <c r="AP52" t="n">
        <v>0</v>
      </c>
      <c r="AQ52" t="n">
        <v>0</v>
      </c>
      <c r="AR52" t="inlineStr">
        <is>
          <t>No</t>
        </is>
      </c>
      <c r="AS52" t="inlineStr">
        <is>
          <t>Yes</t>
        </is>
      </c>
      <c r="AT52">
        <f>HYPERLINK("http://catalog.hathitrust.org/Record/007128018","HathiTrust Record")</f>
        <v/>
      </c>
      <c r="AU52">
        <f>HYPERLINK("https://creighton-primo.hosted.exlibrisgroup.com/primo-explore/search?tab=default_tab&amp;search_scope=EVERYTHING&amp;vid=01CRU&amp;lang=en_US&amp;offset=0&amp;query=any,contains,991000812429702656","Catalog Record")</f>
        <v/>
      </c>
      <c r="AV52">
        <f>HYPERLINK("http://www.worldcat.org/oclc/140997","WorldCat Record")</f>
        <v/>
      </c>
      <c r="AW52" t="inlineStr">
        <is>
          <t>1304586:eng</t>
        </is>
      </c>
      <c r="AX52" t="inlineStr">
        <is>
          <t>140997</t>
        </is>
      </c>
      <c r="AY52" t="inlineStr">
        <is>
          <t>991000812429702656</t>
        </is>
      </c>
      <c r="AZ52" t="inlineStr">
        <is>
          <t>991000812429702656</t>
        </is>
      </c>
      <c r="BA52" t="inlineStr">
        <is>
          <t>2255636240002656</t>
        </is>
      </c>
      <c r="BB52" t="inlineStr">
        <is>
          <t>BOOK</t>
        </is>
      </c>
      <c r="BD52" t="inlineStr">
        <is>
          <t>9780664209032</t>
        </is>
      </c>
      <c r="BE52" t="inlineStr">
        <is>
          <t>32285001474617</t>
        </is>
      </c>
      <c r="BF52" t="inlineStr">
        <is>
          <t>893589757</t>
        </is>
      </c>
    </row>
    <row r="53">
      <c r="A53" t="inlineStr">
        <is>
          <t>No</t>
        </is>
      </c>
      <c r="B53" t="inlineStr">
        <is>
          <t>CURAL</t>
        </is>
      </c>
      <c r="C53" t="inlineStr">
        <is>
          <t>SHELVES</t>
        </is>
      </c>
      <c r="D53" t="inlineStr">
        <is>
          <t>BJ1253 .B615 1955a</t>
        </is>
      </c>
      <c r="E53" t="inlineStr">
        <is>
          <t>0                      BJ 1253000B  615         1955a</t>
        </is>
      </c>
      <c r="F53" t="inlineStr">
        <is>
          <t>Ethics / Dietrich Bonhoeffer ; edited by Eberhard Bethge ; translated by Neville Horton Smith.</t>
        </is>
      </c>
      <c r="H53" t="inlineStr">
        <is>
          <t>No</t>
        </is>
      </c>
      <c r="I53" t="inlineStr">
        <is>
          <t>1</t>
        </is>
      </c>
      <c r="J53" t="inlineStr">
        <is>
          <t>No</t>
        </is>
      </c>
      <c r="K53" t="inlineStr">
        <is>
          <t>Yes</t>
        </is>
      </c>
      <c r="L53" t="inlineStr">
        <is>
          <t>0</t>
        </is>
      </c>
      <c r="M53" t="inlineStr">
        <is>
          <t>Bonhoeffer, Dietrich, 1906-1945.</t>
        </is>
      </c>
      <c r="N53" t="inlineStr">
        <is>
          <t>New York : Macmillan, 1964, c1955.</t>
        </is>
      </c>
      <c r="O53" t="inlineStr">
        <is>
          <t>1964</t>
        </is>
      </c>
      <c r="Q53" t="inlineStr">
        <is>
          <t>eng</t>
        </is>
      </c>
      <c r="R53" t="inlineStr">
        <is>
          <t>nyu</t>
        </is>
      </c>
      <c r="S53" t="inlineStr">
        <is>
          <t>Library of theology and philosophy</t>
        </is>
      </c>
      <c r="T53" t="inlineStr">
        <is>
          <t xml:space="preserve">BJ </t>
        </is>
      </c>
      <c r="U53" t="n">
        <v>3</v>
      </c>
      <c r="V53" t="n">
        <v>3</v>
      </c>
      <c r="W53" t="inlineStr">
        <is>
          <t>2006-10-22</t>
        </is>
      </c>
      <c r="X53" t="inlineStr">
        <is>
          <t>2006-10-22</t>
        </is>
      </c>
      <c r="Y53" t="inlineStr">
        <is>
          <t>1996-08-13</t>
        </is>
      </c>
      <c r="Z53" t="inlineStr">
        <is>
          <t>1996-08-13</t>
        </is>
      </c>
      <c r="AA53" t="n">
        <v>520</v>
      </c>
      <c r="AB53" t="n">
        <v>486</v>
      </c>
      <c r="AC53" t="n">
        <v>1606</v>
      </c>
      <c r="AD53" t="n">
        <v>5</v>
      </c>
      <c r="AE53" t="n">
        <v>16</v>
      </c>
      <c r="AF53" t="n">
        <v>22</v>
      </c>
      <c r="AG53" t="n">
        <v>66</v>
      </c>
      <c r="AH53" t="n">
        <v>8</v>
      </c>
      <c r="AI53" t="n">
        <v>29</v>
      </c>
      <c r="AJ53" t="n">
        <v>5</v>
      </c>
      <c r="AK53" t="n">
        <v>11</v>
      </c>
      <c r="AL53" t="n">
        <v>10</v>
      </c>
      <c r="AM53" t="n">
        <v>28</v>
      </c>
      <c r="AN53" t="n">
        <v>3</v>
      </c>
      <c r="AO53" t="n">
        <v>12</v>
      </c>
      <c r="AP53" t="n">
        <v>0</v>
      </c>
      <c r="AQ53" t="n">
        <v>0</v>
      </c>
      <c r="AR53" t="inlineStr">
        <is>
          <t>No</t>
        </is>
      </c>
      <c r="AS53" t="inlineStr">
        <is>
          <t>Yes</t>
        </is>
      </c>
      <c r="AT53">
        <f>HYPERLINK("http://catalog.hathitrust.org/Record/102070692","HathiTrust Record")</f>
        <v/>
      </c>
      <c r="AU53">
        <f>HYPERLINK("https://creighton-primo.hosted.exlibrisgroup.com/primo-explore/search?tab=default_tab&amp;search_scope=EVERYTHING&amp;vid=01CRU&amp;lang=en_US&amp;offset=0&amp;query=any,contains,991002003279702656","Catalog Record")</f>
        <v/>
      </c>
      <c r="AV53">
        <f>HYPERLINK("http://www.worldcat.org/oclc/5453541","WorldCat Record")</f>
        <v/>
      </c>
      <c r="AW53" t="inlineStr">
        <is>
          <t>3133657277:eng</t>
        </is>
      </c>
      <c r="AX53" t="inlineStr">
        <is>
          <t>5453541</t>
        </is>
      </c>
      <c r="AY53" t="inlineStr">
        <is>
          <t>991002003279702656</t>
        </is>
      </c>
      <c r="AZ53" t="inlineStr">
        <is>
          <t>991002003279702656</t>
        </is>
      </c>
      <c r="BA53" t="inlineStr">
        <is>
          <t>2268523020002656</t>
        </is>
      </c>
      <c r="BB53" t="inlineStr">
        <is>
          <t>BOOK</t>
        </is>
      </c>
      <c r="BE53" t="inlineStr">
        <is>
          <t>32285002261237</t>
        </is>
      </c>
      <c r="BF53" t="inlineStr">
        <is>
          <t>893444911</t>
        </is>
      </c>
    </row>
    <row r="54">
      <c r="A54" t="inlineStr">
        <is>
          <t>No</t>
        </is>
      </c>
      <c r="B54" t="inlineStr">
        <is>
          <t>CURAL</t>
        </is>
      </c>
      <c r="C54" t="inlineStr">
        <is>
          <t>SHELVES</t>
        </is>
      </c>
      <c r="D54" t="inlineStr">
        <is>
          <t>BJ1253 .R4413 1986</t>
        </is>
      </c>
      <c r="E54" t="inlineStr">
        <is>
          <t>0                      BJ 1253000R  4413        1986</t>
        </is>
      </c>
      <c r="F54" t="inlineStr">
        <is>
          <t>Ethics / Trutz Rendtorff ; translated by Keith Crim.</t>
        </is>
      </c>
      <c r="H54" t="inlineStr">
        <is>
          <t>Yes</t>
        </is>
      </c>
      <c r="I54" t="inlineStr">
        <is>
          <t>1</t>
        </is>
      </c>
      <c r="J54" t="inlineStr">
        <is>
          <t>No</t>
        </is>
      </c>
      <c r="K54" t="inlineStr">
        <is>
          <t>No</t>
        </is>
      </c>
      <c r="L54" t="inlineStr">
        <is>
          <t>0</t>
        </is>
      </c>
      <c r="M54" t="inlineStr">
        <is>
          <t>Rendtorff, Trutz.</t>
        </is>
      </c>
      <c r="N54" t="inlineStr">
        <is>
          <t>Philadelphia : Fortress Press, c1986-</t>
        </is>
      </c>
      <c r="O54" t="inlineStr">
        <is>
          <t>1986</t>
        </is>
      </c>
      <c r="Q54" t="inlineStr">
        <is>
          <t>eng</t>
        </is>
      </c>
      <c r="R54" t="inlineStr">
        <is>
          <t>pau</t>
        </is>
      </c>
      <c r="T54" t="inlineStr">
        <is>
          <t xml:space="preserve">BJ </t>
        </is>
      </c>
      <c r="U54" t="n">
        <v>5</v>
      </c>
      <c r="V54" t="n">
        <v>5</v>
      </c>
      <c r="W54" t="inlineStr">
        <is>
          <t>2000-06-18</t>
        </is>
      </c>
      <c r="X54" t="inlineStr">
        <is>
          <t>2000-06-18</t>
        </is>
      </c>
      <c r="Y54" t="inlineStr">
        <is>
          <t>1990-09-19</t>
        </is>
      </c>
      <c r="Z54" t="inlineStr">
        <is>
          <t>1990-09-19</t>
        </is>
      </c>
      <c r="AA54" t="n">
        <v>356</v>
      </c>
      <c r="AB54" t="n">
        <v>297</v>
      </c>
      <c r="AC54" t="n">
        <v>299</v>
      </c>
      <c r="AD54" t="n">
        <v>3</v>
      </c>
      <c r="AE54" t="n">
        <v>3</v>
      </c>
      <c r="AF54" t="n">
        <v>21</v>
      </c>
      <c r="AG54" t="n">
        <v>21</v>
      </c>
      <c r="AH54" t="n">
        <v>9</v>
      </c>
      <c r="AI54" t="n">
        <v>9</v>
      </c>
      <c r="AJ54" t="n">
        <v>3</v>
      </c>
      <c r="AK54" t="n">
        <v>3</v>
      </c>
      <c r="AL54" t="n">
        <v>13</v>
      </c>
      <c r="AM54" t="n">
        <v>13</v>
      </c>
      <c r="AN54" t="n">
        <v>2</v>
      </c>
      <c r="AO54" t="n">
        <v>2</v>
      </c>
      <c r="AP54" t="n">
        <v>0</v>
      </c>
      <c r="AQ54" t="n">
        <v>0</v>
      </c>
      <c r="AR54" t="inlineStr">
        <is>
          <t>No</t>
        </is>
      </c>
      <c r="AS54" t="inlineStr">
        <is>
          <t>Yes</t>
        </is>
      </c>
      <c r="AT54">
        <f>HYPERLINK("http://catalog.hathitrust.org/Record/000804338","HathiTrust Record")</f>
        <v/>
      </c>
      <c r="AU54">
        <f>HYPERLINK("https://creighton-primo.hosted.exlibrisgroup.com/primo-explore/search?tab=default_tab&amp;search_scope=EVERYTHING&amp;vid=01CRU&amp;lang=en_US&amp;offset=0&amp;query=any,contains,991000762119702656","Catalog Record")</f>
        <v/>
      </c>
      <c r="AV54">
        <f>HYPERLINK("http://www.worldcat.org/oclc/12974445","WorldCat Record")</f>
        <v/>
      </c>
      <c r="AW54" t="inlineStr">
        <is>
          <t>3943322121:eng</t>
        </is>
      </c>
      <c r="AX54" t="inlineStr">
        <is>
          <t>12974445</t>
        </is>
      </c>
      <c r="AY54" t="inlineStr">
        <is>
          <t>991000762119702656</t>
        </is>
      </c>
      <c r="AZ54" t="inlineStr">
        <is>
          <t>991000762119702656</t>
        </is>
      </c>
      <c r="BA54" t="inlineStr">
        <is>
          <t>2260847030002656</t>
        </is>
      </c>
      <c r="BB54" t="inlineStr">
        <is>
          <t>BOOK</t>
        </is>
      </c>
      <c r="BD54" t="inlineStr">
        <is>
          <t>9780800607678</t>
        </is>
      </c>
      <c r="BE54" t="inlineStr">
        <is>
          <t>32285000305366</t>
        </is>
      </c>
      <c r="BF54" t="inlineStr">
        <is>
          <t>893897191</t>
        </is>
      </c>
    </row>
    <row r="55">
      <c r="A55" t="inlineStr">
        <is>
          <t>No</t>
        </is>
      </c>
      <c r="B55" t="inlineStr">
        <is>
          <t>CURAL</t>
        </is>
      </c>
      <c r="C55" t="inlineStr">
        <is>
          <t>SHELVES</t>
        </is>
      </c>
      <c r="D55" t="inlineStr">
        <is>
          <t>BJ1253 .S3213 1989</t>
        </is>
      </c>
      <c r="E55" t="inlineStr">
        <is>
          <t>0                      BJ 1253000S  3213        1989</t>
        </is>
      </c>
      <c r="F55" t="inlineStr">
        <is>
          <t>Introduction to Christian ethics / Friedrich Schleiermacher ; translated by John C. Shelley.</t>
        </is>
      </c>
      <c r="H55" t="inlineStr">
        <is>
          <t>No</t>
        </is>
      </c>
      <c r="I55" t="inlineStr">
        <is>
          <t>1</t>
        </is>
      </c>
      <c r="J55" t="inlineStr">
        <is>
          <t>No</t>
        </is>
      </c>
      <c r="K55" t="inlineStr">
        <is>
          <t>No</t>
        </is>
      </c>
      <c r="L55" t="inlineStr">
        <is>
          <t>0</t>
        </is>
      </c>
      <c r="M55" t="inlineStr">
        <is>
          <t>Schleiermacher, Friedrich, 1768-1834.</t>
        </is>
      </c>
      <c r="N55" t="inlineStr">
        <is>
          <t>Nashville : Abingdon Press, c1989.</t>
        </is>
      </c>
      <c r="O55" t="inlineStr">
        <is>
          <t>1989</t>
        </is>
      </c>
      <c r="Q55" t="inlineStr">
        <is>
          <t>eng</t>
        </is>
      </c>
      <c r="R55" t="inlineStr">
        <is>
          <t>tnu</t>
        </is>
      </c>
      <c r="T55" t="inlineStr">
        <is>
          <t xml:space="preserve">BJ </t>
        </is>
      </c>
      <c r="U55" t="n">
        <v>2</v>
      </c>
      <c r="V55" t="n">
        <v>2</v>
      </c>
      <c r="W55" t="inlineStr">
        <is>
          <t>1993-01-26</t>
        </is>
      </c>
      <c r="X55" t="inlineStr">
        <is>
          <t>1993-01-26</t>
        </is>
      </c>
      <c r="Y55" t="inlineStr">
        <is>
          <t>1991-02-22</t>
        </is>
      </c>
      <c r="Z55" t="inlineStr">
        <is>
          <t>1991-02-22</t>
        </is>
      </c>
      <c r="AA55" t="n">
        <v>326</v>
      </c>
      <c r="AB55" t="n">
        <v>278</v>
      </c>
      <c r="AC55" t="n">
        <v>279</v>
      </c>
      <c r="AD55" t="n">
        <v>3</v>
      </c>
      <c r="AE55" t="n">
        <v>3</v>
      </c>
      <c r="AF55" t="n">
        <v>18</v>
      </c>
      <c r="AG55" t="n">
        <v>18</v>
      </c>
      <c r="AH55" t="n">
        <v>9</v>
      </c>
      <c r="AI55" t="n">
        <v>9</v>
      </c>
      <c r="AJ55" t="n">
        <v>4</v>
      </c>
      <c r="AK55" t="n">
        <v>4</v>
      </c>
      <c r="AL55" t="n">
        <v>11</v>
      </c>
      <c r="AM55" t="n">
        <v>11</v>
      </c>
      <c r="AN55" t="n">
        <v>1</v>
      </c>
      <c r="AO55" t="n">
        <v>1</v>
      </c>
      <c r="AP55" t="n">
        <v>0</v>
      </c>
      <c r="AQ55" t="n">
        <v>0</v>
      </c>
      <c r="AR55" t="inlineStr">
        <is>
          <t>No</t>
        </is>
      </c>
      <c r="AS55" t="inlineStr">
        <is>
          <t>Yes</t>
        </is>
      </c>
      <c r="AT55">
        <f>HYPERLINK("http://catalog.hathitrust.org/Record/101904113","HathiTrust Record")</f>
        <v/>
      </c>
      <c r="AU55">
        <f>HYPERLINK("https://creighton-primo.hosted.exlibrisgroup.com/primo-explore/search?tab=default_tab&amp;search_scope=EVERYTHING&amp;vid=01CRU&amp;lang=en_US&amp;offset=0&amp;query=any,contains,991001496899702656","Catalog Record")</f>
        <v/>
      </c>
      <c r="AV55">
        <f>HYPERLINK("http://www.worldcat.org/oclc/19774898","WorldCat Record")</f>
        <v/>
      </c>
      <c r="AW55" t="inlineStr">
        <is>
          <t>3901289797:eng</t>
        </is>
      </c>
      <c r="AX55" t="inlineStr">
        <is>
          <t>19774898</t>
        </is>
      </c>
      <c r="AY55" t="inlineStr">
        <is>
          <t>991001496899702656</t>
        </is>
      </c>
      <c r="AZ55" t="inlineStr">
        <is>
          <t>991001496899702656</t>
        </is>
      </c>
      <c r="BA55" t="inlineStr">
        <is>
          <t>2271452680002656</t>
        </is>
      </c>
      <c r="BB55" t="inlineStr">
        <is>
          <t>BOOK</t>
        </is>
      </c>
      <c r="BD55" t="inlineStr">
        <is>
          <t>9780687195008</t>
        </is>
      </c>
      <c r="BE55" t="inlineStr">
        <is>
          <t>32285000492651</t>
        </is>
      </c>
      <c r="BF55" t="inlineStr">
        <is>
          <t>893872559</t>
        </is>
      </c>
    </row>
    <row r="56">
      <c r="A56" t="inlineStr">
        <is>
          <t>No</t>
        </is>
      </c>
      <c r="B56" t="inlineStr">
        <is>
          <t>CURAL</t>
        </is>
      </c>
      <c r="C56" t="inlineStr">
        <is>
          <t>SHELVES</t>
        </is>
      </c>
      <c r="D56" t="inlineStr">
        <is>
          <t>BJ1253 .T5213 1979</t>
        </is>
      </c>
      <c r="E56" t="inlineStr">
        <is>
          <t>0                      BJ 1253000T  5213        1979</t>
        </is>
      </c>
      <c r="F56" t="inlineStr">
        <is>
          <t>Theological ethics / by Helmut Thielicke ; edited by William H. Lazareth.</t>
        </is>
      </c>
      <c r="G56" t="inlineStr">
        <is>
          <t>V.3</t>
        </is>
      </c>
      <c r="H56" t="inlineStr">
        <is>
          <t>No</t>
        </is>
      </c>
      <c r="I56" t="inlineStr">
        <is>
          <t>1</t>
        </is>
      </c>
      <c r="J56" t="inlineStr">
        <is>
          <t>No</t>
        </is>
      </c>
      <c r="K56" t="inlineStr">
        <is>
          <t>No</t>
        </is>
      </c>
      <c r="L56" t="inlineStr">
        <is>
          <t>0</t>
        </is>
      </c>
      <c r="M56" t="inlineStr">
        <is>
          <t>Thielicke, Helmut, 1908-1986.</t>
        </is>
      </c>
      <c r="N56" t="inlineStr">
        <is>
          <t>Grand Rapids : Eerdmans, [1979- , c1966-</t>
        </is>
      </c>
      <c r="O56" t="inlineStr">
        <is>
          <t>1979</t>
        </is>
      </c>
      <c r="Q56" t="inlineStr">
        <is>
          <t>eng</t>
        </is>
      </c>
      <c r="R56" t="inlineStr">
        <is>
          <t>miu</t>
        </is>
      </c>
      <c r="T56" t="inlineStr">
        <is>
          <t xml:space="preserve">BJ </t>
        </is>
      </c>
      <c r="U56" t="n">
        <v>3</v>
      </c>
      <c r="V56" t="n">
        <v>3</v>
      </c>
      <c r="W56" t="inlineStr">
        <is>
          <t>2002-04-06</t>
        </is>
      </c>
      <c r="X56" t="inlineStr">
        <is>
          <t>2002-04-06</t>
        </is>
      </c>
      <c r="Y56" t="inlineStr">
        <is>
          <t>1990-05-22</t>
        </is>
      </c>
      <c r="Z56" t="inlineStr">
        <is>
          <t>1990-05-22</t>
        </is>
      </c>
      <c r="AA56" t="n">
        <v>353</v>
      </c>
      <c r="AB56" t="n">
        <v>286</v>
      </c>
      <c r="AC56" t="n">
        <v>290</v>
      </c>
      <c r="AD56" t="n">
        <v>3</v>
      </c>
      <c r="AE56" t="n">
        <v>3</v>
      </c>
      <c r="AF56" t="n">
        <v>12</v>
      </c>
      <c r="AG56" t="n">
        <v>12</v>
      </c>
      <c r="AH56" t="n">
        <v>6</v>
      </c>
      <c r="AI56" t="n">
        <v>6</v>
      </c>
      <c r="AJ56" t="n">
        <v>1</v>
      </c>
      <c r="AK56" t="n">
        <v>1</v>
      </c>
      <c r="AL56" t="n">
        <v>5</v>
      </c>
      <c r="AM56" t="n">
        <v>5</v>
      </c>
      <c r="AN56" t="n">
        <v>2</v>
      </c>
      <c r="AO56" t="n">
        <v>2</v>
      </c>
      <c r="AP56" t="n">
        <v>0</v>
      </c>
      <c r="AQ56" t="n">
        <v>0</v>
      </c>
      <c r="AR56" t="inlineStr">
        <is>
          <t>No</t>
        </is>
      </c>
      <c r="AS56" t="inlineStr">
        <is>
          <t>Yes</t>
        </is>
      </c>
      <c r="AT56">
        <f>HYPERLINK("http://catalog.hathitrust.org/Record/101992557","HathiTrust Record")</f>
        <v/>
      </c>
      <c r="AU56">
        <f>HYPERLINK("https://creighton-primo.hosted.exlibrisgroup.com/primo-explore/search?tab=default_tab&amp;search_scope=EVERYTHING&amp;vid=01CRU&amp;lang=en_US&amp;offset=0&amp;query=any,contains,991004688589702656","Catalog Record")</f>
        <v/>
      </c>
      <c r="AV56">
        <f>HYPERLINK("http://www.worldcat.org/oclc/4593683","WorldCat Record")</f>
        <v/>
      </c>
      <c r="AW56" t="inlineStr">
        <is>
          <t>4714471762:eng</t>
        </is>
      </c>
      <c r="AX56" t="inlineStr">
        <is>
          <t>4593683</t>
        </is>
      </c>
      <c r="AY56" t="inlineStr">
        <is>
          <t>991004688589702656</t>
        </is>
      </c>
      <c r="AZ56" t="inlineStr">
        <is>
          <t>991004688589702656</t>
        </is>
      </c>
      <c r="BA56" t="inlineStr">
        <is>
          <t>2271395710002656</t>
        </is>
      </c>
      <c r="BB56" t="inlineStr">
        <is>
          <t>BOOK</t>
        </is>
      </c>
      <c r="BD56" t="inlineStr">
        <is>
          <t>9780802817914</t>
        </is>
      </c>
      <c r="BE56" t="inlineStr">
        <is>
          <t>32285000153626</t>
        </is>
      </c>
      <c r="BF56" t="inlineStr">
        <is>
          <t>893901620</t>
        </is>
      </c>
    </row>
    <row r="57">
      <c r="A57" t="inlineStr">
        <is>
          <t>No</t>
        </is>
      </c>
      <c r="B57" t="inlineStr">
        <is>
          <t>CURAL</t>
        </is>
      </c>
      <c r="C57" t="inlineStr">
        <is>
          <t>SHELVES</t>
        </is>
      </c>
      <c r="D57" t="inlineStr">
        <is>
          <t>BJ1275 .F75</t>
        </is>
      </c>
      <c r="E57" t="inlineStr">
        <is>
          <t>0                      BJ 1275000F  75</t>
        </is>
      </c>
      <c r="F57" t="inlineStr">
        <is>
          <t>Adults making responsible moral decisions / by Robert M. Friday.</t>
        </is>
      </c>
      <c r="H57" t="inlineStr">
        <is>
          <t>No</t>
        </is>
      </c>
      <c r="I57" t="inlineStr">
        <is>
          <t>1</t>
        </is>
      </c>
      <c r="J57" t="inlineStr">
        <is>
          <t>No</t>
        </is>
      </c>
      <c r="K57" t="inlineStr">
        <is>
          <t>No</t>
        </is>
      </c>
      <c r="L57" t="inlineStr">
        <is>
          <t>0</t>
        </is>
      </c>
      <c r="M57" t="inlineStr">
        <is>
          <t>Friday, Robert M.</t>
        </is>
      </c>
      <c r="N57" t="inlineStr">
        <is>
          <t>Washington, D.C. : National Conference of Diocesan Directors of Religious Education-CCD, c1979.</t>
        </is>
      </c>
      <c r="O57" t="inlineStr">
        <is>
          <t>1979</t>
        </is>
      </c>
      <c r="Q57" t="inlineStr">
        <is>
          <t>eng</t>
        </is>
      </c>
      <c r="R57" t="inlineStr">
        <is>
          <t>dcu</t>
        </is>
      </c>
      <c r="T57" t="inlineStr">
        <is>
          <t xml:space="preserve">BJ </t>
        </is>
      </c>
      <c r="U57" t="n">
        <v>2</v>
      </c>
      <c r="V57" t="n">
        <v>2</v>
      </c>
      <c r="W57" t="inlineStr">
        <is>
          <t>1998-09-08</t>
        </is>
      </c>
      <c r="X57" t="inlineStr">
        <is>
          <t>1998-09-08</t>
        </is>
      </c>
      <c r="Y57" t="inlineStr">
        <is>
          <t>1990-09-19</t>
        </is>
      </c>
      <c r="Z57" t="inlineStr">
        <is>
          <t>1990-09-19</t>
        </is>
      </c>
      <c r="AA57" t="n">
        <v>72</v>
      </c>
      <c r="AB57" t="n">
        <v>69</v>
      </c>
      <c r="AC57" t="n">
        <v>72</v>
      </c>
      <c r="AD57" t="n">
        <v>1</v>
      </c>
      <c r="AE57" t="n">
        <v>1</v>
      </c>
      <c r="AF57" t="n">
        <v>9</v>
      </c>
      <c r="AG57" t="n">
        <v>10</v>
      </c>
      <c r="AH57" t="n">
        <v>2</v>
      </c>
      <c r="AI57" t="n">
        <v>3</v>
      </c>
      <c r="AJ57" t="n">
        <v>3</v>
      </c>
      <c r="AK57" t="n">
        <v>3</v>
      </c>
      <c r="AL57" t="n">
        <v>7</v>
      </c>
      <c r="AM57" t="n">
        <v>8</v>
      </c>
      <c r="AN57" t="n">
        <v>0</v>
      </c>
      <c r="AO57" t="n">
        <v>0</v>
      </c>
      <c r="AP57" t="n">
        <v>0</v>
      </c>
      <c r="AQ57" t="n">
        <v>0</v>
      </c>
      <c r="AR57" t="inlineStr">
        <is>
          <t>No</t>
        </is>
      </c>
      <c r="AS57" t="inlineStr">
        <is>
          <t>No</t>
        </is>
      </c>
      <c r="AU57">
        <f>HYPERLINK("https://creighton-primo.hosted.exlibrisgroup.com/primo-explore/search?tab=default_tab&amp;search_scope=EVERYTHING&amp;vid=01CRU&amp;lang=en_US&amp;offset=0&amp;query=any,contains,991004971319702656","Catalog Record")</f>
        <v/>
      </c>
      <c r="AV57">
        <f>HYPERLINK("http://www.worldcat.org/oclc/6359193","WorldCat Record")</f>
        <v/>
      </c>
      <c r="AW57" t="inlineStr">
        <is>
          <t>2287370467:eng</t>
        </is>
      </c>
      <c r="AX57" t="inlineStr">
        <is>
          <t>6359193</t>
        </is>
      </c>
      <c r="AY57" t="inlineStr">
        <is>
          <t>991004971319702656</t>
        </is>
      </c>
      <c r="AZ57" t="inlineStr">
        <is>
          <t>991004971319702656</t>
        </is>
      </c>
      <c r="BA57" t="inlineStr">
        <is>
          <t>2255311930002656</t>
        </is>
      </c>
      <c r="BB57" t="inlineStr">
        <is>
          <t>BOOK</t>
        </is>
      </c>
      <c r="BE57" t="inlineStr">
        <is>
          <t>32285000305382</t>
        </is>
      </c>
      <c r="BF57" t="inlineStr">
        <is>
          <t>893536286</t>
        </is>
      </c>
    </row>
    <row r="58">
      <c r="A58" t="inlineStr">
        <is>
          <t>No</t>
        </is>
      </c>
      <c r="B58" t="inlineStr">
        <is>
          <t>CURAL</t>
        </is>
      </c>
      <c r="C58" t="inlineStr">
        <is>
          <t>SHELVES</t>
        </is>
      </c>
      <c r="D58" t="inlineStr">
        <is>
          <t>BJ1279 .I57 1975</t>
        </is>
      </c>
      <c r="E58" t="inlineStr">
        <is>
          <t>0                      BJ 1279000I  57          1975</t>
        </is>
      </c>
      <c r="F58" t="inlineStr">
        <is>
          <t>Modern Jewish ethics, theory and practice / edited by Marvin Fox.</t>
        </is>
      </c>
      <c r="H58" t="inlineStr">
        <is>
          <t>No</t>
        </is>
      </c>
      <c r="I58" t="inlineStr">
        <is>
          <t>1</t>
        </is>
      </c>
      <c r="J58" t="inlineStr">
        <is>
          <t>No</t>
        </is>
      </c>
      <c r="K58" t="inlineStr">
        <is>
          <t>No</t>
        </is>
      </c>
      <c r="L58" t="inlineStr">
        <is>
          <t>0</t>
        </is>
      </c>
      <c r="M58" t="inlineStr">
        <is>
          <t>Makhon le-Yahadut ule-maḥshavah bat-zemanenu (Israel)</t>
        </is>
      </c>
      <c r="N58" t="inlineStr">
        <is>
          <t>Columbus : Ohio State University Press, [1975]</t>
        </is>
      </c>
      <c r="O58" t="inlineStr">
        <is>
          <t>1975</t>
        </is>
      </c>
      <c r="Q58" t="inlineStr">
        <is>
          <t>eng</t>
        </is>
      </c>
      <c r="R58" t="inlineStr">
        <is>
          <t>ohu</t>
        </is>
      </c>
      <c r="T58" t="inlineStr">
        <is>
          <t xml:space="preserve">BJ </t>
        </is>
      </c>
      <c r="U58" t="n">
        <v>3</v>
      </c>
      <c r="V58" t="n">
        <v>3</v>
      </c>
      <c r="W58" t="inlineStr">
        <is>
          <t>2002-03-29</t>
        </is>
      </c>
      <c r="X58" t="inlineStr">
        <is>
          <t>2002-03-29</t>
        </is>
      </c>
      <c r="Y58" t="inlineStr">
        <is>
          <t>1996-08-13</t>
        </is>
      </c>
      <c r="Z58" t="inlineStr">
        <is>
          <t>1996-08-13</t>
        </is>
      </c>
      <c r="AA58" t="n">
        <v>693</v>
      </c>
      <c r="AB58" t="n">
        <v>592</v>
      </c>
      <c r="AC58" t="n">
        <v>592</v>
      </c>
      <c r="AD58" t="n">
        <v>4</v>
      </c>
      <c r="AE58" t="n">
        <v>4</v>
      </c>
      <c r="AF58" t="n">
        <v>31</v>
      </c>
      <c r="AG58" t="n">
        <v>31</v>
      </c>
      <c r="AH58" t="n">
        <v>11</v>
      </c>
      <c r="AI58" t="n">
        <v>11</v>
      </c>
      <c r="AJ58" t="n">
        <v>8</v>
      </c>
      <c r="AK58" t="n">
        <v>8</v>
      </c>
      <c r="AL58" t="n">
        <v>17</v>
      </c>
      <c r="AM58" t="n">
        <v>17</v>
      </c>
      <c r="AN58" t="n">
        <v>2</v>
      </c>
      <c r="AO58" t="n">
        <v>2</v>
      </c>
      <c r="AP58" t="n">
        <v>1</v>
      </c>
      <c r="AQ58" t="n">
        <v>1</v>
      </c>
      <c r="AR58" t="inlineStr">
        <is>
          <t>No</t>
        </is>
      </c>
      <c r="AS58" t="inlineStr">
        <is>
          <t>No</t>
        </is>
      </c>
      <c r="AU58">
        <f>HYPERLINK("https://creighton-primo.hosted.exlibrisgroup.com/primo-explore/search?tab=default_tab&amp;search_scope=EVERYTHING&amp;vid=01CRU&amp;lang=en_US&amp;offset=0&amp;query=any,contains,991003540339702656","Catalog Record")</f>
        <v/>
      </c>
      <c r="AV58">
        <f>HYPERLINK("http://www.worldcat.org/oclc/1104357","WorldCat Record")</f>
        <v/>
      </c>
      <c r="AW58" t="inlineStr">
        <is>
          <t>862768697:eng</t>
        </is>
      </c>
      <c r="AX58" t="inlineStr">
        <is>
          <t>1104357</t>
        </is>
      </c>
      <c r="AY58" t="inlineStr">
        <is>
          <t>991003540339702656</t>
        </is>
      </c>
      <c r="AZ58" t="inlineStr">
        <is>
          <t>991003540339702656</t>
        </is>
      </c>
      <c r="BA58" t="inlineStr">
        <is>
          <t>2256348650002656</t>
        </is>
      </c>
      <c r="BB58" t="inlineStr">
        <is>
          <t>BOOK</t>
        </is>
      </c>
      <c r="BD58" t="inlineStr">
        <is>
          <t>9780814201923</t>
        </is>
      </c>
      <c r="BE58" t="inlineStr">
        <is>
          <t>32285002261294</t>
        </is>
      </c>
      <c r="BF58" t="inlineStr">
        <is>
          <t>893499409</t>
        </is>
      </c>
    </row>
    <row r="59">
      <c r="A59" t="inlineStr">
        <is>
          <t>No</t>
        </is>
      </c>
      <c r="B59" t="inlineStr">
        <is>
          <t>CURAL</t>
        </is>
      </c>
      <c r="C59" t="inlineStr">
        <is>
          <t>SHELVES</t>
        </is>
      </c>
      <c r="D59" t="inlineStr">
        <is>
          <t>BJ1281 .H4 1971</t>
        </is>
      </c>
      <c r="E59" t="inlineStr">
        <is>
          <t>0                      BJ 1281000H  4           1971</t>
        </is>
      </c>
      <c r="F59" t="inlineStr">
        <is>
          <t>Talmud and Apocrypha; a comparative study of the Jewish ethical teaching in the rabbinical and non-rabbinical sources in the early centuries.</t>
        </is>
      </c>
      <c r="H59" t="inlineStr">
        <is>
          <t>No</t>
        </is>
      </c>
      <c r="I59" t="inlineStr">
        <is>
          <t>1</t>
        </is>
      </c>
      <c r="J59" t="inlineStr">
        <is>
          <t>No</t>
        </is>
      </c>
      <c r="K59" t="inlineStr">
        <is>
          <t>No</t>
        </is>
      </c>
      <c r="L59" t="inlineStr">
        <is>
          <t>0</t>
        </is>
      </c>
      <c r="M59" t="inlineStr">
        <is>
          <t>Herford, R. Travers (Robert Travers), 1860-1950.</t>
        </is>
      </c>
      <c r="N59" t="inlineStr">
        <is>
          <t>New York, Ktav Pub. House, 1971.</t>
        </is>
      </c>
      <c r="O59" t="inlineStr">
        <is>
          <t>1971</t>
        </is>
      </c>
      <c r="Q59" t="inlineStr">
        <is>
          <t>eng</t>
        </is>
      </c>
      <c r="R59" t="inlineStr">
        <is>
          <t>nyu</t>
        </is>
      </c>
      <c r="T59" t="inlineStr">
        <is>
          <t xml:space="preserve">BJ </t>
        </is>
      </c>
      <c r="U59" t="n">
        <v>2</v>
      </c>
      <c r="V59" t="n">
        <v>2</v>
      </c>
      <c r="W59" t="inlineStr">
        <is>
          <t>2001-11-12</t>
        </is>
      </c>
      <c r="X59" t="inlineStr">
        <is>
          <t>2001-11-12</t>
        </is>
      </c>
      <c r="Y59" t="inlineStr">
        <is>
          <t>1996-08-13</t>
        </is>
      </c>
      <c r="Z59" t="inlineStr">
        <is>
          <t>1996-08-13</t>
        </is>
      </c>
      <c r="AA59" t="n">
        <v>392</v>
      </c>
      <c r="AB59" t="n">
        <v>333</v>
      </c>
      <c r="AC59" t="n">
        <v>407</v>
      </c>
      <c r="AD59" t="n">
        <v>3</v>
      </c>
      <c r="AE59" t="n">
        <v>3</v>
      </c>
      <c r="AF59" t="n">
        <v>17</v>
      </c>
      <c r="AG59" t="n">
        <v>19</v>
      </c>
      <c r="AH59" t="n">
        <v>4</v>
      </c>
      <c r="AI59" t="n">
        <v>5</v>
      </c>
      <c r="AJ59" t="n">
        <v>6</v>
      </c>
      <c r="AK59" t="n">
        <v>6</v>
      </c>
      <c r="AL59" t="n">
        <v>10</v>
      </c>
      <c r="AM59" t="n">
        <v>11</v>
      </c>
      <c r="AN59" t="n">
        <v>2</v>
      </c>
      <c r="AO59" t="n">
        <v>2</v>
      </c>
      <c r="AP59" t="n">
        <v>0</v>
      </c>
      <c r="AQ59" t="n">
        <v>0</v>
      </c>
      <c r="AR59" t="inlineStr">
        <is>
          <t>No</t>
        </is>
      </c>
      <c r="AS59" t="inlineStr">
        <is>
          <t>No</t>
        </is>
      </c>
      <c r="AU59">
        <f>HYPERLINK("https://creighton-primo.hosted.exlibrisgroup.com/primo-explore/search?tab=default_tab&amp;search_scope=EVERYTHING&amp;vid=01CRU&amp;lang=en_US&amp;offset=0&amp;query=any,contains,991000718939702656","Catalog Record")</f>
        <v/>
      </c>
      <c r="AV59">
        <f>HYPERLINK("http://www.worldcat.org/oclc/126032","WorldCat Record")</f>
        <v/>
      </c>
      <c r="AW59" t="inlineStr">
        <is>
          <t>515800:eng</t>
        </is>
      </c>
      <c r="AX59" t="inlineStr">
        <is>
          <t>126032</t>
        </is>
      </c>
      <c r="AY59" t="inlineStr">
        <is>
          <t>991000718939702656</t>
        </is>
      </c>
      <c r="AZ59" t="inlineStr">
        <is>
          <t>991000718939702656</t>
        </is>
      </c>
      <c r="BA59" t="inlineStr">
        <is>
          <t>2260419060002656</t>
        </is>
      </c>
      <c r="BB59" t="inlineStr">
        <is>
          <t>BOOK</t>
        </is>
      </c>
      <c r="BD59" t="inlineStr">
        <is>
          <t>9780870681585</t>
        </is>
      </c>
      <c r="BE59" t="inlineStr">
        <is>
          <t>32285002261310</t>
        </is>
      </c>
      <c r="BF59" t="inlineStr">
        <is>
          <t>893419718</t>
        </is>
      </c>
    </row>
    <row r="60">
      <c r="A60" t="inlineStr">
        <is>
          <t>No</t>
        </is>
      </c>
      <c r="B60" t="inlineStr">
        <is>
          <t>CURAL</t>
        </is>
      </c>
      <c r="C60" t="inlineStr">
        <is>
          <t>SHELVES</t>
        </is>
      </c>
      <c r="D60" t="inlineStr">
        <is>
          <t>BJ1285 .H38 1984</t>
        </is>
      </c>
      <c r="E60" t="inlineStr">
        <is>
          <t>0                      BJ 1285000H  38          1984</t>
        </is>
      </c>
      <c r="F60" t="inlineStr">
        <is>
          <t>Jewish ethics and Halakhah for our time : sources and commentary / by Basil F. Herring.</t>
        </is>
      </c>
      <c r="H60" t="inlineStr">
        <is>
          <t>No</t>
        </is>
      </c>
      <c r="I60" t="inlineStr">
        <is>
          <t>1</t>
        </is>
      </c>
      <c r="J60" t="inlineStr">
        <is>
          <t>No</t>
        </is>
      </c>
      <c r="K60" t="inlineStr">
        <is>
          <t>No</t>
        </is>
      </c>
      <c r="L60" t="inlineStr">
        <is>
          <t>0</t>
        </is>
      </c>
      <c r="M60" t="inlineStr">
        <is>
          <t>Herring, Basil.</t>
        </is>
      </c>
      <c r="N60" t="inlineStr">
        <is>
          <t>New York : Ktav Pub. House : Yeshiva University Press, c1984.</t>
        </is>
      </c>
      <c r="O60" t="inlineStr">
        <is>
          <t>1984</t>
        </is>
      </c>
      <c r="Q60" t="inlineStr">
        <is>
          <t>eng</t>
        </is>
      </c>
      <c r="R60" t="inlineStr">
        <is>
          <t>nyu</t>
        </is>
      </c>
      <c r="S60" t="inlineStr">
        <is>
          <t>The Library of Jewish law and ethics ; v. 11</t>
        </is>
      </c>
      <c r="T60" t="inlineStr">
        <is>
          <t xml:space="preserve">BJ </t>
        </is>
      </c>
      <c r="U60" t="n">
        <v>5</v>
      </c>
      <c r="V60" t="n">
        <v>5</v>
      </c>
      <c r="W60" t="inlineStr">
        <is>
          <t>2006-11-07</t>
        </is>
      </c>
      <c r="X60" t="inlineStr">
        <is>
          <t>2006-11-07</t>
        </is>
      </c>
      <c r="Y60" t="inlineStr">
        <is>
          <t>1990-09-19</t>
        </is>
      </c>
      <c r="Z60" t="inlineStr">
        <is>
          <t>1990-09-19</t>
        </is>
      </c>
      <c r="AA60" t="n">
        <v>234</v>
      </c>
      <c r="AB60" t="n">
        <v>205</v>
      </c>
      <c r="AC60" t="n">
        <v>221</v>
      </c>
      <c r="AD60" t="n">
        <v>1</v>
      </c>
      <c r="AE60" t="n">
        <v>1</v>
      </c>
      <c r="AF60" t="n">
        <v>14</v>
      </c>
      <c r="AG60" t="n">
        <v>15</v>
      </c>
      <c r="AH60" t="n">
        <v>5</v>
      </c>
      <c r="AI60" t="n">
        <v>5</v>
      </c>
      <c r="AJ60" t="n">
        <v>2</v>
      </c>
      <c r="AK60" t="n">
        <v>3</v>
      </c>
      <c r="AL60" t="n">
        <v>7</v>
      </c>
      <c r="AM60" t="n">
        <v>8</v>
      </c>
      <c r="AN60" t="n">
        <v>0</v>
      </c>
      <c r="AO60" t="n">
        <v>0</v>
      </c>
      <c r="AP60" t="n">
        <v>3</v>
      </c>
      <c r="AQ60" t="n">
        <v>3</v>
      </c>
      <c r="AR60" t="inlineStr">
        <is>
          <t>No</t>
        </is>
      </c>
      <c r="AS60" t="inlineStr">
        <is>
          <t>Yes</t>
        </is>
      </c>
      <c r="AT60">
        <f>HYPERLINK("http://catalog.hathitrust.org/Record/000422239","HathiTrust Record")</f>
        <v/>
      </c>
      <c r="AU60">
        <f>HYPERLINK("https://creighton-primo.hosted.exlibrisgroup.com/primo-explore/search?tab=default_tab&amp;search_scope=EVERYTHING&amp;vid=01CRU&amp;lang=en_US&amp;offset=0&amp;query=any,contains,991000399929702656","Catalog Record")</f>
        <v/>
      </c>
      <c r="AV60">
        <f>HYPERLINK("http://www.worldcat.org/oclc/10605853","WorldCat Record")</f>
        <v/>
      </c>
      <c r="AW60" t="inlineStr">
        <is>
          <t>865269301:eng</t>
        </is>
      </c>
      <c r="AX60" t="inlineStr">
        <is>
          <t>10605853</t>
        </is>
      </c>
      <c r="AY60" t="inlineStr">
        <is>
          <t>991000399929702656</t>
        </is>
      </c>
      <c r="AZ60" t="inlineStr">
        <is>
          <t>991000399929702656</t>
        </is>
      </c>
      <c r="BA60" t="inlineStr">
        <is>
          <t>2258641690002656</t>
        </is>
      </c>
      <c r="BB60" t="inlineStr">
        <is>
          <t>BOOK</t>
        </is>
      </c>
      <c r="BD60" t="inlineStr">
        <is>
          <t>9780881250459</t>
        </is>
      </c>
      <c r="BE60" t="inlineStr">
        <is>
          <t>32285000305432</t>
        </is>
      </c>
      <c r="BF60" t="inlineStr">
        <is>
          <t>893702070</t>
        </is>
      </c>
    </row>
    <row r="61">
      <c r="A61" t="inlineStr">
        <is>
          <t>No</t>
        </is>
      </c>
      <c r="B61" t="inlineStr">
        <is>
          <t>CURAL</t>
        </is>
      </c>
      <c r="C61" t="inlineStr">
        <is>
          <t>SHELVES</t>
        </is>
      </c>
      <c r="D61" t="inlineStr">
        <is>
          <t>BJ1311 .H8 1971</t>
        </is>
      </c>
      <c r="E61" t="inlineStr">
        <is>
          <t>0                      BJ 1311000H  8           1971</t>
        </is>
      </c>
      <c r="F61" t="inlineStr">
        <is>
          <t>Touchstone for ethics, 1893-1943 [by] Thomas H. Huxley and Julian Huxley.</t>
        </is>
      </c>
      <c r="H61" t="inlineStr">
        <is>
          <t>No</t>
        </is>
      </c>
      <c r="I61" t="inlineStr">
        <is>
          <t>1</t>
        </is>
      </c>
      <c r="J61" t="inlineStr">
        <is>
          <t>No</t>
        </is>
      </c>
      <c r="K61" t="inlineStr">
        <is>
          <t>No</t>
        </is>
      </c>
      <c r="L61" t="inlineStr">
        <is>
          <t>0</t>
        </is>
      </c>
      <c r="M61" t="inlineStr">
        <is>
          <t>Huxley, Thomas Henry, 1825-1895.</t>
        </is>
      </c>
      <c r="N61" t="inlineStr">
        <is>
          <t>Freeport, N.Y., Books for Libraries Press [1971, c1947]</t>
        </is>
      </c>
      <c r="O61" t="inlineStr">
        <is>
          <t>1971</t>
        </is>
      </c>
      <c r="Q61" t="inlineStr">
        <is>
          <t>eng</t>
        </is>
      </c>
      <c r="R61" t="inlineStr">
        <is>
          <t>nyu</t>
        </is>
      </c>
      <c r="S61" t="inlineStr">
        <is>
          <t>Essay index reprint series</t>
        </is>
      </c>
      <c r="T61" t="inlineStr">
        <is>
          <t xml:space="preserve">BJ </t>
        </is>
      </c>
      <c r="U61" t="n">
        <v>1</v>
      </c>
      <c r="V61" t="n">
        <v>1</v>
      </c>
      <c r="W61" t="inlineStr">
        <is>
          <t>2008-10-29</t>
        </is>
      </c>
      <c r="X61" t="inlineStr">
        <is>
          <t>2008-10-29</t>
        </is>
      </c>
      <c r="Y61" t="inlineStr">
        <is>
          <t>1996-08-13</t>
        </is>
      </c>
      <c r="Z61" t="inlineStr">
        <is>
          <t>1996-08-13</t>
        </is>
      </c>
      <c r="AA61" t="n">
        <v>180</v>
      </c>
      <c r="AB61" t="n">
        <v>167</v>
      </c>
      <c r="AC61" t="n">
        <v>525</v>
      </c>
      <c r="AD61" t="n">
        <v>2</v>
      </c>
      <c r="AE61" t="n">
        <v>3</v>
      </c>
      <c r="AF61" t="n">
        <v>12</v>
      </c>
      <c r="AG61" t="n">
        <v>27</v>
      </c>
      <c r="AH61" t="n">
        <v>4</v>
      </c>
      <c r="AI61" t="n">
        <v>11</v>
      </c>
      <c r="AJ61" t="n">
        <v>2</v>
      </c>
      <c r="AK61" t="n">
        <v>7</v>
      </c>
      <c r="AL61" t="n">
        <v>8</v>
      </c>
      <c r="AM61" t="n">
        <v>14</v>
      </c>
      <c r="AN61" t="n">
        <v>1</v>
      </c>
      <c r="AO61" t="n">
        <v>2</v>
      </c>
      <c r="AP61" t="n">
        <v>0</v>
      </c>
      <c r="AQ61" t="n">
        <v>0</v>
      </c>
      <c r="AR61" t="inlineStr">
        <is>
          <t>No</t>
        </is>
      </c>
      <c r="AS61" t="inlineStr">
        <is>
          <t>Yes</t>
        </is>
      </c>
      <c r="AT61">
        <f>HYPERLINK("http://catalog.hathitrust.org/Record/102070067","HathiTrust Record")</f>
        <v/>
      </c>
      <c r="AU61">
        <f>HYPERLINK("https://creighton-primo.hosted.exlibrisgroup.com/primo-explore/search?tab=default_tab&amp;search_scope=EVERYTHING&amp;vid=01CRU&amp;lang=en_US&amp;offset=0&amp;query=any,contains,991001750399702656","Catalog Record")</f>
        <v/>
      </c>
      <c r="AV61">
        <f>HYPERLINK("http://www.worldcat.org/oclc/235621","WorldCat Record")</f>
        <v/>
      </c>
      <c r="AW61" t="inlineStr">
        <is>
          <t>1367664:eng</t>
        </is>
      </c>
      <c r="AX61" t="inlineStr">
        <is>
          <t>235621</t>
        </is>
      </c>
      <c r="AY61" t="inlineStr">
        <is>
          <t>991001750399702656</t>
        </is>
      </c>
      <c r="AZ61" t="inlineStr">
        <is>
          <t>991001750399702656</t>
        </is>
      </c>
      <c r="BA61" t="inlineStr">
        <is>
          <t>2258172540002656</t>
        </is>
      </c>
      <c r="BB61" t="inlineStr">
        <is>
          <t>BOOK</t>
        </is>
      </c>
      <c r="BD61" t="inlineStr">
        <is>
          <t>9780836924022</t>
        </is>
      </c>
      <c r="BE61" t="inlineStr">
        <is>
          <t>32285002261336</t>
        </is>
      </c>
      <c r="BF61" t="inlineStr">
        <is>
          <t>893439388</t>
        </is>
      </c>
    </row>
    <row r="62">
      <c r="A62" t="inlineStr">
        <is>
          <t>No</t>
        </is>
      </c>
      <c r="B62" t="inlineStr">
        <is>
          <t>CURAL</t>
        </is>
      </c>
      <c r="C62" t="inlineStr">
        <is>
          <t>SHELVES</t>
        </is>
      </c>
      <c r="D62" t="inlineStr">
        <is>
          <t>BJ1311 .W52 1970</t>
        </is>
      </c>
      <c r="E62" t="inlineStr">
        <is>
          <t>0                      BJ 1311000W  52          1970</t>
        </is>
      </c>
      <c r="F62" t="inlineStr">
        <is>
          <t>Ethical relativity / by Edward Westermarck.</t>
        </is>
      </c>
      <c r="H62" t="inlineStr">
        <is>
          <t>No</t>
        </is>
      </c>
      <c r="I62" t="inlineStr">
        <is>
          <t>1</t>
        </is>
      </c>
      <c r="J62" t="inlineStr">
        <is>
          <t>No</t>
        </is>
      </c>
      <c r="K62" t="inlineStr">
        <is>
          <t>No</t>
        </is>
      </c>
      <c r="L62" t="inlineStr">
        <is>
          <t>0</t>
        </is>
      </c>
      <c r="M62" t="inlineStr">
        <is>
          <t>Westermarck, Edward, 1862-1939.</t>
        </is>
      </c>
      <c r="N62" t="inlineStr">
        <is>
          <t>Westport, Conn. : Greenwood Press, [1970]</t>
        </is>
      </c>
      <c r="O62" t="inlineStr">
        <is>
          <t>1970</t>
        </is>
      </c>
      <c r="Q62" t="inlineStr">
        <is>
          <t>eng</t>
        </is>
      </c>
      <c r="R62" t="inlineStr">
        <is>
          <t>ctu</t>
        </is>
      </c>
      <c r="T62" t="inlineStr">
        <is>
          <t xml:space="preserve">BJ </t>
        </is>
      </c>
      <c r="U62" t="n">
        <v>3</v>
      </c>
      <c r="V62" t="n">
        <v>3</v>
      </c>
      <c r="W62" t="inlineStr">
        <is>
          <t>2001-02-23</t>
        </is>
      </c>
      <c r="X62" t="inlineStr">
        <is>
          <t>2001-02-23</t>
        </is>
      </c>
      <c r="Y62" t="inlineStr">
        <is>
          <t>1990-09-19</t>
        </is>
      </c>
      <c r="Z62" t="inlineStr">
        <is>
          <t>1990-09-19</t>
        </is>
      </c>
      <c r="AA62" t="n">
        <v>227</v>
      </c>
      <c r="AB62" t="n">
        <v>198</v>
      </c>
      <c r="AC62" t="n">
        <v>455</v>
      </c>
      <c r="AD62" t="n">
        <v>2</v>
      </c>
      <c r="AE62" t="n">
        <v>4</v>
      </c>
      <c r="AF62" t="n">
        <v>14</v>
      </c>
      <c r="AG62" t="n">
        <v>21</v>
      </c>
      <c r="AH62" t="n">
        <v>6</v>
      </c>
      <c r="AI62" t="n">
        <v>8</v>
      </c>
      <c r="AJ62" t="n">
        <v>6</v>
      </c>
      <c r="AK62" t="n">
        <v>8</v>
      </c>
      <c r="AL62" t="n">
        <v>6</v>
      </c>
      <c r="AM62" t="n">
        <v>9</v>
      </c>
      <c r="AN62" t="n">
        <v>1</v>
      </c>
      <c r="AO62" t="n">
        <v>3</v>
      </c>
      <c r="AP62" t="n">
        <v>0</v>
      </c>
      <c r="AQ62" t="n">
        <v>0</v>
      </c>
      <c r="AR62" t="inlineStr">
        <is>
          <t>No</t>
        </is>
      </c>
      <c r="AS62" t="inlineStr">
        <is>
          <t>No</t>
        </is>
      </c>
      <c r="AU62">
        <f>HYPERLINK("https://creighton-primo.hosted.exlibrisgroup.com/primo-explore/search?tab=default_tab&amp;search_scope=EVERYTHING&amp;vid=01CRU&amp;lang=en_US&amp;offset=0&amp;query=any,contains,991000599349702656","Catalog Record")</f>
        <v/>
      </c>
      <c r="AV62">
        <f>HYPERLINK("http://www.worldcat.org/oclc/98071","WorldCat Record")</f>
        <v/>
      </c>
      <c r="AW62" t="inlineStr">
        <is>
          <t>1327753:eng</t>
        </is>
      </c>
      <c r="AX62" t="inlineStr">
        <is>
          <t>98071</t>
        </is>
      </c>
      <c r="AY62" t="inlineStr">
        <is>
          <t>991000599349702656</t>
        </is>
      </c>
      <c r="AZ62" t="inlineStr">
        <is>
          <t>991000599349702656</t>
        </is>
      </c>
      <c r="BA62" t="inlineStr">
        <is>
          <t>2272141100002656</t>
        </is>
      </c>
      <c r="BB62" t="inlineStr">
        <is>
          <t>BOOK</t>
        </is>
      </c>
      <c r="BD62" t="inlineStr">
        <is>
          <t>9780837143668</t>
        </is>
      </c>
      <c r="BE62" t="inlineStr">
        <is>
          <t>32285000305465</t>
        </is>
      </c>
      <c r="BF62" t="inlineStr">
        <is>
          <t>893589594</t>
        </is>
      </c>
    </row>
    <row r="63">
      <c r="A63" t="inlineStr">
        <is>
          <t>No</t>
        </is>
      </c>
      <c r="B63" t="inlineStr">
        <is>
          <t>CURAL</t>
        </is>
      </c>
      <c r="C63" t="inlineStr">
        <is>
          <t>SHELVES</t>
        </is>
      </c>
      <c r="D63" t="inlineStr">
        <is>
          <t>BJ1321 .F4 1968</t>
        </is>
      </c>
      <c r="E63" t="inlineStr">
        <is>
          <t>0                      BJ 1321000F  4           1968</t>
        </is>
      </c>
      <c r="F63" t="inlineStr">
        <is>
          <t>Evolutionary ethics / [by] Antony Flew.</t>
        </is>
      </c>
      <c r="H63" t="inlineStr">
        <is>
          <t>No</t>
        </is>
      </c>
      <c r="I63" t="inlineStr">
        <is>
          <t>1</t>
        </is>
      </c>
      <c r="J63" t="inlineStr">
        <is>
          <t>No</t>
        </is>
      </c>
      <c r="K63" t="inlineStr">
        <is>
          <t>No</t>
        </is>
      </c>
      <c r="L63" t="inlineStr">
        <is>
          <t>0</t>
        </is>
      </c>
      <c r="M63" t="inlineStr">
        <is>
          <t>Flew, Antony, 1923-2010.</t>
        </is>
      </c>
      <c r="N63" t="inlineStr">
        <is>
          <t>London ; Melbourne : Macmillan ; New York : St. Martin's P., 1967 [i.e. 1968].</t>
        </is>
      </c>
      <c r="O63" t="inlineStr">
        <is>
          <t>1968</t>
        </is>
      </c>
      <c r="Q63" t="inlineStr">
        <is>
          <t>eng</t>
        </is>
      </c>
      <c r="R63" t="inlineStr">
        <is>
          <t>enk</t>
        </is>
      </c>
      <c r="S63" t="inlineStr">
        <is>
          <t>New studies in ethics</t>
        </is>
      </c>
      <c r="T63" t="inlineStr">
        <is>
          <t xml:space="preserve">BJ </t>
        </is>
      </c>
      <c r="U63" t="n">
        <v>2</v>
      </c>
      <c r="V63" t="n">
        <v>2</v>
      </c>
      <c r="W63" t="inlineStr">
        <is>
          <t>2004-03-30</t>
        </is>
      </c>
      <c r="X63" t="inlineStr">
        <is>
          <t>2004-03-30</t>
        </is>
      </c>
      <c r="Y63" t="inlineStr">
        <is>
          <t>1996-04-25</t>
        </is>
      </c>
      <c r="Z63" t="inlineStr">
        <is>
          <t>1996-04-25</t>
        </is>
      </c>
      <c r="AA63" t="n">
        <v>501</v>
      </c>
      <c r="AB63" t="n">
        <v>441</v>
      </c>
      <c r="AC63" t="n">
        <v>521</v>
      </c>
      <c r="AD63" t="n">
        <v>2</v>
      </c>
      <c r="AE63" t="n">
        <v>3</v>
      </c>
      <c r="AF63" t="n">
        <v>27</v>
      </c>
      <c r="AG63" t="n">
        <v>31</v>
      </c>
      <c r="AH63" t="n">
        <v>12</v>
      </c>
      <c r="AI63" t="n">
        <v>12</v>
      </c>
      <c r="AJ63" t="n">
        <v>4</v>
      </c>
      <c r="AK63" t="n">
        <v>6</v>
      </c>
      <c r="AL63" t="n">
        <v>18</v>
      </c>
      <c r="AM63" t="n">
        <v>20</v>
      </c>
      <c r="AN63" t="n">
        <v>1</v>
      </c>
      <c r="AO63" t="n">
        <v>2</v>
      </c>
      <c r="AP63" t="n">
        <v>0</v>
      </c>
      <c r="AQ63" t="n">
        <v>0</v>
      </c>
      <c r="AR63" t="inlineStr">
        <is>
          <t>No</t>
        </is>
      </c>
      <c r="AS63" t="inlineStr">
        <is>
          <t>No</t>
        </is>
      </c>
      <c r="AU63">
        <f>HYPERLINK("https://creighton-primo.hosted.exlibrisgroup.com/primo-explore/search?tab=default_tab&amp;search_scope=EVERYTHING&amp;vid=01CRU&amp;lang=en_US&amp;offset=0&amp;query=any,contains,991000940079702656","Catalog Record")</f>
        <v/>
      </c>
      <c r="AV63">
        <f>HYPERLINK("http://www.worldcat.org/oclc/165940","WorldCat Record")</f>
        <v/>
      </c>
      <c r="AW63" t="inlineStr">
        <is>
          <t>476533285:eng</t>
        </is>
      </c>
      <c r="AX63" t="inlineStr">
        <is>
          <t>165940</t>
        </is>
      </c>
      <c r="AY63" t="inlineStr">
        <is>
          <t>991000940079702656</t>
        </is>
      </c>
      <c r="AZ63" t="inlineStr">
        <is>
          <t>991000940079702656</t>
        </is>
      </c>
      <c r="BA63" t="inlineStr">
        <is>
          <t>2271510420002656</t>
        </is>
      </c>
      <c r="BB63" t="inlineStr">
        <is>
          <t>BOOK</t>
        </is>
      </c>
      <c r="BE63" t="inlineStr">
        <is>
          <t>32285002160447</t>
        </is>
      </c>
      <c r="BF63" t="inlineStr">
        <is>
          <t>893772147</t>
        </is>
      </c>
    </row>
    <row r="64">
      <c r="A64" t="inlineStr">
        <is>
          <t>No</t>
        </is>
      </c>
      <c r="B64" t="inlineStr">
        <is>
          <t>CURAL</t>
        </is>
      </c>
      <c r="C64" t="inlineStr">
        <is>
          <t>SHELVES</t>
        </is>
      </c>
      <c r="D64" t="inlineStr">
        <is>
          <t>BJ1371 .H3</t>
        </is>
      </c>
      <c r="E64" t="inlineStr">
        <is>
          <t>0                      BJ 1371000H  3</t>
        </is>
      </c>
      <c r="F64" t="inlineStr">
        <is>
          <t>Law, liberty, and morality / by H.L.A. Hart.</t>
        </is>
      </c>
      <c r="H64" t="inlineStr">
        <is>
          <t>No</t>
        </is>
      </c>
      <c r="I64" t="inlineStr">
        <is>
          <t>1</t>
        </is>
      </c>
      <c r="J64" t="inlineStr">
        <is>
          <t>No</t>
        </is>
      </c>
      <c r="K64" t="inlineStr">
        <is>
          <t>Yes</t>
        </is>
      </c>
      <c r="L64" t="inlineStr">
        <is>
          <t>0</t>
        </is>
      </c>
      <c r="M64" t="inlineStr">
        <is>
          <t>Hart, H. L. A. (Herbert Lionel Adolphus), 1907-1992.</t>
        </is>
      </c>
      <c r="N64" t="inlineStr">
        <is>
          <t>Stanford, Calif. : Stanford University Press, c1963, 1969 printing.</t>
        </is>
      </c>
      <c r="O64" t="inlineStr">
        <is>
          <t>1969</t>
        </is>
      </c>
      <c r="Q64" t="inlineStr">
        <is>
          <t>eng</t>
        </is>
      </c>
      <c r="R64" t="inlineStr">
        <is>
          <t>cau</t>
        </is>
      </c>
      <c r="S64" t="inlineStr">
        <is>
          <t>The Harry Camp lectures.</t>
        </is>
      </c>
      <c r="T64" t="inlineStr">
        <is>
          <t xml:space="preserve">BJ </t>
        </is>
      </c>
      <c r="U64" t="n">
        <v>4</v>
      </c>
      <c r="V64" t="n">
        <v>4</v>
      </c>
      <c r="W64" t="inlineStr">
        <is>
          <t>2000-11-20</t>
        </is>
      </c>
      <c r="X64" t="inlineStr">
        <is>
          <t>2000-11-20</t>
        </is>
      </c>
      <c r="Y64" t="inlineStr">
        <is>
          <t>1990-09-19</t>
        </is>
      </c>
      <c r="Z64" t="inlineStr">
        <is>
          <t>1990-09-19</t>
        </is>
      </c>
      <c r="AA64" t="n">
        <v>61</v>
      </c>
      <c r="AB64" t="n">
        <v>57</v>
      </c>
      <c r="AC64" t="n">
        <v>951</v>
      </c>
      <c r="AD64" t="n">
        <v>2</v>
      </c>
      <c r="AE64" t="n">
        <v>7</v>
      </c>
      <c r="AF64" t="n">
        <v>3</v>
      </c>
      <c r="AG64" t="n">
        <v>66</v>
      </c>
      <c r="AH64" t="n">
        <v>1</v>
      </c>
      <c r="AI64" t="n">
        <v>19</v>
      </c>
      <c r="AJ64" t="n">
        <v>1</v>
      </c>
      <c r="AK64" t="n">
        <v>9</v>
      </c>
      <c r="AL64" t="n">
        <v>1</v>
      </c>
      <c r="AM64" t="n">
        <v>24</v>
      </c>
      <c r="AN64" t="n">
        <v>0</v>
      </c>
      <c r="AO64" t="n">
        <v>3</v>
      </c>
      <c r="AP64" t="n">
        <v>0</v>
      </c>
      <c r="AQ64" t="n">
        <v>23</v>
      </c>
      <c r="AR64" t="inlineStr">
        <is>
          <t>No</t>
        </is>
      </c>
      <c r="AS64" t="inlineStr">
        <is>
          <t>No</t>
        </is>
      </c>
      <c r="AU64">
        <f>HYPERLINK("https://creighton-primo.hosted.exlibrisgroup.com/primo-explore/search?tab=default_tab&amp;search_scope=EVERYTHING&amp;vid=01CRU&amp;lang=en_US&amp;offset=0&amp;query=any,contains,991004470209702656","Catalog Record")</f>
        <v/>
      </c>
      <c r="AV64">
        <f>HYPERLINK("http://www.worldcat.org/oclc/3592162","WorldCat Record")</f>
        <v/>
      </c>
      <c r="AW64" t="inlineStr">
        <is>
          <t>170836171:eng</t>
        </is>
      </c>
      <c r="AX64" t="inlineStr">
        <is>
          <t>3592162</t>
        </is>
      </c>
      <c r="AY64" t="inlineStr">
        <is>
          <t>991004470209702656</t>
        </is>
      </c>
      <c r="AZ64" t="inlineStr">
        <is>
          <t>991004470209702656</t>
        </is>
      </c>
      <c r="BA64" t="inlineStr">
        <is>
          <t>2262388200002656</t>
        </is>
      </c>
      <c r="BB64" t="inlineStr">
        <is>
          <t>BOOK</t>
        </is>
      </c>
      <c r="BE64" t="inlineStr">
        <is>
          <t>32285000305481</t>
        </is>
      </c>
      <c r="BF64" t="inlineStr">
        <is>
          <t>893235531</t>
        </is>
      </c>
    </row>
    <row r="65">
      <c r="A65" t="inlineStr">
        <is>
          <t>No</t>
        </is>
      </c>
      <c r="B65" t="inlineStr">
        <is>
          <t>CURAL</t>
        </is>
      </c>
      <c r="C65" t="inlineStr">
        <is>
          <t>SHELVES</t>
        </is>
      </c>
      <c r="D65" t="inlineStr">
        <is>
          <t>BJ1390 .L79 1985</t>
        </is>
      </c>
      <c r="E65" t="inlineStr">
        <is>
          <t>0                      BJ 1390000L  79          1985</t>
        </is>
      </c>
      <c r="F65" t="inlineStr">
        <is>
          <t>Marxism and morality / Steven Lukes.</t>
        </is>
      </c>
      <c r="H65" t="inlineStr">
        <is>
          <t>No</t>
        </is>
      </c>
      <c r="I65" t="inlineStr">
        <is>
          <t>1</t>
        </is>
      </c>
      <c r="J65" t="inlineStr">
        <is>
          <t>No</t>
        </is>
      </c>
      <c r="K65" t="inlineStr">
        <is>
          <t>No</t>
        </is>
      </c>
      <c r="L65" t="inlineStr">
        <is>
          <t>0</t>
        </is>
      </c>
      <c r="M65" t="inlineStr">
        <is>
          <t>Lukes, Steven.</t>
        </is>
      </c>
      <c r="N65" t="inlineStr">
        <is>
          <t>Oxford [Oxfordshire] : Clarendon Press ; New York : Oxford University Press, 1985.</t>
        </is>
      </c>
      <c r="O65" t="inlineStr">
        <is>
          <t>1985</t>
        </is>
      </c>
      <c r="Q65" t="inlineStr">
        <is>
          <t>eng</t>
        </is>
      </c>
      <c r="R65" t="inlineStr">
        <is>
          <t>enk</t>
        </is>
      </c>
      <c r="S65" t="inlineStr">
        <is>
          <t>Marxist introductions</t>
        </is>
      </c>
      <c r="T65" t="inlineStr">
        <is>
          <t xml:space="preserve">BJ </t>
        </is>
      </c>
      <c r="U65" t="n">
        <v>3</v>
      </c>
      <c r="V65" t="n">
        <v>3</v>
      </c>
      <c r="W65" t="inlineStr">
        <is>
          <t>2005-11-13</t>
        </is>
      </c>
      <c r="X65" t="inlineStr">
        <is>
          <t>2005-11-13</t>
        </is>
      </c>
      <c r="Y65" t="inlineStr">
        <is>
          <t>1990-09-19</t>
        </is>
      </c>
      <c r="Z65" t="inlineStr">
        <is>
          <t>1990-09-19</t>
        </is>
      </c>
      <c r="AA65" t="n">
        <v>645</v>
      </c>
      <c r="AB65" t="n">
        <v>465</v>
      </c>
      <c r="AC65" t="n">
        <v>552</v>
      </c>
      <c r="AD65" t="n">
        <v>3</v>
      </c>
      <c r="AE65" t="n">
        <v>3</v>
      </c>
      <c r="AF65" t="n">
        <v>26</v>
      </c>
      <c r="AG65" t="n">
        <v>30</v>
      </c>
      <c r="AH65" t="n">
        <v>9</v>
      </c>
      <c r="AI65" t="n">
        <v>11</v>
      </c>
      <c r="AJ65" t="n">
        <v>8</v>
      </c>
      <c r="AK65" t="n">
        <v>10</v>
      </c>
      <c r="AL65" t="n">
        <v>18</v>
      </c>
      <c r="AM65" t="n">
        <v>19</v>
      </c>
      <c r="AN65" t="n">
        <v>2</v>
      </c>
      <c r="AO65" t="n">
        <v>2</v>
      </c>
      <c r="AP65" t="n">
        <v>0</v>
      </c>
      <c r="AQ65" t="n">
        <v>0</v>
      </c>
      <c r="AR65" t="inlineStr">
        <is>
          <t>No</t>
        </is>
      </c>
      <c r="AS65" t="inlineStr">
        <is>
          <t>Yes</t>
        </is>
      </c>
      <c r="AT65">
        <f>HYPERLINK("http://catalog.hathitrust.org/Record/000609422","HathiTrust Record")</f>
        <v/>
      </c>
      <c r="AU65">
        <f>HYPERLINK("https://creighton-primo.hosted.exlibrisgroup.com/primo-explore/search?tab=default_tab&amp;search_scope=EVERYTHING&amp;vid=01CRU&amp;lang=en_US&amp;offset=0&amp;query=any,contains,991000543679702656","Catalog Record")</f>
        <v/>
      </c>
      <c r="AV65">
        <f>HYPERLINK("http://www.worldcat.org/oclc/11497949","WorldCat Record")</f>
        <v/>
      </c>
      <c r="AW65" t="inlineStr">
        <is>
          <t>4255053:eng</t>
        </is>
      </c>
      <c r="AX65" t="inlineStr">
        <is>
          <t>11497949</t>
        </is>
      </c>
      <c r="AY65" t="inlineStr">
        <is>
          <t>991000543679702656</t>
        </is>
      </c>
      <c r="AZ65" t="inlineStr">
        <is>
          <t>991000543679702656</t>
        </is>
      </c>
      <c r="BA65" t="inlineStr">
        <is>
          <t>2262909940002656</t>
        </is>
      </c>
      <c r="BB65" t="inlineStr">
        <is>
          <t>BOOK</t>
        </is>
      </c>
      <c r="BD65" t="inlineStr">
        <is>
          <t>9780198761013</t>
        </is>
      </c>
      <c r="BE65" t="inlineStr">
        <is>
          <t>32285000305515</t>
        </is>
      </c>
      <c r="BF65" t="inlineStr">
        <is>
          <t>893419560</t>
        </is>
      </c>
    </row>
    <row r="66">
      <c r="A66" t="inlineStr">
        <is>
          <t>No</t>
        </is>
      </c>
      <c r="B66" t="inlineStr">
        <is>
          <t>CURAL</t>
        </is>
      </c>
      <c r="C66" t="inlineStr">
        <is>
          <t>SHELVES</t>
        </is>
      </c>
      <c r="D66" t="inlineStr">
        <is>
          <t>BJ1401 .C28</t>
        </is>
      </c>
      <c r="E66" t="inlineStr">
        <is>
          <t>0                      BJ 1401000C  28</t>
        </is>
      </c>
      <c r="F66" t="inlineStr">
        <is>
          <t>The third peacock; the goodness of God and the badness of the world.</t>
        </is>
      </c>
      <c r="H66" t="inlineStr">
        <is>
          <t>No</t>
        </is>
      </c>
      <c r="I66" t="inlineStr">
        <is>
          <t>1</t>
        </is>
      </c>
      <c r="J66" t="inlineStr">
        <is>
          <t>No</t>
        </is>
      </c>
      <c r="K66" t="inlineStr">
        <is>
          <t>No</t>
        </is>
      </c>
      <c r="L66" t="inlineStr">
        <is>
          <t>0</t>
        </is>
      </c>
      <c r="M66" t="inlineStr">
        <is>
          <t>Capon, Robert Farrar.</t>
        </is>
      </c>
      <c r="N66" t="inlineStr">
        <is>
          <t>Garden City, N.Y., Doubleday, 1971.</t>
        </is>
      </c>
      <c r="O66" t="inlineStr">
        <is>
          <t>1971</t>
        </is>
      </c>
      <c r="P66" t="inlineStr">
        <is>
          <t>[1st ed.]</t>
        </is>
      </c>
      <c r="Q66" t="inlineStr">
        <is>
          <t>eng</t>
        </is>
      </c>
      <c r="R66" t="inlineStr">
        <is>
          <t>nyu</t>
        </is>
      </c>
      <c r="T66" t="inlineStr">
        <is>
          <t xml:space="preserve">BJ </t>
        </is>
      </c>
      <c r="U66" t="n">
        <v>1</v>
      </c>
      <c r="V66" t="n">
        <v>1</v>
      </c>
      <c r="W66" t="inlineStr">
        <is>
          <t>2010-09-11</t>
        </is>
      </c>
      <c r="X66" t="inlineStr">
        <is>
          <t>2010-09-11</t>
        </is>
      </c>
      <c r="Y66" t="inlineStr">
        <is>
          <t>1996-08-13</t>
        </is>
      </c>
      <c r="Z66" t="inlineStr">
        <is>
          <t>1996-08-13</t>
        </is>
      </c>
      <c r="AA66" t="n">
        <v>304</v>
      </c>
      <c r="AB66" t="n">
        <v>288</v>
      </c>
      <c r="AC66" t="n">
        <v>329</v>
      </c>
      <c r="AD66" t="n">
        <v>1</v>
      </c>
      <c r="AE66" t="n">
        <v>1</v>
      </c>
      <c r="AF66" t="n">
        <v>13</v>
      </c>
      <c r="AG66" t="n">
        <v>13</v>
      </c>
      <c r="AH66" t="n">
        <v>5</v>
      </c>
      <c r="AI66" t="n">
        <v>5</v>
      </c>
      <c r="AJ66" t="n">
        <v>3</v>
      </c>
      <c r="AK66" t="n">
        <v>3</v>
      </c>
      <c r="AL66" t="n">
        <v>9</v>
      </c>
      <c r="AM66" t="n">
        <v>9</v>
      </c>
      <c r="AN66" t="n">
        <v>0</v>
      </c>
      <c r="AO66" t="n">
        <v>0</v>
      </c>
      <c r="AP66" t="n">
        <v>0</v>
      </c>
      <c r="AQ66" t="n">
        <v>0</v>
      </c>
      <c r="AR66" t="inlineStr">
        <is>
          <t>No</t>
        </is>
      </c>
      <c r="AS66" t="inlineStr">
        <is>
          <t>Yes</t>
        </is>
      </c>
      <c r="AT66">
        <f>HYPERLINK("http://catalog.hathitrust.org/Record/001390387","HathiTrust Record")</f>
        <v/>
      </c>
      <c r="AU66">
        <f>HYPERLINK("https://creighton-primo.hosted.exlibrisgroup.com/primo-explore/search?tab=default_tab&amp;search_scope=EVERYTHING&amp;vid=01CRU&amp;lang=en_US&amp;offset=0&amp;query=any,contains,991000779349702656","Catalog Record")</f>
        <v/>
      </c>
      <c r="AV66">
        <f>HYPERLINK("http://www.worldcat.org/oclc/134282","WorldCat Record")</f>
        <v/>
      </c>
      <c r="AW66" t="inlineStr">
        <is>
          <t>1278786:eng</t>
        </is>
      </c>
      <c r="AX66" t="inlineStr">
        <is>
          <t>134282</t>
        </is>
      </c>
      <c r="AY66" t="inlineStr">
        <is>
          <t>991000779349702656</t>
        </is>
      </c>
      <c r="AZ66" t="inlineStr">
        <is>
          <t>991000779349702656</t>
        </is>
      </c>
      <c r="BA66" t="inlineStr">
        <is>
          <t>2260837800002656</t>
        </is>
      </c>
      <c r="BB66" t="inlineStr">
        <is>
          <t>BOOK</t>
        </is>
      </c>
      <c r="BE66" t="inlineStr">
        <is>
          <t>32285002261427</t>
        </is>
      </c>
      <c r="BF66" t="inlineStr">
        <is>
          <t>893790840</t>
        </is>
      </c>
    </row>
    <row r="67">
      <c r="A67" t="inlineStr">
        <is>
          <t>No</t>
        </is>
      </c>
      <c r="B67" t="inlineStr">
        <is>
          <t>CURAL</t>
        </is>
      </c>
      <c r="C67" t="inlineStr">
        <is>
          <t>SHELVES</t>
        </is>
      </c>
      <c r="D67" t="inlineStr">
        <is>
          <t>BJ1401 .D66</t>
        </is>
      </c>
      <c r="E67" t="inlineStr">
        <is>
          <t>0                      BJ 1401000D  66</t>
        </is>
      </c>
      <c r="F67" t="inlineStr">
        <is>
          <t>Panorama of evil : insights from the behavioral sciences / Leonard W. Doob.</t>
        </is>
      </c>
      <c r="H67" t="inlineStr">
        <is>
          <t>No</t>
        </is>
      </c>
      <c r="I67" t="inlineStr">
        <is>
          <t>1</t>
        </is>
      </c>
      <c r="J67" t="inlineStr">
        <is>
          <t>No</t>
        </is>
      </c>
      <c r="K67" t="inlineStr">
        <is>
          <t>No</t>
        </is>
      </c>
      <c r="L67" t="inlineStr">
        <is>
          <t>0</t>
        </is>
      </c>
      <c r="M67" t="inlineStr">
        <is>
          <t>Doob, Leonard W. (Leonard William), 1909-2000.</t>
        </is>
      </c>
      <c r="N67" t="inlineStr">
        <is>
          <t>Westport, Conn. : Greenwood Press, 1978.</t>
        </is>
      </c>
      <c r="O67" t="inlineStr">
        <is>
          <t>1978</t>
        </is>
      </c>
      <c r="Q67" t="inlineStr">
        <is>
          <t>eng</t>
        </is>
      </c>
      <c r="R67" t="inlineStr">
        <is>
          <t>ctu</t>
        </is>
      </c>
      <c r="S67" t="inlineStr">
        <is>
          <t>Contributions in philosophy, 0084-926X ; no. 10</t>
        </is>
      </c>
      <c r="T67" t="inlineStr">
        <is>
          <t xml:space="preserve">BJ </t>
        </is>
      </c>
      <c r="U67" t="n">
        <v>2</v>
      </c>
      <c r="V67" t="n">
        <v>2</v>
      </c>
      <c r="W67" t="inlineStr">
        <is>
          <t>2004-12-01</t>
        </is>
      </c>
      <c r="X67" t="inlineStr">
        <is>
          <t>2004-12-01</t>
        </is>
      </c>
      <c r="Y67" t="inlineStr">
        <is>
          <t>1990-09-19</t>
        </is>
      </c>
      <c r="Z67" t="inlineStr">
        <is>
          <t>1990-09-19</t>
        </is>
      </c>
      <c r="AA67" t="n">
        <v>460</v>
      </c>
      <c r="AB67" t="n">
        <v>382</v>
      </c>
      <c r="AC67" t="n">
        <v>384</v>
      </c>
      <c r="AD67" t="n">
        <v>3</v>
      </c>
      <c r="AE67" t="n">
        <v>3</v>
      </c>
      <c r="AF67" t="n">
        <v>16</v>
      </c>
      <c r="AG67" t="n">
        <v>16</v>
      </c>
      <c r="AH67" t="n">
        <v>4</v>
      </c>
      <c r="AI67" t="n">
        <v>4</v>
      </c>
      <c r="AJ67" t="n">
        <v>4</v>
      </c>
      <c r="AK67" t="n">
        <v>4</v>
      </c>
      <c r="AL67" t="n">
        <v>10</v>
      </c>
      <c r="AM67" t="n">
        <v>10</v>
      </c>
      <c r="AN67" t="n">
        <v>2</v>
      </c>
      <c r="AO67" t="n">
        <v>2</v>
      </c>
      <c r="AP67" t="n">
        <v>0</v>
      </c>
      <c r="AQ67" t="n">
        <v>0</v>
      </c>
      <c r="AR67" t="inlineStr">
        <is>
          <t>No</t>
        </is>
      </c>
      <c r="AS67" t="inlineStr">
        <is>
          <t>Yes</t>
        </is>
      </c>
      <c r="AT67">
        <f>HYPERLINK("http://catalog.hathitrust.org/Record/000752796","HathiTrust Record")</f>
        <v/>
      </c>
      <c r="AU67">
        <f>HYPERLINK("https://creighton-primo.hosted.exlibrisgroup.com/primo-explore/search?tab=default_tab&amp;search_scope=EVERYTHING&amp;vid=01CRU&amp;lang=en_US&amp;offset=0&amp;query=any,contains,991004436839702656","Catalog Record")</f>
        <v/>
      </c>
      <c r="AV67">
        <f>HYPERLINK("http://www.worldcat.org/oclc/3446979","WorldCat Record")</f>
        <v/>
      </c>
      <c r="AW67" t="inlineStr">
        <is>
          <t>282174676:eng</t>
        </is>
      </c>
      <c r="AX67" t="inlineStr">
        <is>
          <t>3446979</t>
        </is>
      </c>
      <c r="AY67" t="inlineStr">
        <is>
          <t>991004436839702656</t>
        </is>
      </c>
      <c r="AZ67" t="inlineStr">
        <is>
          <t>991004436839702656</t>
        </is>
      </c>
      <c r="BA67" t="inlineStr">
        <is>
          <t>2268263210002656</t>
        </is>
      </c>
      <c r="BB67" t="inlineStr">
        <is>
          <t>BOOK</t>
        </is>
      </c>
      <c r="BD67" t="inlineStr">
        <is>
          <t>9780313200304</t>
        </is>
      </c>
      <c r="BE67" t="inlineStr">
        <is>
          <t>32285000305531</t>
        </is>
      </c>
      <c r="BF67" t="inlineStr">
        <is>
          <t>893718891</t>
        </is>
      </c>
    </row>
    <row r="68">
      <c r="A68" t="inlineStr">
        <is>
          <t>No</t>
        </is>
      </c>
      <c r="B68" t="inlineStr">
        <is>
          <t>CURAL</t>
        </is>
      </c>
      <c r="C68" t="inlineStr">
        <is>
          <t>SHELVES</t>
        </is>
      </c>
      <c r="D68" t="inlineStr">
        <is>
          <t>BJ1401 .W7 1963</t>
        </is>
      </c>
      <c r="E68" t="inlineStr">
        <is>
          <t>0                      BJ 1401000W  7           1963</t>
        </is>
      </c>
      <c r="F68" t="inlineStr">
        <is>
          <t>The varieties of goodness.</t>
        </is>
      </c>
      <c r="H68" t="inlineStr">
        <is>
          <t>No</t>
        </is>
      </c>
      <c r="I68" t="inlineStr">
        <is>
          <t>1</t>
        </is>
      </c>
      <c r="J68" t="inlineStr">
        <is>
          <t>No</t>
        </is>
      </c>
      <c r="K68" t="inlineStr">
        <is>
          <t>No</t>
        </is>
      </c>
      <c r="L68" t="inlineStr">
        <is>
          <t>0</t>
        </is>
      </c>
      <c r="M68" t="inlineStr">
        <is>
          <t>Wright, G. H. von (Georg Henrik), 1916-2003.</t>
        </is>
      </c>
      <c r="N68" t="inlineStr">
        <is>
          <t>London, Routledge &amp; K. Paul; New York, Humanities Press [1963]</t>
        </is>
      </c>
      <c r="O68" t="inlineStr">
        <is>
          <t>1963</t>
        </is>
      </c>
      <c r="Q68" t="inlineStr">
        <is>
          <t>eng</t>
        </is>
      </c>
      <c r="R68" t="inlineStr">
        <is>
          <t>nyu</t>
        </is>
      </c>
      <c r="S68" t="inlineStr">
        <is>
          <t>International library of philosophy and scientific method</t>
        </is>
      </c>
      <c r="T68" t="inlineStr">
        <is>
          <t xml:space="preserve">BJ </t>
        </is>
      </c>
      <c r="U68" t="n">
        <v>3</v>
      </c>
      <c r="V68" t="n">
        <v>3</v>
      </c>
      <c r="W68" t="inlineStr">
        <is>
          <t>2005-03-15</t>
        </is>
      </c>
      <c r="X68" t="inlineStr">
        <is>
          <t>2005-03-15</t>
        </is>
      </c>
      <c r="Y68" t="inlineStr">
        <is>
          <t>1996-08-13</t>
        </is>
      </c>
      <c r="Z68" t="inlineStr">
        <is>
          <t>1996-08-13</t>
        </is>
      </c>
      <c r="AA68" t="n">
        <v>501</v>
      </c>
      <c r="AB68" t="n">
        <v>365</v>
      </c>
      <c r="AC68" t="n">
        <v>590</v>
      </c>
      <c r="AD68" t="n">
        <v>1</v>
      </c>
      <c r="AE68" t="n">
        <v>2</v>
      </c>
      <c r="AF68" t="n">
        <v>17</v>
      </c>
      <c r="AG68" t="n">
        <v>32</v>
      </c>
      <c r="AH68" t="n">
        <v>5</v>
      </c>
      <c r="AI68" t="n">
        <v>9</v>
      </c>
      <c r="AJ68" t="n">
        <v>7</v>
      </c>
      <c r="AK68" t="n">
        <v>10</v>
      </c>
      <c r="AL68" t="n">
        <v>11</v>
      </c>
      <c r="AM68" t="n">
        <v>21</v>
      </c>
      <c r="AN68" t="n">
        <v>0</v>
      </c>
      <c r="AO68" t="n">
        <v>1</v>
      </c>
      <c r="AP68" t="n">
        <v>0</v>
      </c>
      <c r="AQ68" t="n">
        <v>0</v>
      </c>
      <c r="AR68" t="inlineStr">
        <is>
          <t>No</t>
        </is>
      </c>
      <c r="AS68" t="inlineStr">
        <is>
          <t>Yes</t>
        </is>
      </c>
      <c r="AT68">
        <f>HYPERLINK("http://catalog.hathitrust.org/Record/007121240","HathiTrust Record")</f>
        <v/>
      </c>
      <c r="AU68">
        <f>HYPERLINK("https://creighton-primo.hosted.exlibrisgroup.com/primo-explore/search?tab=default_tab&amp;search_scope=EVERYTHING&amp;vid=01CRU&amp;lang=en_US&amp;offset=0&amp;query=any,contains,991002574909702656","Catalog Record")</f>
        <v/>
      </c>
      <c r="AV68">
        <f>HYPERLINK("http://www.worldcat.org/oclc/374628","WorldCat Record")</f>
        <v/>
      </c>
      <c r="AW68" t="inlineStr">
        <is>
          <t>49176575:eng</t>
        </is>
      </c>
      <c r="AX68" t="inlineStr">
        <is>
          <t>374628</t>
        </is>
      </c>
      <c r="AY68" t="inlineStr">
        <is>
          <t>991002574909702656</t>
        </is>
      </c>
      <c r="AZ68" t="inlineStr">
        <is>
          <t>991002574909702656</t>
        </is>
      </c>
      <c r="BA68" t="inlineStr">
        <is>
          <t>2262272400002656</t>
        </is>
      </c>
      <c r="BB68" t="inlineStr">
        <is>
          <t>BOOK</t>
        </is>
      </c>
      <c r="BE68" t="inlineStr">
        <is>
          <t>32285002261500</t>
        </is>
      </c>
      <c r="BF68" t="inlineStr">
        <is>
          <t>893251395</t>
        </is>
      </c>
    </row>
    <row r="69">
      <c r="A69" t="inlineStr">
        <is>
          <t>No</t>
        </is>
      </c>
      <c r="B69" t="inlineStr">
        <is>
          <t>CURAL</t>
        </is>
      </c>
      <c r="C69" t="inlineStr">
        <is>
          <t>SHELVES</t>
        </is>
      </c>
      <c r="D69" t="inlineStr">
        <is>
          <t>BJ1401.R5 O5 1975</t>
        </is>
      </c>
      <c r="E69" t="inlineStr">
        <is>
          <t>0                      BJ 1401000R  5                  O  5           1975</t>
        </is>
      </c>
      <c r="F69" t="inlineStr">
        <is>
          <t>On the knowledge of good and evil / Philip Blair Rice.</t>
        </is>
      </c>
      <c r="H69" t="inlineStr">
        <is>
          <t>No</t>
        </is>
      </c>
      <c r="I69" t="inlineStr">
        <is>
          <t>1</t>
        </is>
      </c>
      <c r="J69" t="inlineStr">
        <is>
          <t>No</t>
        </is>
      </c>
      <c r="K69" t="inlineStr">
        <is>
          <t>No</t>
        </is>
      </c>
      <c r="L69" t="inlineStr">
        <is>
          <t>0</t>
        </is>
      </c>
      <c r="M69" t="inlineStr">
        <is>
          <t>Rice, Philip Blair.</t>
        </is>
      </c>
      <c r="N69" t="inlineStr">
        <is>
          <t>Westport, Conn. : Greenwood Press, 1975, c1955.</t>
        </is>
      </c>
      <c r="O69" t="inlineStr">
        <is>
          <t>1975</t>
        </is>
      </c>
      <c r="Q69" t="inlineStr">
        <is>
          <t>eng</t>
        </is>
      </c>
      <c r="R69" t="inlineStr">
        <is>
          <t>ctu</t>
        </is>
      </c>
      <c r="T69" t="inlineStr">
        <is>
          <t xml:space="preserve">BJ </t>
        </is>
      </c>
      <c r="U69" t="n">
        <v>1</v>
      </c>
      <c r="V69" t="n">
        <v>1</v>
      </c>
      <c r="W69" t="inlineStr">
        <is>
          <t>2008-04-21</t>
        </is>
      </c>
      <c r="X69" t="inlineStr">
        <is>
          <t>2008-04-21</t>
        </is>
      </c>
      <c r="Y69" t="inlineStr">
        <is>
          <t>1996-08-13</t>
        </is>
      </c>
      <c r="Z69" t="inlineStr">
        <is>
          <t>1996-08-13</t>
        </is>
      </c>
      <c r="AA69" t="n">
        <v>77</v>
      </c>
      <c r="AB69" t="n">
        <v>68</v>
      </c>
      <c r="AC69" t="n">
        <v>544</v>
      </c>
      <c r="AD69" t="n">
        <v>2</v>
      </c>
      <c r="AE69" t="n">
        <v>4</v>
      </c>
      <c r="AF69" t="n">
        <v>3</v>
      </c>
      <c r="AG69" t="n">
        <v>29</v>
      </c>
      <c r="AH69" t="n">
        <v>2</v>
      </c>
      <c r="AI69" t="n">
        <v>12</v>
      </c>
      <c r="AJ69" t="n">
        <v>1</v>
      </c>
      <c r="AK69" t="n">
        <v>7</v>
      </c>
      <c r="AL69" t="n">
        <v>1</v>
      </c>
      <c r="AM69" t="n">
        <v>16</v>
      </c>
      <c r="AN69" t="n">
        <v>1</v>
      </c>
      <c r="AO69" t="n">
        <v>3</v>
      </c>
      <c r="AP69" t="n">
        <v>0</v>
      </c>
      <c r="AQ69" t="n">
        <v>1</v>
      </c>
      <c r="AR69" t="inlineStr">
        <is>
          <t>No</t>
        </is>
      </c>
      <c r="AS69" t="inlineStr">
        <is>
          <t>Yes</t>
        </is>
      </c>
      <c r="AT69">
        <f>HYPERLINK("http://catalog.hathitrust.org/Record/102055647","HathiTrust Record")</f>
        <v/>
      </c>
      <c r="AU69">
        <f>HYPERLINK("https://creighton-primo.hosted.exlibrisgroup.com/primo-explore/search?tab=default_tab&amp;search_scope=EVERYTHING&amp;vid=01CRU&amp;lang=en_US&amp;offset=0&amp;query=any,contains,991003662779702656","Catalog Record")</f>
        <v/>
      </c>
      <c r="AV69">
        <f>HYPERLINK("http://www.worldcat.org/oclc/1273499","WorldCat Record")</f>
        <v/>
      </c>
      <c r="AW69" t="inlineStr">
        <is>
          <t>501287:eng</t>
        </is>
      </c>
      <c r="AX69" t="inlineStr">
        <is>
          <t>1273499</t>
        </is>
      </c>
      <c r="AY69" t="inlineStr">
        <is>
          <t>991003662779702656</t>
        </is>
      </c>
      <c r="AZ69" t="inlineStr">
        <is>
          <t>991003662779702656</t>
        </is>
      </c>
      <c r="BA69" t="inlineStr">
        <is>
          <t>2267760450002656</t>
        </is>
      </c>
      <c r="BB69" t="inlineStr">
        <is>
          <t>BOOK</t>
        </is>
      </c>
      <c r="BD69" t="inlineStr">
        <is>
          <t>9780837181240</t>
        </is>
      </c>
      <c r="BE69" t="inlineStr">
        <is>
          <t>32285002261476</t>
        </is>
      </c>
      <c r="BF69" t="inlineStr">
        <is>
          <t>893775015</t>
        </is>
      </c>
    </row>
    <row r="70">
      <c r="A70" t="inlineStr">
        <is>
          <t>No</t>
        </is>
      </c>
      <c r="B70" t="inlineStr">
        <is>
          <t>CURAL</t>
        </is>
      </c>
      <c r="C70" t="inlineStr">
        <is>
          <t>SHELVES</t>
        </is>
      </c>
      <c r="D70" t="inlineStr">
        <is>
          <t>BJ1402 .S54</t>
        </is>
      </c>
      <c r="E70" t="inlineStr">
        <is>
          <t>0                      BJ 1402000S  54</t>
        </is>
      </c>
      <c r="F70" t="inlineStr">
        <is>
          <t>The philosophy of evil.</t>
        </is>
      </c>
      <c r="H70" t="inlineStr">
        <is>
          <t>No</t>
        </is>
      </c>
      <c r="I70" t="inlineStr">
        <is>
          <t>1</t>
        </is>
      </c>
      <c r="J70" t="inlineStr">
        <is>
          <t>No</t>
        </is>
      </c>
      <c r="K70" t="inlineStr">
        <is>
          <t>No</t>
        </is>
      </c>
      <c r="L70" t="inlineStr">
        <is>
          <t>0</t>
        </is>
      </c>
      <c r="M70" t="inlineStr">
        <is>
          <t>Siwek, Paweł, 1893-1986.</t>
        </is>
      </c>
      <c r="N70" t="inlineStr">
        <is>
          <t>New York, Ronald Press Co. [1951]</t>
        </is>
      </c>
      <c r="O70" t="inlineStr">
        <is>
          <t>1951</t>
        </is>
      </c>
      <c r="Q70" t="inlineStr">
        <is>
          <t>eng</t>
        </is>
      </c>
      <c r="R70" t="inlineStr">
        <is>
          <t>nyu</t>
        </is>
      </c>
      <c r="T70" t="inlineStr">
        <is>
          <t xml:space="preserve">BJ </t>
        </is>
      </c>
      <c r="U70" t="n">
        <v>6</v>
      </c>
      <c r="V70" t="n">
        <v>6</v>
      </c>
      <c r="W70" t="inlineStr">
        <is>
          <t>2002-04-19</t>
        </is>
      </c>
      <c r="X70" t="inlineStr">
        <is>
          <t>2002-04-19</t>
        </is>
      </c>
      <c r="Y70" t="inlineStr">
        <is>
          <t>1996-08-13</t>
        </is>
      </c>
      <c r="Z70" t="inlineStr">
        <is>
          <t>1996-08-13</t>
        </is>
      </c>
      <c r="AA70" t="n">
        <v>268</v>
      </c>
      <c r="AB70" t="n">
        <v>248</v>
      </c>
      <c r="AC70" t="n">
        <v>255</v>
      </c>
      <c r="AD70" t="n">
        <v>4</v>
      </c>
      <c r="AE70" t="n">
        <v>4</v>
      </c>
      <c r="AF70" t="n">
        <v>34</v>
      </c>
      <c r="AG70" t="n">
        <v>34</v>
      </c>
      <c r="AH70" t="n">
        <v>11</v>
      </c>
      <c r="AI70" t="n">
        <v>11</v>
      </c>
      <c r="AJ70" t="n">
        <v>9</v>
      </c>
      <c r="AK70" t="n">
        <v>9</v>
      </c>
      <c r="AL70" t="n">
        <v>23</v>
      </c>
      <c r="AM70" t="n">
        <v>23</v>
      </c>
      <c r="AN70" t="n">
        <v>2</v>
      </c>
      <c r="AO70" t="n">
        <v>2</v>
      </c>
      <c r="AP70" t="n">
        <v>0</v>
      </c>
      <c r="AQ70" t="n">
        <v>0</v>
      </c>
      <c r="AR70" t="inlineStr">
        <is>
          <t>Yes</t>
        </is>
      </c>
      <c r="AS70" t="inlineStr">
        <is>
          <t>No</t>
        </is>
      </c>
      <c r="AT70">
        <f>HYPERLINK("http://catalog.hathitrust.org/Record/102182048","HathiTrust Record")</f>
        <v/>
      </c>
      <c r="AU70">
        <f>HYPERLINK("https://creighton-primo.hosted.exlibrisgroup.com/primo-explore/search?tab=default_tab&amp;search_scope=EVERYTHING&amp;vid=01CRU&amp;lang=en_US&amp;offset=0&amp;query=any,contains,991003943669702656","Catalog Record")</f>
        <v/>
      </c>
      <c r="AV70">
        <f>HYPERLINK("http://www.worldcat.org/oclc/1939799","WorldCat Record")</f>
        <v/>
      </c>
      <c r="AW70" t="inlineStr">
        <is>
          <t>1815955648:eng</t>
        </is>
      </c>
      <c r="AX70" t="inlineStr">
        <is>
          <t>1939799</t>
        </is>
      </c>
      <c r="AY70" t="inlineStr">
        <is>
          <t>991003943669702656</t>
        </is>
      </c>
      <c r="AZ70" t="inlineStr">
        <is>
          <t>991003943669702656</t>
        </is>
      </c>
      <c r="BA70" t="inlineStr">
        <is>
          <t>2259875520002656</t>
        </is>
      </c>
      <c r="BB70" t="inlineStr">
        <is>
          <t>BOOK</t>
        </is>
      </c>
      <c r="BE70" t="inlineStr">
        <is>
          <t>32285002261518</t>
        </is>
      </c>
      <c r="BF70" t="inlineStr">
        <is>
          <t>893441978</t>
        </is>
      </c>
    </row>
    <row r="71">
      <c r="A71" t="inlineStr">
        <is>
          <t>No</t>
        </is>
      </c>
      <c r="B71" t="inlineStr">
        <is>
          <t>CURAL</t>
        </is>
      </c>
      <c r="C71" t="inlineStr">
        <is>
          <t>SHELVES</t>
        </is>
      </c>
      <c r="D71" t="inlineStr">
        <is>
          <t>BJ1406 .B7713</t>
        </is>
      </c>
      <c r="E71" t="inlineStr">
        <is>
          <t>0                      BJ 1406000B  7713</t>
        </is>
      </c>
      <c r="F71" t="inlineStr">
        <is>
          <t>Good and evil, two interpretations: I. right and wrong. [Translated by Ronald Gregor Smith] II. Images of good and evil. [Translated by Michael Bullock]</t>
        </is>
      </c>
      <c r="H71" t="inlineStr">
        <is>
          <t>No</t>
        </is>
      </c>
      <c r="I71" t="inlineStr">
        <is>
          <t>1</t>
        </is>
      </c>
      <c r="J71" t="inlineStr">
        <is>
          <t>No</t>
        </is>
      </c>
      <c r="K71" t="inlineStr">
        <is>
          <t>No</t>
        </is>
      </c>
      <c r="L71" t="inlineStr">
        <is>
          <t>0</t>
        </is>
      </c>
      <c r="M71" t="inlineStr">
        <is>
          <t>Buber, Martin, 1878-1965.</t>
        </is>
      </c>
      <c r="N71" t="inlineStr">
        <is>
          <t>New York, Scribner, 1953.</t>
        </is>
      </c>
      <c r="O71" t="inlineStr">
        <is>
          <t>1953</t>
        </is>
      </c>
      <c r="Q71" t="inlineStr">
        <is>
          <t>eng</t>
        </is>
      </c>
      <c r="R71" t="inlineStr">
        <is>
          <t>nyu</t>
        </is>
      </c>
      <c r="T71" t="inlineStr">
        <is>
          <t xml:space="preserve">BJ </t>
        </is>
      </c>
      <c r="U71" t="n">
        <v>2</v>
      </c>
      <c r="V71" t="n">
        <v>2</v>
      </c>
      <c r="W71" t="inlineStr">
        <is>
          <t>1999-04-27</t>
        </is>
      </c>
      <c r="X71" t="inlineStr">
        <is>
          <t>1999-04-27</t>
        </is>
      </c>
      <c r="Y71" t="inlineStr">
        <is>
          <t>1996-08-13</t>
        </is>
      </c>
      <c r="Z71" t="inlineStr">
        <is>
          <t>1996-08-13</t>
        </is>
      </c>
      <c r="AA71" t="n">
        <v>980</v>
      </c>
      <c r="AB71" t="n">
        <v>937</v>
      </c>
      <c r="AC71" t="n">
        <v>1042</v>
      </c>
      <c r="AD71" t="n">
        <v>7</v>
      </c>
      <c r="AE71" t="n">
        <v>7</v>
      </c>
      <c r="AF71" t="n">
        <v>50</v>
      </c>
      <c r="AG71" t="n">
        <v>50</v>
      </c>
      <c r="AH71" t="n">
        <v>22</v>
      </c>
      <c r="AI71" t="n">
        <v>22</v>
      </c>
      <c r="AJ71" t="n">
        <v>10</v>
      </c>
      <c r="AK71" t="n">
        <v>10</v>
      </c>
      <c r="AL71" t="n">
        <v>24</v>
      </c>
      <c r="AM71" t="n">
        <v>24</v>
      </c>
      <c r="AN71" t="n">
        <v>5</v>
      </c>
      <c r="AO71" t="n">
        <v>5</v>
      </c>
      <c r="AP71" t="n">
        <v>1</v>
      </c>
      <c r="AQ71" t="n">
        <v>1</v>
      </c>
      <c r="AR71" t="inlineStr">
        <is>
          <t>No</t>
        </is>
      </c>
      <c r="AS71" t="inlineStr">
        <is>
          <t>Yes</t>
        </is>
      </c>
      <c r="AT71">
        <f>HYPERLINK("http://catalog.hathitrust.org/Record/001390413","HathiTrust Record")</f>
        <v/>
      </c>
      <c r="AU71">
        <f>HYPERLINK("https://creighton-primo.hosted.exlibrisgroup.com/primo-explore/search?tab=default_tab&amp;search_scope=EVERYTHING&amp;vid=01CRU&amp;lang=en_US&amp;offset=0&amp;query=any,contains,991002611739702656","Catalog Record")</f>
        <v/>
      </c>
      <c r="AV71">
        <f>HYPERLINK("http://www.worldcat.org/oclc/378012","WorldCat Record")</f>
        <v/>
      </c>
      <c r="AW71" t="inlineStr">
        <is>
          <t>5815102:eng</t>
        </is>
      </c>
      <c r="AX71" t="inlineStr">
        <is>
          <t>378012</t>
        </is>
      </c>
      <c r="AY71" t="inlineStr">
        <is>
          <t>991002611739702656</t>
        </is>
      </c>
      <c r="AZ71" t="inlineStr">
        <is>
          <t>991002611739702656</t>
        </is>
      </c>
      <c r="BA71" t="inlineStr">
        <is>
          <t>2264409180002656</t>
        </is>
      </c>
      <c r="BB71" t="inlineStr">
        <is>
          <t>BOOK</t>
        </is>
      </c>
      <c r="BE71" t="inlineStr">
        <is>
          <t>32285002261534</t>
        </is>
      </c>
      <c r="BF71" t="inlineStr">
        <is>
          <t>893698004</t>
        </is>
      </c>
    </row>
    <row r="72">
      <c r="A72" t="inlineStr">
        <is>
          <t>No</t>
        </is>
      </c>
      <c r="B72" t="inlineStr">
        <is>
          <t>CURAL</t>
        </is>
      </c>
      <c r="C72" t="inlineStr">
        <is>
          <t>SHELVES</t>
        </is>
      </c>
      <c r="D72" t="inlineStr">
        <is>
          <t>BJ1406 .D25</t>
        </is>
      </c>
      <c r="E72" t="inlineStr">
        <is>
          <t>0                      BJ 1406000D  25</t>
        </is>
      </c>
      <c r="F72" t="inlineStr">
        <is>
          <t>Pain and the providence of God, by M.C. D'Arcy.</t>
        </is>
      </c>
      <c r="H72" t="inlineStr">
        <is>
          <t>No</t>
        </is>
      </c>
      <c r="I72" t="inlineStr">
        <is>
          <t>1</t>
        </is>
      </c>
      <c r="J72" t="inlineStr">
        <is>
          <t>No</t>
        </is>
      </c>
      <c r="K72" t="inlineStr">
        <is>
          <t>No</t>
        </is>
      </c>
      <c r="L72" t="inlineStr">
        <is>
          <t>0</t>
        </is>
      </c>
      <c r="M72" t="inlineStr">
        <is>
          <t>D'Arcy, Martin Cyril, 1888-1976.</t>
        </is>
      </c>
      <c r="N72" t="inlineStr">
        <is>
          <t>Milwaukee [etc.] The Bruce publishing company [c1935]</t>
        </is>
      </c>
      <c r="O72" t="inlineStr">
        <is>
          <t>1935</t>
        </is>
      </c>
      <c r="Q72" t="inlineStr">
        <is>
          <t>eng</t>
        </is>
      </c>
      <c r="R72" t="inlineStr">
        <is>
          <t xml:space="preserve">xx </t>
        </is>
      </c>
      <c r="S72" t="inlineStr">
        <is>
          <t>Science and culture series</t>
        </is>
      </c>
      <c r="T72" t="inlineStr">
        <is>
          <t xml:space="preserve">BJ </t>
        </is>
      </c>
      <c r="U72" t="n">
        <v>3</v>
      </c>
      <c r="V72" t="n">
        <v>3</v>
      </c>
      <c r="W72" t="inlineStr">
        <is>
          <t>1997-04-13</t>
        </is>
      </c>
      <c r="X72" t="inlineStr">
        <is>
          <t>1997-04-13</t>
        </is>
      </c>
      <c r="Y72" t="inlineStr">
        <is>
          <t>1996-08-13</t>
        </is>
      </c>
      <c r="Z72" t="inlineStr">
        <is>
          <t>1996-08-13</t>
        </is>
      </c>
      <c r="AA72" t="n">
        <v>124</v>
      </c>
      <c r="AB72" t="n">
        <v>113</v>
      </c>
      <c r="AC72" t="n">
        <v>116</v>
      </c>
      <c r="AD72" t="n">
        <v>1</v>
      </c>
      <c r="AE72" t="n">
        <v>1</v>
      </c>
      <c r="AF72" t="n">
        <v>26</v>
      </c>
      <c r="AG72" t="n">
        <v>26</v>
      </c>
      <c r="AH72" t="n">
        <v>4</v>
      </c>
      <c r="AI72" t="n">
        <v>4</v>
      </c>
      <c r="AJ72" t="n">
        <v>9</v>
      </c>
      <c r="AK72" t="n">
        <v>9</v>
      </c>
      <c r="AL72" t="n">
        <v>22</v>
      </c>
      <c r="AM72" t="n">
        <v>22</v>
      </c>
      <c r="AN72" t="n">
        <v>0</v>
      </c>
      <c r="AO72" t="n">
        <v>0</v>
      </c>
      <c r="AP72" t="n">
        <v>0</v>
      </c>
      <c r="AQ72" t="n">
        <v>0</v>
      </c>
      <c r="AR72" t="inlineStr">
        <is>
          <t>No</t>
        </is>
      </c>
      <c r="AS72" t="inlineStr">
        <is>
          <t>Yes</t>
        </is>
      </c>
      <c r="AT72">
        <f>HYPERLINK("http://catalog.hathitrust.org/Record/102450200","HathiTrust Record")</f>
        <v/>
      </c>
      <c r="AU72">
        <f>HYPERLINK("https://creighton-primo.hosted.exlibrisgroup.com/primo-explore/search?tab=default_tab&amp;search_scope=EVERYTHING&amp;vid=01CRU&amp;lang=en_US&amp;offset=0&amp;query=any,contains,991003647809702656","Catalog Record")</f>
        <v/>
      </c>
      <c r="AV72">
        <f>HYPERLINK("http://www.worldcat.org/oclc/1250107","WorldCat Record")</f>
        <v/>
      </c>
      <c r="AW72" t="inlineStr">
        <is>
          <t>3901080029:eng</t>
        </is>
      </c>
      <c r="AX72" t="inlineStr">
        <is>
          <t>1250107</t>
        </is>
      </c>
      <c r="AY72" t="inlineStr">
        <is>
          <t>991003647809702656</t>
        </is>
      </c>
      <c r="AZ72" t="inlineStr">
        <is>
          <t>991003647809702656</t>
        </is>
      </c>
      <c r="BA72" t="inlineStr">
        <is>
          <t>2263149700002656</t>
        </is>
      </c>
      <c r="BB72" t="inlineStr">
        <is>
          <t>BOOK</t>
        </is>
      </c>
      <c r="BE72" t="inlineStr">
        <is>
          <t>32285002261567</t>
        </is>
      </c>
      <c r="BF72" t="inlineStr">
        <is>
          <t>893234405</t>
        </is>
      </c>
    </row>
    <row r="73">
      <c r="A73" t="inlineStr">
        <is>
          <t>No</t>
        </is>
      </c>
      <c r="B73" t="inlineStr">
        <is>
          <t>CURAL</t>
        </is>
      </c>
      <c r="C73" t="inlineStr">
        <is>
          <t>SHELVES</t>
        </is>
      </c>
      <c r="D73" t="inlineStr">
        <is>
          <t>BJ1451 .M65</t>
        </is>
      </c>
      <c r="E73" t="inlineStr">
        <is>
          <t>0                      BJ 1451000M  65</t>
        </is>
      </c>
      <c r="F73" t="inlineStr">
        <is>
          <t>Freedom and responsibility : readings in philosophy and law / edited by Herbert Morris.</t>
        </is>
      </c>
      <c r="H73" t="inlineStr">
        <is>
          <t>No</t>
        </is>
      </c>
      <c r="I73" t="inlineStr">
        <is>
          <t>1</t>
        </is>
      </c>
      <c r="J73" t="inlineStr">
        <is>
          <t>No</t>
        </is>
      </c>
      <c r="K73" t="inlineStr">
        <is>
          <t>No</t>
        </is>
      </c>
      <c r="L73" t="inlineStr">
        <is>
          <t>0</t>
        </is>
      </c>
      <c r="N73" t="inlineStr">
        <is>
          <t>Stanford, Calif. : Stanford University Press, 1961.</t>
        </is>
      </c>
      <c r="O73" t="inlineStr">
        <is>
          <t>1961</t>
        </is>
      </c>
      <c r="Q73" t="inlineStr">
        <is>
          <t>eng</t>
        </is>
      </c>
      <c r="R73" t="inlineStr">
        <is>
          <t>cau</t>
        </is>
      </c>
      <c r="T73" t="inlineStr">
        <is>
          <t xml:space="preserve">BJ </t>
        </is>
      </c>
      <c r="U73" t="n">
        <v>2</v>
      </c>
      <c r="V73" t="n">
        <v>2</v>
      </c>
      <c r="W73" t="inlineStr">
        <is>
          <t>2007-04-02</t>
        </is>
      </c>
      <c r="X73" t="inlineStr">
        <is>
          <t>2007-04-02</t>
        </is>
      </c>
      <c r="Y73" t="inlineStr">
        <is>
          <t>1996-08-13</t>
        </is>
      </c>
      <c r="Z73" t="inlineStr">
        <is>
          <t>1996-08-13</t>
        </is>
      </c>
      <c r="AA73" t="n">
        <v>844</v>
      </c>
      <c r="AB73" t="n">
        <v>723</v>
      </c>
      <c r="AC73" t="n">
        <v>732</v>
      </c>
      <c r="AD73" t="n">
        <v>3</v>
      </c>
      <c r="AE73" t="n">
        <v>3</v>
      </c>
      <c r="AF73" t="n">
        <v>45</v>
      </c>
      <c r="AG73" t="n">
        <v>45</v>
      </c>
      <c r="AH73" t="n">
        <v>10</v>
      </c>
      <c r="AI73" t="n">
        <v>10</v>
      </c>
      <c r="AJ73" t="n">
        <v>7</v>
      </c>
      <c r="AK73" t="n">
        <v>7</v>
      </c>
      <c r="AL73" t="n">
        <v>18</v>
      </c>
      <c r="AM73" t="n">
        <v>18</v>
      </c>
      <c r="AN73" t="n">
        <v>1</v>
      </c>
      <c r="AO73" t="n">
        <v>1</v>
      </c>
      <c r="AP73" t="n">
        <v>17</v>
      </c>
      <c r="AQ73" t="n">
        <v>17</v>
      </c>
      <c r="AR73" t="inlineStr">
        <is>
          <t>No</t>
        </is>
      </c>
      <c r="AS73" t="inlineStr">
        <is>
          <t>No</t>
        </is>
      </c>
      <c r="AT73">
        <f>HYPERLINK("http://catalog.hathitrust.org/Record/001390448","HathiTrust Record")</f>
        <v/>
      </c>
      <c r="AU73">
        <f>HYPERLINK("https://creighton-primo.hosted.exlibrisgroup.com/primo-explore/search?tab=default_tab&amp;search_scope=EVERYTHING&amp;vid=01CRU&amp;lang=en_US&amp;offset=0&amp;query=any,contains,991002573319702656","Catalog Record")</f>
        <v/>
      </c>
      <c r="AV73">
        <f>HYPERLINK("http://www.worldcat.org/oclc/374275","WorldCat Record")</f>
        <v/>
      </c>
      <c r="AW73" t="inlineStr">
        <is>
          <t>118347027:eng</t>
        </is>
      </c>
      <c r="AX73" t="inlineStr">
        <is>
          <t>374275</t>
        </is>
      </c>
      <c r="AY73" t="inlineStr">
        <is>
          <t>991002573319702656</t>
        </is>
      </c>
      <c r="AZ73" t="inlineStr">
        <is>
          <t>991002573319702656</t>
        </is>
      </c>
      <c r="BA73" t="inlineStr">
        <is>
          <t>2262312760002656</t>
        </is>
      </c>
      <c r="BB73" t="inlineStr">
        <is>
          <t>BOOK</t>
        </is>
      </c>
      <c r="BE73" t="inlineStr">
        <is>
          <t>32285002261666</t>
        </is>
      </c>
      <c r="BF73" t="inlineStr">
        <is>
          <t>893892727</t>
        </is>
      </c>
    </row>
    <row r="74">
      <c r="A74" t="inlineStr">
        <is>
          <t>No</t>
        </is>
      </c>
      <c r="B74" t="inlineStr">
        <is>
          <t>CURAL</t>
        </is>
      </c>
      <c r="C74" t="inlineStr">
        <is>
          <t>SHELVES</t>
        </is>
      </c>
      <c r="D74" t="inlineStr">
        <is>
          <t>BJ1451 .R47 1987</t>
        </is>
      </c>
      <c r="E74" t="inlineStr">
        <is>
          <t>0                      BJ 1451000R  47          1987</t>
        </is>
      </c>
      <c r="F74" t="inlineStr">
        <is>
          <t>Responsibility, character, and the emotions : new essays in moral psychology / edited by Ferdinand Schoeman.</t>
        </is>
      </c>
      <c r="H74" t="inlineStr">
        <is>
          <t>No</t>
        </is>
      </c>
      <c r="I74" t="inlineStr">
        <is>
          <t>1</t>
        </is>
      </c>
      <c r="J74" t="inlineStr">
        <is>
          <t>Yes</t>
        </is>
      </c>
      <c r="K74" t="inlineStr">
        <is>
          <t>No</t>
        </is>
      </c>
      <c r="L74" t="inlineStr">
        <is>
          <t>0</t>
        </is>
      </c>
      <c r="N74" t="inlineStr">
        <is>
          <t>Cambridge [Cambridgeshire] ; New York : Cambridge University Press, 1987.</t>
        </is>
      </c>
      <c r="O74" t="inlineStr">
        <is>
          <t>1987</t>
        </is>
      </c>
      <c r="Q74" t="inlineStr">
        <is>
          <t>eng</t>
        </is>
      </c>
      <c r="R74" t="inlineStr">
        <is>
          <t>enk</t>
        </is>
      </c>
      <c r="T74" t="inlineStr">
        <is>
          <t xml:space="preserve">BJ </t>
        </is>
      </c>
      <c r="U74" t="n">
        <v>7</v>
      </c>
      <c r="V74" t="n">
        <v>7</v>
      </c>
      <c r="W74" t="inlineStr">
        <is>
          <t>2005-03-22</t>
        </is>
      </c>
      <c r="X74" t="inlineStr">
        <is>
          <t>2005-03-22</t>
        </is>
      </c>
      <c r="Y74" t="inlineStr">
        <is>
          <t>1990-09-19</t>
        </is>
      </c>
      <c r="Z74" t="inlineStr">
        <is>
          <t>1992-03-09</t>
        </is>
      </c>
      <c r="AA74" t="n">
        <v>598</v>
      </c>
      <c r="AB74" t="n">
        <v>443</v>
      </c>
      <c r="AC74" t="n">
        <v>465</v>
      </c>
      <c r="AD74" t="n">
        <v>2</v>
      </c>
      <c r="AE74" t="n">
        <v>2</v>
      </c>
      <c r="AF74" t="n">
        <v>30</v>
      </c>
      <c r="AG74" t="n">
        <v>30</v>
      </c>
      <c r="AH74" t="n">
        <v>9</v>
      </c>
      <c r="AI74" t="n">
        <v>9</v>
      </c>
      <c r="AJ74" t="n">
        <v>9</v>
      </c>
      <c r="AK74" t="n">
        <v>9</v>
      </c>
      <c r="AL74" t="n">
        <v>16</v>
      </c>
      <c r="AM74" t="n">
        <v>16</v>
      </c>
      <c r="AN74" t="n">
        <v>0</v>
      </c>
      <c r="AO74" t="n">
        <v>0</v>
      </c>
      <c r="AP74" t="n">
        <v>3</v>
      </c>
      <c r="AQ74" t="n">
        <v>3</v>
      </c>
      <c r="AR74" t="inlineStr">
        <is>
          <t>No</t>
        </is>
      </c>
      <c r="AS74" t="inlineStr">
        <is>
          <t>No</t>
        </is>
      </c>
      <c r="AU74">
        <f>HYPERLINK("https://creighton-primo.hosted.exlibrisgroup.com/primo-explore/search?tab=default_tab&amp;search_scope=EVERYTHING&amp;vid=01CRU&amp;lang=en_US&amp;offset=0&amp;query=any,contains,991001636609702656","Catalog Record")</f>
        <v/>
      </c>
      <c r="AV74">
        <f>HYPERLINK("http://www.worldcat.org/oclc/16225264","WorldCat Record")</f>
        <v/>
      </c>
      <c r="AW74" t="inlineStr">
        <is>
          <t>895774352:eng</t>
        </is>
      </c>
      <c r="AX74" t="inlineStr">
        <is>
          <t>16225264</t>
        </is>
      </c>
      <c r="AY74" t="inlineStr">
        <is>
          <t>991001636609702656</t>
        </is>
      </c>
      <c r="AZ74" t="inlineStr">
        <is>
          <t>991001636609702656</t>
        </is>
      </c>
      <c r="BA74" t="inlineStr">
        <is>
          <t>2267955480002656</t>
        </is>
      </c>
      <c r="BB74" t="inlineStr">
        <is>
          <t>BOOK</t>
        </is>
      </c>
      <c r="BD74" t="inlineStr">
        <is>
          <t>9780521327206</t>
        </is>
      </c>
      <c r="BE74" t="inlineStr">
        <is>
          <t>32285000305713</t>
        </is>
      </c>
      <c r="BF74" t="inlineStr">
        <is>
          <t>893715563</t>
        </is>
      </c>
    </row>
    <row r="75">
      <c r="A75" t="inlineStr">
        <is>
          <t>No</t>
        </is>
      </c>
      <c r="B75" t="inlineStr">
        <is>
          <t>CURAL</t>
        </is>
      </c>
      <c r="C75" t="inlineStr">
        <is>
          <t>SHELVES</t>
        </is>
      </c>
      <c r="D75" t="inlineStr">
        <is>
          <t>BJ1453 .I49 1983</t>
        </is>
      </c>
      <c r="E75" t="inlineStr">
        <is>
          <t>0                      BJ 1453000I  49          1983</t>
        </is>
      </c>
      <c r="F75" t="inlineStr">
        <is>
          <t>Man and value / Roman Ingarden ; translation by Arthur Szylewicz.</t>
        </is>
      </c>
      <c r="H75" t="inlineStr">
        <is>
          <t>No</t>
        </is>
      </c>
      <c r="I75" t="inlineStr">
        <is>
          <t>1</t>
        </is>
      </c>
      <c r="J75" t="inlineStr">
        <is>
          <t>No</t>
        </is>
      </c>
      <c r="K75" t="inlineStr">
        <is>
          <t>No</t>
        </is>
      </c>
      <c r="L75" t="inlineStr">
        <is>
          <t>0</t>
        </is>
      </c>
      <c r="M75" t="inlineStr">
        <is>
          <t>Ingarden, Roman, 1893-1970.</t>
        </is>
      </c>
      <c r="N75" t="inlineStr">
        <is>
          <t>Washington, D.C. : Catholic University of America Press ; München : Philosophia Verlag, c1983.</t>
        </is>
      </c>
      <c r="O75" t="inlineStr">
        <is>
          <t>1983</t>
        </is>
      </c>
      <c r="Q75" t="inlineStr">
        <is>
          <t>eng</t>
        </is>
      </c>
      <c r="R75" t="inlineStr">
        <is>
          <t>dcu</t>
        </is>
      </c>
      <c r="S75" t="inlineStr">
        <is>
          <t>Philosophia resources library</t>
        </is>
      </c>
      <c r="T75" t="inlineStr">
        <is>
          <t xml:space="preserve">BJ </t>
        </is>
      </c>
      <c r="U75" t="n">
        <v>5</v>
      </c>
      <c r="V75" t="n">
        <v>5</v>
      </c>
      <c r="W75" t="inlineStr">
        <is>
          <t>2002-04-19</t>
        </is>
      </c>
      <c r="X75" t="inlineStr">
        <is>
          <t>2002-04-19</t>
        </is>
      </c>
      <c r="Y75" t="inlineStr">
        <is>
          <t>1990-09-19</t>
        </is>
      </c>
      <c r="Z75" t="inlineStr">
        <is>
          <t>1990-09-19</t>
        </is>
      </c>
      <c r="AA75" t="n">
        <v>374</v>
      </c>
      <c r="AB75" t="n">
        <v>325</v>
      </c>
      <c r="AC75" t="n">
        <v>343</v>
      </c>
      <c r="AD75" t="n">
        <v>2</v>
      </c>
      <c r="AE75" t="n">
        <v>4</v>
      </c>
      <c r="AF75" t="n">
        <v>23</v>
      </c>
      <c r="AG75" t="n">
        <v>28</v>
      </c>
      <c r="AH75" t="n">
        <v>6</v>
      </c>
      <c r="AI75" t="n">
        <v>8</v>
      </c>
      <c r="AJ75" t="n">
        <v>8</v>
      </c>
      <c r="AK75" t="n">
        <v>8</v>
      </c>
      <c r="AL75" t="n">
        <v>16</v>
      </c>
      <c r="AM75" t="n">
        <v>18</v>
      </c>
      <c r="AN75" t="n">
        <v>0</v>
      </c>
      <c r="AO75" t="n">
        <v>2</v>
      </c>
      <c r="AP75" t="n">
        <v>1</v>
      </c>
      <c r="AQ75" t="n">
        <v>1</v>
      </c>
      <c r="AR75" t="inlineStr">
        <is>
          <t>No</t>
        </is>
      </c>
      <c r="AS75" t="inlineStr">
        <is>
          <t>Yes</t>
        </is>
      </c>
      <c r="AT75">
        <f>HYPERLINK("http://catalog.hathitrust.org/Record/000323362","HathiTrust Record")</f>
        <v/>
      </c>
      <c r="AU75">
        <f>HYPERLINK("https://creighton-primo.hosted.exlibrisgroup.com/primo-explore/search?tab=default_tab&amp;search_scope=EVERYTHING&amp;vid=01CRU&amp;lang=en_US&amp;offset=0&amp;query=any,contains,991000277659702656","Catalog Record")</f>
        <v/>
      </c>
      <c r="AV75">
        <f>HYPERLINK("http://www.worldcat.org/oclc/9896622","WorldCat Record")</f>
        <v/>
      </c>
      <c r="AW75" t="inlineStr">
        <is>
          <t>14652025:eng</t>
        </is>
      </c>
      <c r="AX75" t="inlineStr">
        <is>
          <t>9896622</t>
        </is>
      </c>
      <c r="AY75" t="inlineStr">
        <is>
          <t>991000277659702656</t>
        </is>
      </c>
      <c r="AZ75" t="inlineStr">
        <is>
          <t>991000277659702656</t>
        </is>
      </c>
      <c r="BA75" t="inlineStr">
        <is>
          <t>2264272470002656</t>
        </is>
      </c>
      <c r="BB75" t="inlineStr">
        <is>
          <t>BOOK</t>
        </is>
      </c>
      <c r="BD75" t="inlineStr">
        <is>
          <t>9780813205922</t>
        </is>
      </c>
      <c r="BE75" t="inlineStr">
        <is>
          <t>32285000305721</t>
        </is>
      </c>
      <c r="BF75" t="inlineStr">
        <is>
          <t>893327190</t>
        </is>
      </c>
    </row>
    <row r="76">
      <c r="A76" t="inlineStr">
        <is>
          <t>No</t>
        </is>
      </c>
      <c r="B76" t="inlineStr">
        <is>
          <t>CURAL</t>
        </is>
      </c>
      <c r="C76" t="inlineStr">
        <is>
          <t>SHELVES</t>
        </is>
      </c>
      <c r="D76" t="inlineStr">
        <is>
          <t>BJ1453 .J6613 1984</t>
        </is>
      </c>
      <c r="E76" t="inlineStr">
        <is>
          <t>0                      BJ 1453000J  6613        1984</t>
        </is>
      </c>
      <c r="F76" t="inlineStr">
        <is>
          <t>The imperative of responsibility : in search of an ethics for the technological age / Hans Jonas ; translated by Hans Jonas, with the collaboration of David Herr.</t>
        </is>
      </c>
      <c r="H76" t="inlineStr">
        <is>
          <t>No</t>
        </is>
      </c>
      <c r="I76" t="inlineStr">
        <is>
          <t>1</t>
        </is>
      </c>
      <c r="J76" t="inlineStr">
        <is>
          <t>No</t>
        </is>
      </c>
      <c r="K76" t="inlineStr">
        <is>
          <t>No</t>
        </is>
      </c>
      <c r="L76" t="inlineStr">
        <is>
          <t>0</t>
        </is>
      </c>
      <c r="M76" t="inlineStr">
        <is>
          <t>Jonas, Hans, 1903-1993.</t>
        </is>
      </c>
      <c r="N76" t="inlineStr">
        <is>
          <t>Chicago : University of Chicago Press, 1984.</t>
        </is>
      </c>
      <c r="O76" t="inlineStr">
        <is>
          <t>1984</t>
        </is>
      </c>
      <c r="Q76" t="inlineStr">
        <is>
          <t>eng</t>
        </is>
      </c>
      <c r="R76" t="inlineStr">
        <is>
          <t>ilu</t>
        </is>
      </c>
      <c r="T76" t="inlineStr">
        <is>
          <t xml:space="preserve">BJ </t>
        </is>
      </c>
      <c r="U76" t="n">
        <v>3</v>
      </c>
      <c r="V76" t="n">
        <v>3</v>
      </c>
      <c r="W76" t="inlineStr">
        <is>
          <t>2007-04-02</t>
        </is>
      </c>
      <c r="X76" t="inlineStr">
        <is>
          <t>2007-04-02</t>
        </is>
      </c>
      <c r="Y76" t="inlineStr">
        <is>
          <t>1990-09-19</t>
        </is>
      </c>
      <c r="Z76" t="inlineStr">
        <is>
          <t>1990-09-19</t>
        </is>
      </c>
      <c r="AA76" t="n">
        <v>1190</v>
      </c>
      <c r="AB76" t="n">
        <v>999</v>
      </c>
      <c r="AC76" t="n">
        <v>1027</v>
      </c>
      <c r="AD76" t="n">
        <v>6</v>
      </c>
      <c r="AE76" t="n">
        <v>6</v>
      </c>
      <c r="AF76" t="n">
        <v>50</v>
      </c>
      <c r="AG76" t="n">
        <v>50</v>
      </c>
      <c r="AH76" t="n">
        <v>21</v>
      </c>
      <c r="AI76" t="n">
        <v>21</v>
      </c>
      <c r="AJ76" t="n">
        <v>10</v>
      </c>
      <c r="AK76" t="n">
        <v>10</v>
      </c>
      <c r="AL76" t="n">
        <v>25</v>
      </c>
      <c r="AM76" t="n">
        <v>25</v>
      </c>
      <c r="AN76" t="n">
        <v>4</v>
      </c>
      <c r="AO76" t="n">
        <v>4</v>
      </c>
      <c r="AP76" t="n">
        <v>2</v>
      </c>
      <c r="AQ76" t="n">
        <v>2</v>
      </c>
      <c r="AR76" t="inlineStr">
        <is>
          <t>No</t>
        </is>
      </c>
      <c r="AS76" t="inlineStr">
        <is>
          <t>No</t>
        </is>
      </c>
      <c r="AU76">
        <f>HYPERLINK("https://creighton-primo.hosted.exlibrisgroup.com/primo-explore/search?tab=default_tab&amp;search_scope=EVERYTHING&amp;vid=01CRU&amp;lang=en_US&amp;offset=0&amp;query=any,contains,991000291679702656","Catalog Record")</f>
        <v/>
      </c>
      <c r="AV76">
        <f>HYPERLINK("http://www.worldcat.org/oclc/9970115","WorldCat Record")</f>
        <v/>
      </c>
      <c r="AW76" t="inlineStr">
        <is>
          <t>2908814357:eng</t>
        </is>
      </c>
      <c r="AX76" t="inlineStr">
        <is>
          <t>9970115</t>
        </is>
      </c>
      <c r="AY76" t="inlineStr">
        <is>
          <t>991000291679702656</t>
        </is>
      </c>
      <c r="AZ76" t="inlineStr">
        <is>
          <t>991000291679702656</t>
        </is>
      </c>
      <c r="BA76" t="inlineStr">
        <is>
          <t>2254838880002656</t>
        </is>
      </c>
      <c r="BB76" t="inlineStr">
        <is>
          <t>BOOK</t>
        </is>
      </c>
      <c r="BD76" t="inlineStr">
        <is>
          <t>9780226405964</t>
        </is>
      </c>
      <c r="BE76" t="inlineStr">
        <is>
          <t>32285000305739</t>
        </is>
      </c>
      <c r="BF76" t="inlineStr">
        <is>
          <t>893620357</t>
        </is>
      </c>
    </row>
    <row r="77">
      <c r="A77" t="inlineStr">
        <is>
          <t>No</t>
        </is>
      </c>
      <c r="B77" t="inlineStr">
        <is>
          <t>CURAL</t>
        </is>
      </c>
      <c r="C77" t="inlineStr">
        <is>
          <t>SHELVES</t>
        </is>
      </c>
      <c r="D77" t="inlineStr">
        <is>
          <t>BJ1460 .R513</t>
        </is>
      </c>
      <c r="E77" t="inlineStr">
        <is>
          <t>0                      BJ 1460000R  513</t>
        </is>
      </c>
      <c r="F77" t="inlineStr">
        <is>
          <t>Freedom and nature : the voluntary and involuntary / Translated, with an introd., by Erazim V. Kohák.</t>
        </is>
      </c>
      <c r="H77" t="inlineStr">
        <is>
          <t>No</t>
        </is>
      </c>
      <c r="I77" t="inlineStr">
        <is>
          <t>1</t>
        </is>
      </c>
      <c r="J77" t="inlineStr">
        <is>
          <t>No</t>
        </is>
      </c>
      <c r="K77" t="inlineStr">
        <is>
          <t>No</t>
        </is>
      </c>
      <c r="L77" t="inlineStr">
        <is>
          <t>0</t>
        </is>
      </c>
      <c r="M77" t="inlineStr">
        <is>
          <t>Ricœur, Paul.</t>
        </is>
      </c>
      <c r="N77" t="inlineStr">
        <is>
          <t>Evanston, Ill. : Northwestern University Press, 1966.</t>
        </is>
      </c>
      <c r="O77" t="inlineStr">
        <is>
          <t>1966</t>
        </is>
      </c>
      <c r="Q77" t="inlineStr">
        <is>
          <t>eng</t>
        </is>
      </c>
      <c r="R77" t="inlineStr">
        <is>
          <t>ilu</t>
        </is>
      </c>
      <c r="S77" t="inlineStr">
        <is>
          <t>Northwestern University studies in phenomenology &amp; existential philosophy</t>
        </is>
      </c>
      <c r="T77" t="inlineStr">
        <is>
          <t xml:space="preserve">BJ </t>
        </is>
      </c>
      <c r="U77" t="n">
        <v>1</v>
      </c>
      <c r="V77" t="n">
        <v>1</v>
      </c>
      <c r="W77" t="inlineStr">
        <is>
          <t>2007-10-23</t>
        </is>
      </c>
      <c r="X77" t="inlineStr">
        <is>
          <t>2007-10-23</t>
        </is>
      </c>
      <c r="Y77" t="inlineStr">
        <is>
          <t>1990-09-19</t>
        </is>
      </c>
      <c r="Z77" t="inlineStr">
        <is>
          <t>1990-09-19</t>
        </is>
      </c>
      <c r="AA77" t="n">
        <v>781</v>
      </c>
      <c r="AB77" t="n">
        <v>740</v>
      </c>
      <c r="AC77" t="n">
        <v>839</v>
      </c>
      <c r="AD77" t="n">
        <v>5</v>
      </c>
      <c r="AE77" t="n">
        <v>6</v>
      </c>
      <c r="AF77" t="n">
        <v>39</v>
      </c>
      <c r="AG77" t="n">
        <v>41</v>
      </c>
      <c r="AH77" t="n">
        <v>12</v>
      </c>
      <c r="AI77" t="n">
        <v>13</v>
      </c>
      <c r="AJ77" t="n">
        <v>9</v>
      </c>
      <c r="AK77" t="n">
        <v>9</v>
      </c>
      <c r="AL77" t="n">
        <v>26</v>
      </c>
      <c r="AM77" t="n">
        <v>28</v>
      </c>
      <c r="AN77" t="n">
        <v>4</v>
      </c>
      <c r="AO77" t="n">
        <v>4</v>
      </c>
      <c r="AP77" t="n">
        <v>0</v>
      </c>
      <c r="AQ77" t="n">
        <v>0</v>
      </c>
      <c r="AR77" t="inlineStr">
        <is>
          <t>No</t>
        </is>
      </c>
      <c r="AS77" t="inlineStr">
        <is>
          <t>Yes</t>
        </is>
      </c>
      <c r="AT77">
        <f>HYPERLINK("http://catalog.hathitrust.org/Record/006199470","HathiTrust Record")</f>
        <v/>
      </c>
      <c r="AU77">
        <f>HYPERLINK("https://creighton-primo.hosted.exlibrisgroup.com/primo-explore/search?tab=default_tab&amp;search_scope=EVERYTHING&amp;vid=01CRU&amp;lang=en_US&amp;offset=0&amp;query=any,contains,991002589139702656","Catalog Record")</f>
        <v/>
      </c>
      <c r="AV77">
        <f>HYPERLINK("http://www.worldcat.org/oclc/375436","WorldCat Record")</f>
        <v/>
      </c>
      <c r="AW77" t="inlineStr">
        <is>
          <t>5189653489:eng</t>
        </is>
      </c>
      <c r="AX77" t="inlineStr">
        <is>
          <t>375436</t>
        </is>
      </c>
      <c r="AY77" t="inlineStr">
        <is>
          <t>991002589139702656</t>
        </is>
      </c>
      <c r="AZ77" t="inlineStr">
        <is>
          <t>991002589139702656</t>
        </is>
      </c>
      <c r="BA77" t="inlineStr">
        <is>
          <t>2263993330002656</t>
        </is>
      </c>
      <c r="BB77" t="inlineStr">
        <is>
          <t>BOOK</t>
        </is>
      </c>
      <c r="BE77" t="inlineStr">
        <is>
          <t>32285000305747</t>
        </is>
      </c>
      <c r="BF77" t="inlineStr">
        <is>
          <t>893245355</t>
        </is>
      </c>
    </row>
    <row r="78">
      <c r="A78" t="inlineStr">
        <is>
          <t>No</t>
        </is>
      </c>
      <c r="B78" t="inlineStr">
        <is>
          <t>CURAL</t>
        </is>
      </c>
      <c r="C78" t="inlineStr">
        <is>
          <t>SHELVES</t>
        </is>
      </c>
      <c r="D78" t="inlineStr">
        <is>
          <t>BJ1461 .A8</t>
        </is>
      </c>
      <c r="E78" t="inlineStr">
        <is>
          <t>0                      BJ 1461000A  8</t>
        </is>
      </c>
      <c r="F78" t="inlineStr">
        <is>
          <t>The refutation of determinism: an essay in philosophical logic [by] M. R. Ayers.</t>
        </is>
      </c>
      <c r="H78" t="inlineStr">
        <is>
          <t>No</t>
        </is>
      </c>
      <c r="I78" t="inlineStr">
        <is>
          <t>1</t>
        </is>
      </c>
      <c r="J78" t="inlineStr">
        <is>
          <t>No</t>
        </is>
      </c>
      <c r="K78" t="inlineStr">
        <is>
          <t>No</t>
        </is>
      </c>
      <c r="L78" t="inlineStr">
        <is>
          <t>0</t>
        </is>
      </c>
      <c r="M78" t="inlineStr">
        <is>
          <t>Ayers, Michael, 1935-</t>
        </is>
      </c>
      <c r="N78" t="inlineStr">
        <is>
          <t>London, Methuen, 1968.</t>
        </is>
      </c>
      <c r="O78" t="inlineStr">
        <is>
          <t>1968</t>
        </is>
      </c>
      <c r="Q78" t="inlineStr">
        <is>
          <t>eng</t>
        </is>
      </c>
      <c r="R78" t="inlineStr">
        <is>
          <t>enk</t>
        </is>
      </c>
      <c r="T78" t="inlineStr">
        <is>
          <t xml:space="preserve">BJ </t>
        </is>
      </c>
      <c r="U78" t="n">
        <v>1</v>
      </c>
      <c r="V78" t="n">
        <v>1</v>
      </c>
      <c r="W78" t="inlineStr">
        <is>
          <t>2006-10-07</t>
        </is>
      </c>
      <c r="X78" t="inlineStr">
        <is>
          <t>2006-10-07</t>
        </is>
      </c>
      <c r="Y78" t="inlineStr">
        <is>
          <t>1996-08-13</t>
        </is>
      </c>
      <c r="Z78" t="inlineStr">
        <is>
          <t>1996-08-13</t>
        </is>
      </c>
      <c r="AA78" t="n">
        <v>601</v>
      </c>
      <c r="AB78" t="n">
        <v>453</v>
      </c>
      <c r="AC78" t="n">
        <v>487</v>
      </c>
      <c r="AD78" t="n">
        <v>3</v>
      </c>
      <c r="AE78" t="n">
        <v>3</v>
      </c>
      <c r="AF78" t="n">
        <v>24</v>
      </c>
      <c r="AG78" t="n">
        <v>24</v>
      </c>
      <c r="AH78" t="n">
        <v>10</v>
      </c>
      <c r="AI78" t="n">
        <v>10</v>
      </c>
      <c r="AJ78" t="n">
        <v>6</v>
      </c>
      <c r="AK78" t="n">
        <v>6</v>
      </c>
      <c r="AL78" t="n">
        <v>14</v>
      </c>
      <c r="AM78" t="n">
        <v>14</v>
      </c>
      <c r="AN78" t="n">
        <v>2</v>
      </c>
      <c r="AO78" t="n">
        <v>2</v>
      </c>
      <c r="AP78" t="n">
        <v>0</v>
      </c>
      <c r="AQ78" t="n">
        <v>0</v>
      </c>
      <c r="AR78" t="inlineStr">
        <is>
          <t>No</t>
        </is>
      </c>
      <c r="AS78" t="inlineStr">
        <is>
          <t>Yes</t>
        </is>
      </c>
      <c r="AT78">
        <f>HYPERLINK("http://catalog.hathitrust.org/Record/001390461","HathiTrust Record")</f>
        <v/>
      </c>
      <c r="AU78">
        <f>HYPERLINK("https://creighton-primo.hosted.exlibrisgroup.com/primo-explore/search?tab=default_tab&amp;search_scope=EVERYTHING&amp;vid=01CRU&amp;lang=en_US&amp;offset=0&amp;query=any,contains,991002149559702656","Catalog Record")</f>
        <v/>
      </c>
      <c r="AV78">
        <f>HYPERLINK("http://www.worldcat.org/oclc/271795","WorldCat Record")</f>
        <v/>
      </c>
      <c r="AW78" t="inlineStr">
        <is>
          <t>1401247:eng</t>
        </is>
      </c>
      <c r="AX78" t="inlineStr">
        <is>
          <t>271795</t>
        </is>
      </c>
      <c r="AY78" t="inlineStr">
        <is>
          <t>991002149559702656</t>
        </is>
      </c>
      <c r="AZ78" t="inlineStr">
        <is>
          <t>991002149559702656</t>
        </is>
      </c>
      <c r="BA78" t="inlineStr">
        <is>
          <t>2264239030002656</t>
        </is>
      </c>
      <c r="BB78" t="inlineStr">
        <is>
          <t>BOOK</t>
        </is>
      </c>
      <c r="BE78" t="inlineStr">
        <is>
          <t>32285002261708</t>
        </is>
      </c>
      <c r="BF78" t="inlineStr">
        <is>
          <t>893716112</t>
        </is>
      </c>
    </row>
    <row r="79">
      <c r="A79" t="inlineStr">
        <is>
          <t>No</t>
        </is>
      </c>
      <c r="B79" t="inlineStr">
        <is>
          <t>CURAL</t>
        </is>
      </c>
      <c r="C79" t="inlineStr">
        <is>
          <t>SHELVES</t>
        </is>
      </c>
      <c r="D79" t="inlineStr">
        <is>
          <t>BJ1461 .C55</t>
        </is>
      </c>
      <c r="E79" t="inlineStr">
        <is>
          <t>0                      BJ 1461000C  55</t>
        </is>
      </c>
      <c r="F79" t="inlineStr">
        <is>
          <t>The freedom of man, by Arthur H. Compton.</t>
        </is>
      </c>
      <c r="H79" t="inlineStr">
        <is>
          <t>No</t>
        </is>
      </c>
      <c r="I79" t="inlineStr">
        <is>
          <t>1</t>
        </is>
      </c>
      <c r="J79" t="inlineStr">
        <is>
          <t>No</t>
        </is>
      </c>
      <c r="K79" t="inlineStr">
        <is>
          <t>No</t>
        </is>
      </c>
      <c r="L79" t="inlineStr">
        <is>
          <t>0</t>
        </is>
      </c>
      <c r="M79" t="inlineStr">
        <is>
          <t>Compton, Arthur Holly, 1892-1962.</t>
        </is>
      </c>
      <c r="N79" t="inlineStr">
        <is>
          <t>New Haven, Yale university press; London, H. Milford, Oxford university press [1935]</t>
        </is>
      </c>
      <c r="O79" t="inlineStr">
        <is>
          <t>1935</t>
        </is>
      </c>
      <c r="Q79" t="inlineStr">
        <is>
          <t>eng</t>
        </is>
      </c>
      <c r="R79" t="inlineStr">
        <is>
          <t>ctu</t>
        </is>
      </c>
      <c r="S79" t="inlineStr">
        <is>
          <t>The Terry lectures</t>
        </is>
      </c>
      <c r="T79" t="inlineStr">
        <is>
          <t xml:space="preserve">BJ </t>
        </is>
      </c>
      <c r="U79" t="n">
        <v>4</v>
      </c>
      <c r="V79" t="n">
        <v>4</v>
      </c>
      <c r="W79" t="inlineStr">
        <is>
          <t>2004-11-14</t>
        </is>
      </c>
      <c r="X79" t="inlineStr">
        <is>
          <t>2004-11-14</t>
        </is>
      </c>
      <c r="Y79" t="inlineStr">
        <is>
          <t>1996-08-13</t>
        </is>
      </c>
      <c r="Z79" t="inlineStr">
        <is>
          <t>1996-08-13</t>
        </is>
      </c>
      <c r="AA79" t="n">
        <v>376</v>
      </c>
      <c r="AB79" t="n">
        <v>361</v>
      </c>
      <c r="AC79" t="n">
        <v>532</v>
      </c>
      <c r="AD79" t="n">
        <v>4</v>
      </c>
      <c r="AE79" t="n">
        <v>5</v>
      </c>
      <c r="AF79" t="n">
        <v>14</v>
      </c>
      <c r="AG79" t="n">
        <v>25</v>
      </c>
      <c r="AH79" t="n">
        <v>7</v>
      </c>
      <c r="AI79" t="n">
        <v>10</v>
      </c>
      <c r="AJ79" t="n">
        <v>2</v>
      </c>
      <c r="AK79" t="n">
        <v>6</v>
      </c>
      <c r="AL79" t="n">
        <v>7</v>
      </c>
      <c r="AM79" t="n">
        <v>12</v>
      </c>
      <c r="AN79" t="n">
        <v>3</v>
      </c>
      <c r="AO79" t="n">
        <v>4</v>
      </c>
      <c r="AP79" t="n">
        <v>0</v>
      </c>
      <c r="AQ79" t="n">
        <v>0</v>
      </c>
      <c r="AR79" t="inlineStr">
        <is>
          <t>No</t>
        </is>
      </c>
      <c r="AS79" t="inlineStr">
        <is>
          <t>Yes</t>
        </is>
      </c>
      <c r="AT79">
        <f>HYPERLINK("http://catalog.hathitrust.org/Record/001390468","HathiTrust Record")</f>
        <v/>
      </c>
      <c r="AU79">
        <f>HYPERLINK("https://creighton-primo.hosted.exlibrisgroup.com/primo-explore/search?tab=default_tab&amp;search_scope=EVERYTHING&amp;vid=01CRU&amp;lang=en_US&amp;offset=0&amp;query=any,contains,991004863299702656","Catalog Record")</f>
        <v/>
      </c>
      <c r="AV79">
        <f>HYPERLINK("http://www.worldcat.org/oclc/5723621","WorldCat Record")</f>
        <v/>
      </c>
      <c r="AW79" t="inlineStr">
        <is>
          <t>1242952:eng</t>
        </is>
      </c>
      <c r="AX79" t="inlineStr">
        <is>
          <t>5723621</t>
        </is>
      </c>
      <c r="AY79" t="inlineStr">
        <is>
          <t>991004863299702656</t>
        </is>
      </c>
      <c r="AZ79" t="inlineStr">
        <is>
          <t>991004863299702656</t>
        </is>
      </c>
      <c r="BA79" t="inlineStr">
        <is>
          <t>2261723440002656</t>
        </is>
      </c>
      <c r="BB79" t="inlineStr">
        <is>
          <t>BOOK</t>
        </is>
      </c>
      <c r="BE79" t="inlineStr">
        <is>
          <t>32285002261740</t>
        </is>
      </c>
      <c r="BF79" t="inlineStr">
        <is>
          <t>893350455</t>
        </is>
      </c>
    </row>
    <row r="80">
      <c r="A80" t="inlineStr">
        <is>
          <t>No</t>
        </is>
      </c>
      <c r="B80" t="inlineStr">
        <is>
          <t>CURAL</t>
        </is>
      </c>
      <c r="C80" t="inlineStr">
        <is>
          <t>SHELVES</t>
        </is>
      </c>
      <c r="D80" t="inlineStr">
        <is>
          <t>BJ1461 .C57</t>
        </is>
      </c>
      <c r="E80" t="inlineStr">
        <is>
          <t>0                      BJ 1461000C  57</t>
        </is>
      </c>
      <c r="F80" t="inlineStr">
        <is>
          <t>The Concept of willing: outdated idea or essential key to man's future? Edited by James N. Lapsley. Foreword by Seward Hiltner.</t>
        </is>
      </c>
      <c r="H80" t="inlineStr">
        <is>
          <t>No</t>
        </is>
      </c>
      <c r="I80" t="inlineStr">
        <is>
          <t>1</t>
        </is>
      </c>
      <c r="J80" t="inlineStr">
        <is>
          <t>No</t>
        </is>
      </c>
      <c r="K80" t="inlineStr">
        <is>
          <t>No</t>
        </is>
      </c>
      <c r="L80" t="inlineStr">
        <is>
          <t>0</t>
        </is>
      </c>
      <c r="N80" t="inlineStr">
        <is>
          <t>New York, Abingdon Press [1967]</t>
        </is>
      </c>
      <c r="O80" t="inlineStr">
        <is>
          <t>1967</t>
        </is>
      </c>
      <c r="Q80" t="inlineStr">
        <is>
          <t>eng</t>
        </is>
      </c>
      <c r="R80" t="inlineStr">
        <is>
          <t>nyu</t>
        </is>
      </c>
      <c r="T80" t="inlineStr">
        <is>
          <t xml:space="preserve">BJ </t>
        </is>
      </c>
      <c r="U80" t="n">
        <v>1</v>
      </c>
      <c r="V80" t="n">
        <v>1</v>
      </c>
      <c r="W80" t="inlineStr">
        <is>
          <t>2002-04-07</t>
        </is>
      </c>
      <c r="X80" t="inlineStr">
        <is>
          <t>2002-04-07</t>
        </is>
      </c>
      <c r="Y80" t="inlineStr">
        <is>
          <t>1996-08-13</t>
        </is>
      </c>
      <c r="Z80" t="inlineStr">
        <is>
          <t>1996-08-13</t>
        </is>
      </c>
      <c r="AA80" t="n">
        <v>506</v>
      </c>
      <c r="AB80" t="n">
        <v>459</v>
      </c>
      <c r="AC80" t="n">
        <v>463</v>
      </c>
      <c r="AD80" t="n">
        <v>4</v>
      </c>
      <c r="AE80" t="n">
        <v>4</v>
      </c>
      <c r="AF80" t="n">
        <v>17</v>
      </c>
      <c r="AG80" t="n">
        <v>17</v>
      </c>
      <c r="AH80" t="n">
        <v>7</v>
      </c>
      <c r="AI80" t="n">
        <v>7</v>
      </c>
      <c r="AJ80" t="n">
        <v>3</v>
      </c>
      <c r="AK80" t="n">
        <v>3</v>
      </c>
      <c r="AL80" t="n">
        <v>10</v>
      </c>
      <c r="AM80" t="n">
        <v>10</v>
      </c>
      <c r="AN80" t="n">
        <v>2</v>
      </c>
      <c r="AO80" t="n">
        <v>2</v>
      </c>
      <c r="AP80" t="n">
        <v>0</v>
      </c>
      <c r="AQ80" t="n">
        <v>0</v>
      </c>
      <c r="AR80" t="inlineStr">
        <is>
          <t>No</t>
        </is>
      </c>
      <c r="AS80" t="inlineStr">
        <is>
          <t>Yes</t>
        </is>
      </c>
      <c r="AT80">
        <f>HYPERLINK("http://catalog.hathitrust.org/Record/000693723","HathiTrust Record")</f>
        <v/>
      </c>
      <c r="AU80">
        <f>HYPERLINK("https://creighton-primo.hosted.exlibrisgroup.com/primo-explore/search?tab=default_tab&amp;search_scope=EVERYTHING&amp;vid=01CRU&amp;lang=en_US&amp;offset=0&amp;query=any,contains,991003969899702656","Catalog Record")</f>
        <v/>
      </c>
      <c r="AV80">
        <f>HYPERLINK("http://www.worldcat.org/oclc/1991857","WorldCat Record")</f>
        <v/>
      </c>
      <c r="AW80" t="inlineStr">
        <is>
          <t>3350279:eng</t>
        </is>
      </c>
      <c r="AX80" t="inlineStr">
        <is>
          <t>1991857</t>
        </is>
      </c>
      <c r="AY80" t="inlineStr">
        <is>
          <t>991003969899702656</t>
        </is>
      </c>
      <c r="AZ80" t="inlineStr">
        <is>
          <t>991003969899702656</t>
        </is>
      </c>
      <c r="BA80" t="inlineStr">
        <is>
          <t>2264014180002656</t>
        </is>
      </c>
      <c r="BB80" t="inlineStr">
        <is>
          <t>BOOK</t>
        </is>
      </c>
      <c r="BE80" t="inlineStr">
        <is>
          <t>32285002261757</t>
        </is>
      </c>
      <c r="BF80" t="inlineStr">
        <is>
          <t>893240851</t>
        </is>
      </c>
    </row>
    <row r="81">
      <c r="A81" t="inlineStr">
        <is>
          <t>No</t>
        </is>
      </c>
      <c r="B81" t="inlineStr">
        <is>
          <t>CURAL</t>
        </is>
      </c>
      <c r="C81" t="inlineStr">
        <is>
          <t>SHELVES</t>
        </is>
      </c>
      <c r="D81" t="inlineStr">
        <is>
          <t>BJ1461 .H27 1975</t>
        </is>
      </c>
      <c r="E81" t="inlineStr">
        <is>
          <t>0                      BJ 1461000H  27          1975</t>
        </is>
      </c>
      <c r="F81" t="inlineStr">
        <is>
          <t>Freedom of the individual / Stuart Hampshire.</t>
        </is>
      </c>
      <c r="H81" t="inlineStr">
        <is>
          <t>No</t>
        </is>
      </c>
      <c r="I81" t="inlineStr">
        <is>
          <t>1</t>
        </is>
      </c>
      <c r="J81" t="inlineStr">
        <is>
          <t>No</t>
        </is>
      </c>
      <c r="K81" t="inlineStr">
        <is>
          <t>No</t>
        </is>
      </c>
      <c r="L81" t="inlineStr">
        <is>
          <t>0</t>
        </is>
      </c>
      <c r="M81" t="inlineStr">
        <is>
          <t>Hampshire, Stuart, 1914-2004.</t>
        </is>
      </c>
      <c r="N81" t="inlineStr">
        <is>
          <t>Princeton, N.J. : Princeton University Press, 1975.</t>
        </is>
      </c>
      <c r="O81" t="inlineStr">
        <is>
          <t>1975</t>
        </is>
      </c>
      <c r="P81" t="inlineStr">
        <is>
          <t>Expanded ed.</t>
        </is>
      </c>
      <c r="Q81" t="inlineStr">
        <is>
          <t>eng</t>
        </is>
      </c>
      <c r="R81" t="inlineStr">
        <is>
          <t>nju</t>
        </is>
      </c>
      <c r="T81" t="inlineStr">
        <is>
          <t xml:space="preserve">BJ </t>
        </is>
      </c>
      <c r="U81" t="n">
        <v>6</v>
      </c>
      <c r="V81" t="n">
        <v>6</v>
      </c>
      <c r="W81" t="inlineStr">
        <is>
          <t>2004-11-15</t>
        </is>
      </c>
      <c r="X81" t="inlineStr">
        <is>
          <t>2004-11-15</t>
        </is>
      </c>
      <c r="Y81" t="inlineStr">
        <is>
          <t>1996-08-13</t>
        </is>
      </c>
      <c r="Z81" t="inlineStr">
        <is>
          <t>1996-08-13</t>
        </is>
      </c>
      <c r="AA81" t="n">
        <v>561</v>
      </c>
      <c r="AB81" t="n">
        <v>483</v>
      </c>
      <c r="AC81" t="n">
        <v>1061</v>
      </c>
      <c r="AD81" t="n">
        <v>6</v>
      </c>
      <c r="AE81" t="n">
        <v>10</v>
      </c>
      <c r="AF81" t="n">
        <v>30</v>
      </c>
      <c r="AG81" t="n">
        <v>55</v>
      </c>
      <c r="AH81" t="n">
        <v>8</v>
      </c>
      <c r="AI81" t="n">
        <v>20</v>
      </c>
      <c r="AJ81" t="n">
        <v>3</v>
      </c>
      <c r="AK81" t="n">
        <v>9</v>
      </c>
      <c r="AL81" t="n">
        <v>14</v>
      </c>
      <c r="AM81" t="n">
        <v>24</v>
      </c>
      <c r="AN81" t="n">
        <v>4</v>
      </c>
      <c r="AO81" t="n">
        <v>7</v>
      </c>
      <c r="AP81" t="n">
        <v>7</v>
      </c>
      <c r="AQ81" t="n">
        <v>7</v>
      </c>
      <c r="AR81" t="inlineStr">
        <is>
          <t>No</t>
        </is>
      </c>
      <c r="AS81" t="inlineStr">
        <is>
          <t>No</t>
        </is>
      </c>
      <c r="AU81">
        <f>HYPERLINK("https://creighton-primo.hosted.exlibrisgroup.com/primo-explore/search?tab=default_tab&amp;search_scope=EVERYTHING&amp;vid=01CRU&amp;lang=en_US&amp;offset=0&amp;query=any,contains,991003737409702656","Catalog Record")</f>
        <v/>
      </c>
      <c r="AV81">
        <f>HYPERLINK("http://www.worldcat.org/oclc/1395497","WorldCat Record")</f>
        <v/>
      </c>
      <c r="AW81" t="inlineStr">
        <is>
          <t>143595355:eng</t>
        </is>
      </c>
      <c r="AX81" t="inlineStr">
        <is>
          <t>1395497</t>
        </is>
      </c>
      <c r="AY81" t="inlineStr">
        <is>
          <t>991003737409702656</t>
        </is>
      </c>
      <c r="AZ81" t="inlineStr">
        <is>
          <t>991003737409702656</t>
        </is>
      </c>
      <c r="BA81" t="inlineStr">
        <is>
          <t>2261838800002656</t>
        </is>
      </c>
      <c r="BB81" t="inlineStr">
        <is>
          <t>BOOK</t>
        </is>
      </c>
      <c r="BD81" t="inlineStr">
        <is>
          <t>9780691072081</t>
        </is>
      </c>
      <c r="BE81" t="inlineStr">
        <is>
          <t>32285002261799</t>
        </is>
      </c>
      <c r="BF81" t="inlineStr">
        <is>
          <t>893806149</t>
        </is>
      </c>
    </row>
    <row r="82">
      <c r="A82" t="inlineStr">
        <is>
          <t>No</t>
        </is>
      </c>
      <c r="B82" t="inlineStr">
        <is>
          <t>CURAL</t>
        </is>
      </c>
      <c r="C82" t="inlineStr">
        <is>
          <t>SHELVES</t>
        </is>
      </c>
      <c r="D82" t="inlineStr">
        <is>
          <t>BJ1461 .L78</t>
        </is>
      </c>
      <c r="E82" t="inlineStr">
        <is>
          <t>0                      BJ 1461000L  78</t>
        </is>
      </c>
      <c r="F82" t="inlineStr">
        <is>
          <t>The freedom of the will, by J. R. Lucas.</t>
        </is>
      </c>
      <c r="H82" t="inlineStr">
        <is>
          <t>No</t>
        </is>
      </c>
      <c r="I82" t="inlineStr">
        <is>
          <t>1</t>
        </is>
      </c>
      <c r="J82" t="inlineStr">
        <is>
          <t>No</t>
        </is>
      </c>
      <c r="K82" t="inlineStr">
        <is>
          <t>No</t>
        </is>
      </c>
      <c r="L82" t="inlineStr">
        <is>
          <t>0</t>
        </is>
      </c>
      <c r="M82" t="inlineStr">
        <is>
          <t>Lucas, J. R. (John Randolph), 1929-</t>
        </is>
      </c>
      <c r="N82" t="inlineStr">
        <is>
          <t>Oxford, Clarendon P., 1970.</t>
        </is>
      </c>
      <c r="O82" t="inlineStr">
        <is>
          <t>1970</t>
        </is>
      </c>
      <c r="Q82" t="inlineStr">
        <is>
          <t>eng</t>
        </is>
      </c>
      <c r="R82" t="inlineStr">
        <is>
          <t>enk</t>
        </is>
      </c>
      <c r="T82" t="inlineStr">
        <is>
          <t xml:space="preserve">BJ </t>
        </is>
      </c>
      <c r="U82" t="n">
        <v>4</v>
      </c>
      <c r="V82" t="n">
        <v>4</v>
      </c>
      <c r="W82" t="inlineStr">
        <is>
          <t>2004-11-17</t>
        </is>
      </c>
      <c r="X82" t="inlineStr">
        <is>
          <t>2004-11-17</t>
        </is>
      </c>
      <c r="Y82" t="inlineStr">
        <is>
          <t>1996-08-13</t>
        </is>
      </c>
      <c r="Z82" t="inlineStr">
        <is>
          <t>1996-08-13</t>
        </is>
      </c>
      <c r="AA82" t="n">
        <v>694</v>
      </c>
      <c r="AB82" t="n">
        <v>503</v>
      </c>
      <c r="AC82" t="n">
        <v>539</v>
      </c>
      <c r="AD82" t="n">
        <v>5</v>
      </c>
      <c r="AE82" t="n">
        <v>5</v>
      </c>
      <c r="AF82" t="n">
        <v>23</v>
      </c>
      <c r="AG82" t="n">
        <v>24</v>
      </c>
      <c r="AH82" t="n">
        <v>7</v>
      </c>
      <c r="AI82" t="n">
        <v>7</v>
      </c>
      <c r="AJ82" t="n">
        <v>7</v>
      </c>
      <c r="AK82" t="n">
        <v>8</v>
      </c>
      <c r="AL82" t="n">
        <v>12</v>
      </c>
      <c r="AM82" t="n">
        <v>12</v>
      </c>
      <c r="AN82" t="n">
        <v>4</v>
      </c>
      <c r="AO82" t="n">
        <v>4</v>
      </c>
      <c r="AP82" t="n">
        <v>0</v>
      </c>
      <c r="AQ82" t="n">
        <v>0</v>
      </c>
      <c r="AR82" t="inlineStr">
        <is>
          <t>No</t>
        </is>
      </c>
      <c r="AS82" t="inlineStr">
        <is>
          <t>No</t>
        </is>
      </c>
      <c r="AU82">
        <f>HYPERLINK("https://creighton-primo.hosted.exlibrisgroup.com/primo-explore/search?tab=default_tab&amp;search_scope=EVERYTHING&amp;vid=01CRU&amp;lang=en_US&amp;offset=0&amp;query=any,contains,991000629789702656","Catalog Record")</f>
        <v/>
      </c>
      <c r="AV82">
        <f>HYPERLINK("http://www.worldcat.org/oclc/105645","WorldCat Record")</f>
        <v/>
      </c>
      <c r="AW82" t="inlineStr">
        <is>
          <t>416078:eng</t>
        </is>
      </c>
      <c r="AX82" t="inlineStr">
        <is>
          <t>105645</t>
        </is>
      </c>
      <c r="AY82" t="inlineStr">
        <is>
          <t>991000629789702656</t>
        </is>
      </c>
      <c r="AZ82" t="inlineStr">
        <is>
          <t>991000629789702656</t>
        </is>
      </c>
      <c r="BA82" t="inlineStr">
        <is>
          <t>2263159620002656</t>
        </is>
      </c>
      <c r="BB82" t="inlineStr">
        <is>
          <t>BOOK</t>
        </is>
      </c>
      <c r="BD82" t="inlineStr">
        <is>
          <t>9780198243434</t>
        </is>
      </c>
      <c r="BE82" t="inlineStr">
        <is>
          <t>32285002261831</t>
        </is>
      </c>
      <c r="BF82" t="inlineStr">
        <is>
          <t>893502656</t>
        </is>
      </c>
    </row>
    <row r="83">
      <c r="A83" t="inlineStr">
        <is>
          <t>No</t>
        </is>
      </c>
      <c r="B83" t="inlineStr">
        <is>
          <t>CURAL</t>
        </is>
      </c>
      <c r="C83" t="inlineStr">
        <is>
          <t>SHELVES</t>
        </is>
      </c>
      <c r="D83" t="inlineStr">
        <is>
          <t>BJ1461 .T78 1984</t>
        </is>
      </c>
      <c r="E83" t="inlineStr">
        <is>
          <t>0                      BJ 1461000T  78          1984</t>
        </is>
      </c>
      <c r="F83" t="inlineStr">
        <is>
          <t>Free will and responsibility / Jennifer Trusted.</t>
        </is>
      </c>
      <c r="H83" t="inlineStr">
        <is>
          <t>No</t>
        </is>
      </c>
      <c r="I83" t="inlineStr">
        <is>
          <t>1</t>
        </is>
      </c>
      <c r="J83" t="inlineStr">
        <is>
          <t>No</t>
        </is>
      </c>
      <c r="K83" t="inlineStr">
        <is>
          <t>No</t>
        </is>
      </c>
      <c r="L83" t="inlineStr">
        <is>
          <t>0</t>
        </is>
      </c>
      <c r="M83" t="inlineStr">
        <is>
          <t>Trusted, Jennifer.</t>
        </is>
      </c>
      <c r="N83" t="inlineStr">
        <is>
          <t>Oxford [Oxfordshire] ; New York : Oxford University Press, 1984.</t>
        </is>
      </c>
      <c r="O83" t="inlineStr">
        <is>
          <t>1984</t>
        </is>
      </c>
      <c r="Q83" t="inlineStr">
        <is>
          <t>eng</t>
        </is>
      </c>
      <c r="R83" t="inlineStr">
        <is>
          <t>enk</t>
        </is>
      </c>
      <c r="S83" t="inlineStr">
        <is>
          <t>An OPUS book</t>
        </is>
      </c>
      <c r="T83" t="inlineStr">
        <is>
          <t xml:space="preserve">BJ </t>
        </is>
      </c>
      <c r="U83" t="n">
        <v>6</v>
      </c>
      <c r="V83" t="n">
        <v>6</v>
      </c>
      <c r="W83" t="inlineStr">
        <is>
          <t>2006-10-07</t>
        </is>
      </c>
      <c r="X83" t="inlineStr">
        <is>
          <t>2006-10-07</t>
        </is>
      </c>
      <c r="Y83" t="inlineStr">
        <is>
          <t>1990-09-19</t>
        </is>
      </c>
      <c r="Z83" t="inlineStr">
        <is>
          <t>1990-09-19</t>
        </is>
      </c>
      <c r="AA83" t="n">
        <v>579</v>
      </c>
      <c r="AB83" t="n">
        <v>452</v>
      </c>
      <c r="AC83" t="n">
        <v>462</v>
      </c>
      <c r="AD83" t="n">
        <v>2</v>
      </c>
      <c r="AE83" t="n">
        <v>2</v>
      </c>
      <c r="AF83" t="n">
        <v>23</v>
      </c>
      <c r="AG83" t="n">
        <v>23</v>
      </c>
      <c r="AH83" t="n">
        <v>7</v>
      </c>
      <c r="AI83" t="n">
        <v>7</v>
      </c>
      <c r="AJ83" t="n">
        <v>6</v>
      </c>
      <c r="AK83" t="n">
        <v>6</v>
      </c>
      <c r="AL83" t="n">
        <v>13</v>
      </c>
      <c r="AM83" t="n">
        <v>13</v>
      </c>
      <c r="AN83" t="n">
        <v>1</v>
      </c>
      <c r="AO83" t="n">
        <v>1</v>
      </c>
      <c r="AP83" t="n">
        <v>4</v>
      </c>
      <c r="AQ83" t="n">
        <v>4</v>
      </c>
      <c r="AR83" t="inlineStr">
        <is>
          <t>No</t>
        </is>
      </c>
      <c r="AS83" t="inlineStr">
        <is>
          <t>Yes</t>
        </is>
      </c>
      <c r="AT83">
        <f>HYPERLINK("http://catalog.hathitrust.org/Record/000208984","HathiTrust Record")</f>
        <v/>
      </c>
      <c r="AU83">
        <f>HYPERLINK("https://creighton-primo.hosted.exlibrisgroup.com/primo-explore/search?tab=default_tab&amp;search_scope=EVERYTHING&amp;vid=01CRU&amp;lang=en_US&amp;offset=0&amp;query=any,contains,991000288009702656","Catalog Record")</f>
        <v/>
      </c>
      <c r="AV83">
        <f>HYPERLINK("http://www.worldcat.org/oclc/9945981","WorldCat Record")</f>
        <v/>
      </c>
      <c r="AW83" t="inlineStr">
        <is>
          <t>4893127:eng</t>
        </is>
      </c>
      <c r="AX83" t="inlineStr">
        <is>
          <t>9945981</t>
        </is>
      </c>
      <c r="AY83" t="inlineStr">
        <is>
          <t>991000288009702656</t>
        </is>
      </c>
      <c r="AZ83" t="inlineStr">
        <is>
          <t>991000288009702656</t>
        </is>
      </c>
      <c r="BA83" t="inlineStr">
        <is>
          <t>2264238150002656</t>
        </is>
      </c>
      <c r="BB83" t="inlineStr">
        <is>
          <t>BOOK</t>
        </is>
      </c>
      <c r="BD83" t="inlineStr">
        <is>
          <t>9780192891709</t>
        </is>
      </c>
      <c r="BE83" t="inlineStr">
        <is>
          <t>32285000305812</t>
        </is>
      </c>
      <c r="BF83" t="inlineStr">
        <is>
          <t>893333356</t>
        </is>
      </c>
    </row>
    <row r="84">
      <c r="A84" t="inlineStr">
        <is>
          <t>No</t>
        </is>
      </c>
      <c r="B84" t="inlineStr">
        <is>
          <t>CURAL</t>
        </is>
      </c>
      <c r="C84" t="inlineStr">
        <is>
          <t>SHELVES</t>
        </is>
      </c>
      <c r="D84" t="inlineStr">
        <is>
          <t>BJ1461 .Y68 1975b</t>
        </is>
      </c>
      <c r="E84" t="inlineStr">
        <is>
          <t>0                      BJ 1461000Y  68          1975b</t>
        </is>
      </c>
      <c r="F84" t="inlineStr">
        <is>
          <t>Freedom, responsibility, and God / Robert Young.</t>
        </is>
      </c>
      <c r="H84" t="inlineStr">
        <is>
          <t>No</t>
        </is>
      </c>
      <c r="I84" t="inlineStr">
        <is>
          <t>1</t>
        </is>
      </c>
      <c r="J84" t="inlineStr">
        <is>
          <t>No</t>
        </is>
      </c>
      <c r="K84" t="inlineStr">
        <is>
          <t>No</t>
        </is>
      </c>
      <c r="L84" t="inlineStr">
        <is>
          <t>0</t>
        </is>
      </c>
      <c r="M84" t="inlineStr">
        <is>
          <t>Young, Robert, Ph. D.</t>
        </is>
      </c>
      <c r="N84" t="inlineStr">
        <is>
          <t>New York : Barnes &amp; Noble Books, 1975.</t>
        </is>
      </c>
      <c r="O84" t="inlineStr">
        <is>
          <t>1975</t>
        </is>
      </c>
      <c r="Q84" t="inlineStr">
        <is>
          <t>eng</t>
        </is>
      </c>
      <c r="R84" t="inlineStr">
        <is>
          <t>nyu</t>
        </is>
      </c>
      <c r="S84" t="inlineStr">
        <is>
          <t>Library of philosophy and religion</t>
        </is>
      </c>
      <c r="T84" t="inlineStr">
        <is>
          <t xml:space="preserve">BJ </t>
        </is>
      </c>
      <c r="U84" t="n">
        <v>4</v>
      </c>
      <c r="V84" t="n">
        <v>4</v>
      </c>
      <c r="W84" t="inlineStr">
        <is>
          <t>2004-11-18</t>
        </is>
      </c>
      <c r="X84" t="inlineStr">
        <is>
          <t>2004-11-18</t>
        </is>
      </c>
      <c r="Y84" t="inlineStr">
        <is>
          <t>1996-08-13</t>
        </is>
      </c>
      <c r="Z84" t="inlineStr">
        <is>
          <t>1996-08-13</t>
        </is>
      </c>
      <c r="AA84" t="n">
        <v>249</v>
      </c>
      <c r="AB84" t="n">
        <v>231</v>
      </c>
      <c r="AC84" t="n">
        <v>311</v>
      </c>
      <c r="AD84" t="n">
        <v>3</v>
      </c>
      <c r="AE84" t="n">
        <v>4</v>
      </c>
      <c r="AF84" t="n">
        <v>15</v>
      </c>
      <c r="AG84" t="n">
        <v>19</v>
      </c>
      <c r="AH84" t="n">
        <v>8</v>
      </c>
      <c r="AI84" t="n">
        <v>8</v>
      </c>
      <c r="AJ84" t="n">
        <v>2</v>
      </c>
      <c r="AK84" t="n">
        <v>4</v>
      </c>
      <c r="AL84" t="n">
        <v>10</v>
      </c>
      <c r="AM84" t="n">
        <v>12</v>
      </c>
      <c r="AN84" t="n">
        <v>2</v>
      </c>
      <c r="AO84" t="n">
        <v>3</v>
      </c>
      <c r="AP84" t="n">
        <v>0</v>
      </c>
      <c r="AQ84" t="n">
        <v>0</v>
      </c>
      <c r="AR84" t="inlineStr">
        <is>
          <t>No</t>
        </is>
      </c>
      <c r="AS84" t="inlineStr">
        <is>
          <t>Yes</t>
        </is>
      </c>
      <c r="AT84">
        <f>HYPERLINK("http://catalog.hathitrust.org/Record/102064549","HathiTrust Record")</f>
        <v/>
      </c>
      <c r="AU84">
        <f>HYPERLINK("https://creighton-primo.hosted.exlibrisgroup.com/primo-explore/search?tab=default_tab&amp;search_scope=EVERYTHING&amp;vid=01CRU&amp;lang=en_US&amp;offset=0&amp;query=any,contains,991003855249702656","Catalog Record")</f>
        <v/>
      </c>
      <c r="AV84">
        <f>HYPERLINK("http://www.worldcat.org/oclc/1652454","WorldCat Record")</f>
        <v/>
      </c>
      <c r="AW84" t="inlineStr">
        <is>
          <t>2216331:eng</t>
        </is>
      </c>
      <c r="AX84" t="inlineStr">
        <is>
          <t>1652454</t>
        </is>
      </c>
      <c r="AY84" t="inlineStr">
        <is>
          <t>991003855249702656</t>
        </is>
      </c>
      <c r="AZ84" t="inlineStr">
        <is>
          <t>991003855249702656</t>
        </is>
      </c>
      <c r="BA84" t="inlineStr">
        <is>
          <t>2271744010002656</t>
        </is>
      </c>
      <c r="BB84" t="inlineStr">
        <is>
          <t>BOOK</t>
        </is>
      </c>
      <c r="BD84" t="inlineStr">
        <is>
          <t>9780064979573</t>
        </is>
      </c>
      <c r="BE84" t="inlineStr">
        <is>
          <t>32285002261880</t>
        </is>
      </c>
      <c r="BF84" t="inlineStr">
        <is>
          <t>893881632</t>
        </is>
      </c>
    </row>
    <row r="85">
      <c r="A85" t="inlineStr">
        <is>
          <t>No</t>
        </is>
      </c>
      <c r="B85" t="inlineStr">
        <is>
          <t>CURAL</t>
        </is>
      </c>
      <c r="C85" t="inlineStr">
        <is>
          <t>SHELVES</t>
        </is>
      </c>
      <c r="D85" t="inlineStr">
        <is>
          <t>BJ1462 .S4813 1996</t>
        </is>
      </c>
      <c r="E85" t="inlineStr">
        <is>
          <t>0                      BJ 1462000S  4813        1996</t>
        </is>
      </c>
      <c r="F85" t="inlineStr">
        <is>
          <t>Foresight and knowledge / Yves R. Simon ; edited by Ralph Nelson and Anthony O. Simon.</t>
        </is>
      </c>
      <c r="H85" t="inlineStr">
        <is>
          <t>No</t>
        </is>
      </c>
      <c r="I85" t="inlineStr">
        <is>
          <t>1</t>
        </is>
      </c>
      <c r="J85" t="inlineStr">
        <is>
          <t>No</t>
        </is>
      </c>
      <c r="K85" t="inlineStr">
        <is>
          <t>No</t>
        </is>
      </c>
      <c r="L85" t="inlineStr">
        <is>
          <t>0</t>
        </is>
      </c>
      <c r="M85" t="inlineStr">
        <is>
          <t>Simon, Yves R., 1903-1961.</t>
        </is>
      </c>
      <c r="N85" t="inlineStr">
        <is>
          <t>New York : Fordham University Press, 1996.</t>
        </is>
      </c>
      <c r="O85" t="inlineStr">
        <is>
          <t>1996</t>
        </is>
      </c>
      <c r="Q85" t="inlineStr">
        <is>
          <t>eng</t>
        </is>
      </c>
      <c r="R85" t="inlineStr">
        <is>
          <t>nyu</t>
        </is>
      </c>
      <c r="T85" t="inlineStr">
        <is>
          <t xml:space="preserve">BJ </t>
        </is>
      </c>
      <c r="U85" t="n">
        <v>1</v>
      </c>
      <c r="V85" t="n">
        <v>1</v>
      </c>
      <c r="W85" t="inlineStr">
        <is>
          <t>2008-09-26</t>
        </is>
      </c>
      <c r="X85" t="inlineStr">
        <is>
          <t>2008-09-26</t>
        </is>
      </c>
      <c r="Y85" t="inlineStr">
        <is>
          <t>2000-02-16</t>
        </is>
      </c>
      <c r="Z85" t="inlineStr">
        <is>
          <t>2000-02-16</t>
        </is>
      </c>
      <c r="AA85" t="n">
        <v>233</v>
      </c>
      <c r="AB85" t="n">
        <v>211</v>
      </c>
      <c r="AC85" t="n">
        <v>632</v>
      </c>
      <c r="AD85" t="n">
        <v>2</v>
      </c>
      <c r="AE85" t="n">
        <v>5</v>
      </c>
      <c r="AF85" t="n">
        <v>20</v>
      </c>
      <c r="AG85" t="n">
        <v>26</v>
      </c>
      <c r="AH85" t="n">
        <v>6</v>
      </c>
      <c r="AI85" t="n">
        <v>9</v>
      </c>
      <c r="AJ85" t="n">
        <v>6</v>
      </c>
      <c r="AK85" t="n">
        <v>6</v>
      </c>
      <c r="AL85" t="n">
        <v>16</v>
      </c>
      <c r="AM85" t="n">
        <v>16</v>
      </c>
      <c r="AN85" t="n">
        <v>1</v>
      </c>
      <c r="AO85" t="n">
        <v>4</v>
      </c>
      <c r="AP85" t="n">
        <v>0</v>
      </c>
      <c r="AQ85" t="n">
        <v>0</v>
      </c>
      <c r="AR85" t="inlineStr">
        <is>
          <t>No</t>
        </is>
      </c>
      <c r="AS85" t="inlineStr">
        <is>
          <t>Yes</t>
        </is>
      </c>
      <c r="AT85">
        <f>HYPERLINK("http://catalog.hathitrust.org/Record/003043459","HathiTrust Record")</f>
        <v/>
      </c>
      <c r="AU85">
        <f>HYPERLINK("https://creighton-primo.hosted.exlibrisgroup.com/primo-explore/search?tab=default_tab&amp;search_scope=EVERYTHING&amp;vid=01CRU&amp;lang=en_US&amp;offset=0&amp;query=any,contains,991002546419702656","Catalog Record")</f>
        <v/>
      </c>
      <c r="AV85">
        <f>HYPERLINK("http://www.worldcat.org/oclc/33079508","WorldCat Record")</f>
        <v/>
      </c>
      <c r="AW85" t="inlineStr">
        <is>
          <t>627268:eng</t>
        </is>
      </c>
      <c r="AX85" t="inlineStr">
        <is>
          <t>33079508</t>
        </is>
      </c>
      <c r="AY85" t="inlineStr">
        <is>
          <t>991002546419702656</t>
        </is>
      </c>
      <c r="AZ85" t="inlineStr">
        <is>
          <t>991002546419702656</t>
        </is>
      </c>
      <c r="BA85" t="inlineStr">
        <is>
          <t>2272112780002656</t>
        </is>
      </c>
      <c r="BB85" t="inlineStr">
        <is>
          <t>BOOK</t>
        </is>
      </c>
      <c r="BD85" t="inlineStr">
        <is>
          <t>9780823216215</t>
        </is>
      </c>
      <c r="BE85" t="inlineStr">
        <is>
          <t>32285003662151</t>
        </is>
      </c>
      <c r="BF85" t="inlineStr">
        <is>
          <t>893504509</t>
        </is>
      </c>
    </row>
    <row r="86">
      <c r="A86" t="inlineStr">
        <is>
          <t>No</t>
        </is>
      </c>
      <c r="B86" t="inlineStr">
        <is>
          <t>CURAL</t>
        </is>
      </c>
      <c r="C86" t="inlineStr">
        <is>
          <t>SHELVES</t>
        </is>
      </c>
      <c r="D86" t="inlineStr">
        <is>
          <t>BJ1463 .S363</t>
        </is>
      </c>
      <c r="E86" t="inlineStr">
        <is>
          <t>0                      BJ 1463000S  363</t>
        </is>
      </c>
      <c r="F86" t="inlineStr">
        <is>
          <t>Essay on the freedom of the will. Translated, with an introd., by Konstantin Kolenda.</t>
        </is>
      </c>
      <c r="H86" t="inlineStr">
        <is>
          <t>No</t>
        </is>
      </c>
      <c r="I86" t="inlineStr">
        <is>
          <t>1</t>
        </is>
      </c>
      <c r="J86" t="inlineStr">
        <is>
          <t>No</t>
        </is>
      </c>
      <c r="K86" t="inlineStr">
        <is>
          <t>No</t>
        </is>
      </c>
      <c r="L86" t="inlineStr">
        <is>
          <t>0</t>
        </is>
      </c>
      <c r="M86" t="inlineStr">
        <is>
          <t>Schopenhauer, Arthur, 1788-1860.</t>
        </is>
      </c>
      <c r="N86" t="inlineStr">
        <is>
          <t>New York, Liberal Arts Press [1960]</t>
        </is>
      </c>
      <c r="O86" t="inlineStr">
        <is>
          <t>1960</t>
        </is>
      </c>
      <c r="Q86" t="inlineStr">
        <is>
          <t>eng</t>
        </is>
      </c>
      <c r="R86" t="inlineStr">
        <is>
          <t>nyu</t>
        </is>
      </c>
      <c r="S86" t="inlineStr">
        <is>
          <t>The Library of liberal arts, no. 70</t>
        </is>
      </c>
      <c r="T86" t="inlineStr">
        <is>
          <t xml:space="preserve">BJ </t>
        </is>
      </c>
      <c r="U86" t="n">
        <v>4</v>
      </c>
      <c r="V86" t="n">
        <v>4</v>
      </c>
      <c r="W86" t="inlineStr">
        <is>
          <t>2004-11-18</t>
        </is>
      </c>
      <c r="X86" t="inlineStr">
        <is>
          <t>2004-11-18</t>
        </is>
      </c>
      <c r="Y86" t="inlineStr">
        <is>
          <t>1996-08-13</t>
        </is>
      </c>
      <c r="Z86" t="inlineStr">
        <is>
          <t>1996-08-13</t>
        </is>
      </c>
      <c r="AA86" t="n">
        <v>364</v>
      </c>
      <c r="AB86" t="n">
        <v>318</v>
      </c>
      <c r="AC86" t="n">
        <v>491</v>
      </c>
      <c r="AD86" t="n">
        <v>2</v>
      </c>
      <c r="AE86" t="n">
        <v>3</v>
      </c>
      <c r="AF86" t="n">
        <v>22</v>
      </c>
      <c r="AG86" t="n">
        <v>28</v>
      </c>
      <c r="AH86" t="n">
        <v>7</v>
      </c>
      <c r="AI86" t="n">
        <v>10</v>
      </c>
      <c r="AJ86" t="n">
        <v>8</v>
      </c>
      <c r="AK86" t="n">
        <v>9</v>
      </c>
      <c r="AL86" t="n">
        <v>13</v>
      </c>
      <c r="AM86" t="n">
        <v>15</v>
      </c>
      <c r="AN86" t="n">
        <v>1</v>
      </c>
      <c r="AO86" t="n">
        <v>2</v>
      </c>
      <c r="AP86" t="n">
        <v>0</v>
      </c>
      <c r="AQ86" t="n">
        <v>0</v>
      </c>
      <c r="AR86" t="inlineStr">
        <is>
          <t>No</t>
        </is>
      </c>
      <c r="AS86" t="inlineStr">
        <is>
          <t>No</t>
        </is>
      </c>
      <c r="AU86">
        <f>HYPERLINK("https://creighton-primo.hosted.exlibrisgroup.com/primo-explore/search?tab=default_tab&amp;search_scope=EVERYTHING&amp;vid=01CRU&amp;lang=en_US&amp;offset=0&amp;query=any,contains,991004213579702656","Catalog Record")</f>
        <v/>
      </c>
      <c r="AV86">
        <f>HYPERLINK("http://www.worldcat.org/oclc/2691501","WorldCat Record")</f>
        <v/>
      </c>
      <c r="AW86" t="inlineStr">
        <is>
          <t>2908576612:eng</t>
        </is>
      </c>
      <c r="AX86" t="inlineStr">
        <is>
          <t>2691501</t>
        </is>
      </c>
      <c r="AY86" t="inlineStr">
        <is>
          <t>991004213579702656</t>
        </is>
      </c>
      <c r="AZ86" t="inlineStr">
        <is>
          <t>991004213579702656</t>
        </is>
      </c>
      <c r="BA86" t="inlineStr">
        <is>
          <t>2262891580002656</t>
        </is>
      </c>
      <c r="BB86" t="inlineStr">
        <is>
          <t>BOOK</t>
        </is>
      </c>
      <c r="BE86" t="inlineStr">
        <is>
          <t>32285002261930</t>
        </is>
      </c>
      <c r="BF86" t="inlineStr">
        <is>
          <t>893423518</t>
        </is>
      </c>
    </row>
    <row r="87">
      <c r="A87" t="inlineStr">
        <is>
          <t>No</t>
        </is>
      </c>
      <c r="B87" t="inlineStr">
        <is>
          <t>CURAL</t>
        </is>
      </c>
      <c r="C87" t="inlineStr">
        <is>
          <t>SHELVES</t>
        </is>
      </c>
      <c r="D87" t="inlineStr">
        <is>
          <t>BJ1468.5 .D85 1987</t>
        </is>
      </c>
      <c r="E87" t="inlineStr">
        <is>
          <t>0                      BJ 1468500D  85          1987</t>
        </is>
      </c>
      <c r="F87" t="inlineStr">
        <is>
          <t>The possibility of weakness of will / Robert Dunn.</t>
        </is>
      </c>
      <c r="H87" t="inlineStr">
        <is>
          <t>No</t>
        </is>
      </c>
      <c r="I87" t="inlineStr">
        <is>
          <t>1</t>
        </is>
      </c>
      <c r="J87" t="inlineStr">
        <is>
          <t>No</t>
        </is>
      </c>
      <c r="K87" t="inlineStr">
        <is>
          <t>No</t>
        </is>
      </c>
      <c r="L87" t="inlineStr">
        <is>
          <t>0</t>
        </is>
      </c>
      <c r="M87" t="inlineStr">
        <is>
          <t>Dunn, Robert, 1949-</t>
        </is>
      </c>
      <c r="N87" t="inlineStr">
        <is>
          <t>Indianapolis : Hackett Pub. Co., c1987.</t>
        </is>
      </c>
      <c r="O87" t="inlineStr">
        <is>
          <t>1987</t>
        </is>
      </c>
      <c r="Q87" t="inlineStr">
        <is>
          <t>eng</t>
        </is>
      </c>
      <c r="R87" t="inlineStr">
        <is>
          <t>inu</t>
        </is>
      </c>
      <c r="T87" t="inlineStr">
        <is>
          <t xml:space="preserve">BJ </t>
        </is>
      </c>
      <c r="U87" t="n">
        <v>4</v>
      </c>
      <c r="V87" t="n">
        <v>4</v>
      </c>
      <c r="W87" t="inlineStr">
        <is>
          <t>2006-04-28</t>
        </is>
      </c>
      <c r="X87" t="inlineStr">
        <is>
          <t>2006-04-28</t>
        </is>
      </c>
      <c r="Y87" t="inlineStr">
        <is>
          <t>1992-04-02</t>
        </is>
      </c>
      <c r="Z87" t="inlineStr">
        <is>
          <t>1992-04-02</t>
        </is>
      </c>
      <c r="AA87" t="n">
        <v>288</v>
      </c>
      <c r="AB87" t="n">
        <v>233</v>
      </c>
      <c r="AC87" t="n">
        <v>233</v>
      </c>
      <c r="AD87" t="n">
        <v>2</v>
      </c>
      <c r="AE87" t="n">
        <v>2</v>
      </c>
      <c r="AF87" t="n">
        <v>13</v>
      </c>
      <c r="AG87" t="n">
        <v>13</v>
      </c>
      <c r="AH87" t="n">
        <v>2</v>
      </c>
      <c r="AI87" t="n">
        <v>2</v>
      </c>
      <c r="AJ87" t="n">
        <v>5</v>
      </c>
      <c r="AK87" t="n">
        <v>5</v>
      </c>
      <c r="AL87" t="n">
        <v>10</v>
      </c>
      <c r="AM87" t="n">
        <v>10</v>
      </c>
      <c r="AN87" t="n">
        <v>1</v>
      </c>
      <c r="AO87" t="n">
        <v>1</v>
      </c>
      <c r="AP87" t="n">
        <v>0</v>
      </c>
      <c r="AQ87" t="n">
        <v>0</v>
      </c>
      <c r="AR87" t="inlineStr">
        <is>
          <t>No</t>
        </is>
      </c>
      <c r="AS87" t="inlineStr">
        <is>
          <t>No</t>
        </is>
      </c>
      <c r="AU87">
        <f>HYPERLINK("https://creighton-primo.hosted.exlibrisgroup.com/primo-explore/search?tab=default_tab&amp;search_scope=EVERYTHING&amp;vid=01CRU&amp;lang=en_US&amp;offset=0&amp;query=any,contains,991000720339702656","Catalog Record")</f>
        <v/>
      </c>
      <c r="AV87">
        <f>HYPERLINK("http://www.worldcat.org/oclc/12665466","WorldCat Record")</f>
        <v/>
      </c>
      <c r="AW87" t="inlineStr">
        <is>
          <t>5409311:eng</t>
        </is>
      </c>
      <c r="AX87" t="inlineStr">
        <is>
          <t>12665466</t>
        </is>
      </c>
      <c r="AY87" t="inlineStr">
        <is>
          <t>991000720339702656</t>
        </is>
      </c>
      <c r="AZ87" t="inlineStr">
        <is>
          <t>991000720339702656</t>
        </is>
      </c>
      <c r="BA87" t="inlineStr">
        <is>
          <t>2264334360002656</t>
        </is>
      </c>
      <c r="BB87" t="inlineStr">
        <is>
          <t>BOOK</t>
        </is>
      </c>
      <c r="BD87" t="inlineStr">
        <is>
          <t>9780915145997</t>
        </is>
      </c>
      <c r="BE87" t="inlineStr">
        <is>
          <t>32285001008068</t>
        </is>
      </c>
      <c r="BF87" t="inlineStr">
        <is>
          <t>893714830</t>
        </is>
      </c>
    </row>
    <row r="88">
      <c r="A88" t="inlineStr">
        <is>
          <t>No</t>
        </is>
      </c>
      <c r="B88" t="inlineStr">
        <is>
          <t>CURAL</t>
        </is>
      </c>
      <c r="C88" t="inlineStr">
        <is>
          <t>SHELVES</t>
        </is>
      </c>
      <c r="D88" t="inlineStr">
        <is>
          <t>BJ1474 .S69</t>
        </is>
      </c>
      <c r="E88" t="inlineStr">
        <is>
          <t>0                      BJ 1474000S  69</t>
        </is>
      </c>
      <c r="F88" t="inlineStr">
        <is>
          <t>The ways and power of love; types, factors, and techniques of moral transformation.</t>
        </is>
      </c>
      <c r="H88" t="inlineStr">
        <is>
          <t>No</t>
        </is>
      </c>
      <c r="I88" t="inlineStr">
        <is>
          <t>1</t>
        </is>
      </c>
      <c r="J88" t="inlineStr">
        <is>
          <t>No</t>
        </is>
      </c>
      <c r="K88" t="inlineStr">
        <is>
          <t>No</t>
        </is>
      </c>
      <c r="L88" t="inlineStr">
        <is>
          <t>0</t>
        </is>
      </c>
      <c r="M88" t="inlineStr">
        <is>
          <t>Sorokin, Pitirim Aleksandrovich, 1889-1968.</t>
        </is>
      </c>
      <c r="N88" t="inlineStr">
        <is>
          <t>Boston, Beacon Press [1954]</t>
        </is>
      </c>
      <c r="O88" t="inlineStr">
        <is>
          <t>1954</t>
        </is>
      </c>
      <c r="Q88" t="inlineStr">
        <is>
          <t>eng</t>
        </is>
      </c>
      <c r="R88" t="inlineStr">
        <is>
          <t>mau</t>
        </is>
      </c>
      <c r="T88" t="inlineStr">
        <is>
          <t xml:space="preserve">BJ </t>
        </is>
      </c>
      <c r="U88" t="n">
        <v>3</v>
      </c>
      <c r="V88" t="n">
        <v>3</v>
      </c>
      <c r="W88" t="inlineStr">
        <is>
          <t>2006-03-15</t>
        </is>
      </c>
      <c r="X88" t="inlineStr">
        <is>
          <t>2006-03-15</t>
        </is>
      </c>
      <c r="Y88" t="inlineStr">
        <is>
          <t>1996-08-13</t>
        </is>
      </c>
      <c r="Z88" t="inlineStr">
        <is>
          <t>1996-08-13</t>
        </is>
      </c>
      <c r="AA88" t="n">
        <v>351</v>
      </c>
      <c r="AB88" t="n">
        <v>322</v>
      </c>
      <c r="AC88" t="n">
        <v>472</v>
      </c>
      <c r="AD88" t="n">
        <v>3</v>
      </c>
      <c r="AE88" t="n">
        <v>4</v>
      </c>
      <c r="AF88" t="n">
        <v>16</v>
      </c>
      <c r="AG88" t="n">
        <v>25</v>
      </c>
      <c r="AH88" t="n">
        <v>5</v>
      </c>
      <c r="AI88" t="n">
        <v>12</v>
      </c>
      <c r="AJ88" t="n">
        <v>4</v>
      </c>
      <c r="AK88" t="n">
        <v>5</v>
      </c>
      <c r="AL88" t="n">
        <v>9</v>
      </c>
      <c r="AM88" t="n">
        <v>12</v>
      </c>
      <c r="AN88" t="n">
        <v>1</v>
      </c>
      <c r="AO88" t="n">
        <v>2</v>
      </c>
      <c r="AP88" t="n">
        <v>0</v>
      </c>
      <c r="AQ88" t="n">
        <v>0</v>
      </c>
      <c r="AR88" t="inlineStr">
        <is>
          <t>No</t>
        </is>
      </c>
      <c r="AS88" t="inlineStr">
        <is>
          <t>Yes</t>
        </is>
      </c>
      <c r="AT88">
        <f>HYPERLINK("http://catalog.hathitrust.org/Record/001390556","HathiTrust Record")</f>
        <v/>
      </c>
      <c r="AU88">
        <f>HYPERLINK("https://creighton-primo.hosted.exlibrisgroup.com/primo-explore/search?tab=default_tab&amp;search_scope=EVERYTHING&amp;vid=01CRU&amp;lang=en_US&amp;offset=0&amp;query=any,contains,991003748149702656","Catalog Record")</f>
        <v/>
      </c>
      <c r="AV88">
        <f>HYPERLINK("http://www.worldcat.org/oclc/1421065","WorldCat Record")</f>
        <v/>
      </c>
      <c r="AW88" t="inlineStr">
        <is>
          <t>2286905:eng</t>
        </is>
      </c>
      <c r="AX88" t="inlineStr">
        <is>
          <t>1421065</t>
        </is>
      </c>
      <c r="AY88" t="inlineStr">
        <is>
          <t>991003748149702656</t>
        </is>
      </c>
      <c r="AZ88" t="inlineStr">
        <is>
          <t>991003748149702656</t>
        </is>
      </c>
      <c r="BA88" t="inlineStr">
        <is>
          <t>2270903170002656</t>
        </is>
      </c>
      <c r="BB88" t="inlineStr">
        <is>
          <t>BOOK</t>
        </is>
      </c>
      <c r="BE88" t="inlineStr">
        <is>
          <t>32285002262060</t>
        </is>
      </c>
      <c r="BF88" t="inlineStr">
        <is>
          <t>893435385</t>
        </is>
      </c>
    </row>
    <row r="89">
      <c r="A89" t="inlineStr">
        <is>
          <t>No</t>
        </is>
      </c>
      <c r="B89" t="inlineStr">
        <is>
          <t>CURAL</t>
        </is>
      </c>
      <c r="C89" t="inlineStr">
        <is>
          <t>SHELVES</t>
        </is>
      </c>
      <c r="D89" t="inlineStr">
        <is>
          <t>BJ1481 .G636 1982</t>
        </is>
      </c>
      <c r="E89" t="inlineStr">
        <is>
          <t>0                      BJ 1481000G  636         1982</t>
        </is>
      </c>
      <c r="F89" t="inlineStr">
        <is>
          <t>The Greeks on pleasure / J.C.B. Gosling and C.C.W. Taylor.</t>
        </is>
      </c>
      <c r="H89" t="inlineStr">
        <is>
          <t>No</t>
        </is>
      </c>
      <c r="I89" t="inlineStr">
        <is>
          <t>1</t>
        </is>
      </c>
      <c r="J89" t="inlineStr">
        <is>
          <t>No</t>
        </is>
      </c>
      <c r="K89" t="inlineStr">
        <is>
          <t>No</t>
        </is>
      </c>
      <c r="L89" t="inlineStr">
        <is>
          <t>0</t>
        </is>
      </c>
      <c r="M89" t="inlineStr">
        <is>
          <t>Gosling, J. C. B. (Justin Cyril Bertrand)</t>
        </is>
      </c>
      <c r="N89" t="inlineStr">
        <is>
          <t>Oxford [Oxfordshire] : Clarendon Press ; New York : Oxford University Press, 1982.</t>
        </is>
      </c>
      <c r="O89" t="inlineStr">
        <is>
          <t>1982</t>
        </is>
      </c>
      <c r="Q89" t="inlineStr">
        <is>
          <t>eng</t>
        </is>
      </c>
      <c r="R89" t="inlineStr">
        <is>
          <t>enk</t>
        </is>
      </c>
      <c r="T89" t="inlineStr">
        <is>
          <t xml:space="preserve">BJ </t>
        </is>
      </c>
      <c r="U89" t="n">
        <v>2</v>
      </c>
      <c r="V89" t="n">
        <v>2</v>
      </c>
      <c r="W89" t="inlineStr">
        <is>
          <t>2003-04-17</t>
        </is>
      </c>
      <c r="X89" t="inlineStr">
        <is>
          <t>2003-04-17</t>
        </is>
      </c>
      <c r="Y89" t="inlineStr">
        <is>
          <t>1990-09-20</t>
        </is>
      </c>
      <c r="Z89" t="inlineStr">
        <is>
          <t>1990-09-20</t>
        </is>
      </c>
      <c r="AA89" t="n">
        <v>551</v>
      </c>
      <c r="AB89" t="n">
        <v>402</v>
      </c>
      <c r="AC89" t="n">
        <v>438</v>
      </c>
      <c r="AD89" t="n">
        <v>2</v>
      </c>
      <c r="AE89" t="n">
        <v>3</v>
      </c>
      <c r="AF89" t="n">
        <v>21</v>
      </c>
      <c r="AG89" t="n">
        <v>23</v>
      </c>
      <c r="AH89" t="n">
        <v>8</v>
      </c>
      <c r="AI89" t="n">
        <v>8</v>
      </c>
      <c r="AJ89" t="n">
        <v>7</v>
      </c>
      <c r="AK89" t="n">
        <v>8</v>
      </c>
      <c r="AL89" t="n">
        <v>15</v>
      </c>
      <c r="AM89" t="n">
        <v>15</v>
      </c>
      <c r="AN89" t="n">
        <v>0</v>
      </c>
      <c r="AO89" t="n">
        <v>1</v>
      </c>
      <c r="AP89" t="n">
        <v>0</v>
      </c>
      <c r="AQ89" t="n">
        <v>0</v>
      </c>
      <c r="AR89" t="inlineStr">
        <is>
          <t>No</t>
        </is>
      </c>
      <c r="AS89" t="inlineStr">
        <is>
          <t>No</t>
        </is>
      </c>
      <c r="AU89">
        <f>HYPERLINK("https://creighton-primo.hosted.exlibrisgroup.com/primo-explore/search?tab=default_tab&amp;search_scope=EVERYTHING&amp;vid=01CRU&amp;lang=en_US&amp;offset=0&amp;query=any,contains,991005245359702656","Catalog Record")</f>
        <v/>
      </c>
      <c r="AV89">
        <f>HYPERLINK("http://www.worldcat.org/oclc/8452087","WorldCat Record")</f>
        <v/>
      </c>
      <c r="AW89" t="inlineStr">
        <is>
          <t>571264:eng</t>
        </is>
      </c>
      <c r="AX89" t="inlineStr">
        <is>
          <t>8452087</t>
        </is>
      </c>
      <c r="AY89" t="inlineStr">
        <is>
          <t>991005245359702656</t>
        </is>
      </c>
      <c r="AZ89" t="inlineStr">
        <is>
          <t>991005245359702656</t>
        </is>
      </c>
      <c r="BA89" t="inlineStr">
        <is>
          <t>2262951270002656</t>
        </is>
      </c>
      <c r="BB89" t="inlineStr">
        <is>
          <t>BOOK</t>
        </is>
      </c>
      <c r="BD89" t="inlineStr">
        <is>
          <t>9780198246664</t>
        </is>
      </c>
      <c r="BE89" t="inlineStr">
        <is>
          <t>32285000306646</t>
        </is>
      </c>
      <c r="BF89" t="inlineStr">
        <is>
          <t>893242430</t>
        </is>
      </c>
    </row>
    <row r="90">
      <c r="A90" t="inlineStr">
        <is>
          <t>No</t>
        </is>
      </c>
      <c r="B90" t="inlineStr">
        <is>
          <t>CURAL</t>
        </is>
      </c>
      <c r="C90" t="inlineStr">
        <is>
          <t>SHELVES</t>
        </is>
      </c>
      <c r="D90" t="inlineStr">
        <is>
          <t>BJ1481 .P43</t>
        </is>
      </c>
      <c r="E90" t="inlineStr">
        <is>
          <t>0                      BJ 1481000P  43</t>
        </is>
      </c>
      <c r="F90" t="inlineStr">
        <is>
          <t>The concept of pleasure, by David L. Perry.</t>
        </is>
      </c>
      <c r="H90" t="inlineStr">
        <is>
          <t>No</t>
        </is>
      </c>
      <c r="I90" t="inlineStr">
        <is>
          <t>1</t>
        </is>
      </c>
      <c r="J90" t="inlineStr">
        <is>
          <t>No</t>
        </is>
      </c>
      <c r="K90" t="inlineStr">
        <is>
          <t>No</t>
        </is>
      </c>
      <c r="L90" t="inlineStr">
        <is>
          <t>0</t>
        </is>
      </c>
      <c r="M90" t="inlineStr">
        <is>
          <t>Perry, David L.</t>
        </is>
      </c>
      <c r="N90" t="inlineStr">
        <is>
          <t>The Hague, Mouton, 1967.</t>
        </is>
      </c>
      <c r="O90" t="inlineStr">
        <is>
          <t>1967</t>
        </is>
      </c>
      <c r="Q90" t="inlineStr">
        <is>
          <t>eng</t>
        </is>
      </c>
      <c r="R90" t="inlineStr">
        <is>
          <t xml:space="preserve">ne </t>
        </is>
      </c>
      <c r="S90" t="inlineStr">
        <is>
          <t>Studies in philosophy ; 14</t>
        </is>
      </c>
      <c r="T90" t="inlineStr">
        <is>
          <t xml:space="preserve">BJ </t>
        </is>
      </c>
      <c r="U90" t="n">
        <v>4</v>
      </c>
      <c r="V90" t="n">
        <v>4</v>
      </c>
      <c r="W90" t="inlineStr">
        <is>
          <t>2003-04-17</t>
        </is>
      </c>
      <c r="X90" t="inlineStr">
        <is>
          <t>2003-04-17</t>
        </is>
      </c>
      <c r="Y90" t="inlineStr">
        <is>
          <t>1996-08-13</t>
        </is>
      </c>
      <c r="Z90" t="inlineStr">
        <is>
          <t>1996-08-13</t>
        </is>
      </c>
      <c r="AA90" t="n">
        <v>369</v>
      </c>
      <c r="AB90" t="n">
        <v>274</v>
      </c>
      <c r="AC90" t="n">
        <v>283</v>
      </c>
      <c r="AD90" t="n">
        <v>3</v>
      </c>
      <c r="AE90" t="n">
        <v>3</v>
      </c>
      <c r="AF90" t="n">
        <v>16</v>
      </c>
      <c r="AG90" t="n">
        <v>16</v>
      </c>
      <c r="AH90" t="n">
        <v>4</v>
      </c>
      <c r="AI90" t="n">
        <v>4</v>
      </c>
      <c r="AJ90" t="n">
        <v>6</v>
      </c>
      <c r="AK90" t="n">
        <v>6</v>
      </c>
      <c r="AL90" t="n">
        <v>9</v>
      </c>
      <c r="AM90" t="n">
        <v>9</v>
      </c>
      <c r="AN90" t="n">
        <v>2</v>
      </c>
      <c r="AO90" t="n">
        <v>2</v>
      </c>
      <c r="AP90" t="n">
        <v>0</v>
      </c>
      <c r="AQ90" t="n">
        <v>0</v>
      </c>
      <c r="AR90" t="inlineStr">
        <is>
          <t>No</t>
        </is>
      </c>
      <c r="AS90" t="inlineStr">
        <is>
          <t>Yes</t>
        </is>
      </c>
      <c r="AT90">
        <f>HYPERLINK("http://catalog.hathitrust.org/Record/001390576","HathiTrust Record")</f>
        <v/>
      </c>
      <c r="AU90">
        <f>HYPERLINK("https://creighton-primo.hosted.exlibrisgroup.com/primo-explore/search?tab=default_tab&amp;search_scope=EVERYTHING&amp;vid=01CRU&amp;lang=en_US&amp;offset=0&amp;query=any,contains,991002402279702656","Catalog Record")</f>
        <v/>
      </c>
      <c r="AV90">
        <f>HYPERLINK("http://www.worldcat.org/oclc/337421","WorldCat Record")</f>
        <v/>
      </c>
      <c r="AW90" t="inlineStr">
        <is>
          <t>308877038:eng</t>
        </is>
      </c>
      <c r="AX90" t="inlineStr">
        <is>
          <t>337421</t>
        </is>
      </c>
      <c r="AY90" t="inlineStr">
        <is>
          <t>991002402279702656</t>
        </is>
      </c>
      <c r="AZ90" t="inlineStr">
        <is>
          <t>991002402279702656</t>
        </is>
      </c>
      <c r="BA90" t="inlineStr">
        <is>
          <t>2255931150002656</t>
        </is>
      </c>
      <c r="BB90" t="inlineStr">
        <is>
          <t>BOOK</t>
        </is>
      </c>
      <c r="BE90" t="inlineStr">
        <is>
          <t>32285002262086</t>
        </is>
      </c>
      <c r="BF90" t="inlineStr">
        <is>
          <t>893433836</t>
        </is>
      </c>
    </row>
    <row r="91">
      <c r="A91" t="inlineStr">
        <is>
          <t>No</t>
        </is>
      </c>
      <c r="B91" t="inlineStr">
        <is>
          <t>CURAL</t>
        </is>
      </c>
      <c r="C91" t="inlineStr">
        <is>
          <t>SHELVES</t>
        </is>
      </c>
      <c r="D91" t="inlineStr">
        <is>
          <t>BJ1481 .R85 1927a</t>
        </is>
      </c>
      <c r="E91" t="inlineStr">
        <is>
          <t>0                      BJ 1481000R  85          1927a</t>
        </is>
      </c>
      <c r="F91" t="inlineStr">
        <is>
          <t>The right to be happy by Mrs. Bertrand Russell (Dora Russell)</t>
        </is>
      </c>
      <c r="H91" t="inlineStr">
        <is>
          <t>No</t>
        </is>
      </c>
      <c r="I91" t="inlineStr">
        <is>
          <t>1</t>
        </is>
      </c>
      <c r="J91" t="inlineStr">
        <is>
          <t>No</t>
        </is>
      </c>
      <c r="K91" t="inlineStr">
        <is>
          <t>No</t>
        </is>
      </c>
      <c r="L91" t="inlineStr">
        <is>
          <t>0</t>
        </is>
      </c>
      <c r="M91" t="inlineStr">
        <is>
          <t>Russell, Dora, 1894-1986.</t>
        </is>
      </c>
      <c r="N91" t="inlineStr">
        <is>
          <t>New York and London, Harper &amp; Brothers, 1927.</t>
        </is>
      </c>
      <c r="O91" t="inlineStr">
        <is>
          <t>1927</t>
        </is>
      </c>
      <c r="Q91" t="inlineStr">
        <is>
          <t>eng</t>
        </is>
      </c>
      <c r="R91" t="inlineStr">
        <is>
          <t xml:space="preserve">xx </t>
        </is>
      </c>
      <c r="T91" t="inlineStr">
        <is>
          <t xml:space="preserve">BJ </t>
        </is>
      </c>
      <c r="U91" t="n">
        <v>4</v>
      </c>
      <c r="V91" t="n">
        <v>4</v>
      </c>
      <c r="W91" t="inlineStr">
        <is>
          <t>2010-07-30</t>
        </is>
      </c>
      <c r="X91" t="inlineStr">
        <is>
          <t>2010-07-30</t>
        </is>
      </c>
      <c r="Y91" t="inlineStr">
        <is>
          <t>1996-08-13</t>
        </is>
      </c>
      <c r="Z91" t="inlineStr">
        <is>
          <t>1996-08-13</t>
        </is>
      </c>
      <c r="AA91" t="n">
        <v>289</v>
      </c>
      <c r="AB91" t="n">
        <v>266</v>
      </c>
      <c r="AC91" t="n">
        <v>365</v>
      </c>
      <c r="AD91" t="n">
        <v>2</v>
      </c>
      <c r="AE91" t="n">
        <v>3</v>
      </c>
      <c r="AF91" t="n">
        <v>6</v>
      </c>
      <c r="AG91" t="n">
        <v>9</v>
      </c>
      <c r="AH91" t="n">
        <v>3</v>
      </c>
      <c r="AI91" t="n">
        <v>3</v>
      </c>
      <c r="AJ91" t="n">
        <v>3</v>
      </c>
      <c r="AK91" t="n">
        <v>3</v>
      </c>
      <c r="AL91" t="n">
        <v>2</v>
      </c>
      <c r="AM91" t="n">
        <v>4</v>
      </c>
      <c r="AN91" t="n">
        <v>0</v>
      </c>
      <c r="AO91" t="n">
        <v>1</v>
      </c>
      <c r="AP91" t="n">
        <v>0</v>
      </c>
      <c r="AQ91" t="n">
        <v>0</v>
      </c>
      <c r="AR91" t="inlineStr">
        <is>
          <t>No</t>
        </is>
      </c>
      <c r="AS91" t="inlineStr">
        <is>
          <t>Yes</t>
        </is>
      </c>
      <c r="AT91">
        <f>HYPERLINK("http://catalog.hathitrust.org/Record/001390580","HathiTrust Record")</f>
        <v/>
      </c>
      <c r="AU91">
        <f>HYPERLINK("https://creighton-primo.hosted.exlibrisgroup.com/primo-explore/search?tab=default_tab&amp;search_scope=EVERYTHING&amp;vid=01CRU&amp;lang=en_US&amp;offset=0&amp;query=any,contains,991003527299702656","Catalog Record")</f>
        <v/>
      </c>
      <c r="AV91">
        <f>HYPERLINK("http://www.worldcat.org/oclc/1091095","WorldCat Record")</f>
        <v/>
      </c>
      <c r="AW91" t="inlineStr">
        <is>
          <t>146685969:eng</t>
        </is>
      </c>
      <c r="AX91" t="inlineStr">
        <is>
          <t>1091095</t>
        </is>
      </c>
      <c r="AY91" t="inlineStr">
        <is>
          <t>991003527299702656</t>
        </is>
      </c>
      <c r="AZ91" t="inlineStr">
        <is>
          <t>991003527299702656</t>
        </is>
      </c>
      <c r="BA91" t="inlineStr">
        <is>
          <t>2265771120002656</t>
        </is>
      </c>
      <c r="BB91" t="inlineStr">
        <is>
          <t>BOOK</t>
        </is>
      </c>
      <c r="BE91" t="inlineStr">
        <is>
          <t>32285002262102</t>
        </is>
      </c>
      <c r="BF91" t="inlineStr">
        <is>
          <t>893810034</t>
        </is>
      </c>
    </row>
    <row r="92">
      <c r="A92" t="inlineStr">
        <is>
          <t>No</t>
        </is>
      </c>
      <c r="B92" t="inlineStr">
        <is>
          <t>CURAL</t>
        </is>
      </c>
      <c r="C92" t="inlineStr">
        <is>
          <t>SHELVES</t>
        </is>
      </c>
      <c r="D92" t="inlineStr">
        <is>
          <t>BJ1496 .F5</t>
        </is>
      </c>
      <c r="E92" t="inlineStr">
        <is>
          <t>0                      BJ 1496000F  5</t>
        </is>
      </c>
      <c r="F92" t="inlineStr">
        <is>
          <t>No more plastic Jesus : global justice and Christian lifestyle / Adam Daniel Finnerty.</t>
        </is>
      </c>
      <c r="H92" t="inlineStr">
        <is>
          <t>No</t>
        </is>
      </c>
      <c r="I92" t="inlineStr">
        <is>
          <t>1</t>
        </is>
      </c>
      <c r="J92" t="inlineStr">
        <is>
          <t>No</t>
        </is>
      </c>
      <c r="K92" t="inlineStr">
        <is>
          <t>No</t>
        </is>
      </c>
      <c r="L92" t="inlineStr">
        <is>
          <t>0</t>
        </is>
      </c>
      <c r="M92" t="inlineStr">
        <is>
          <t>Corson-Finnerty, Adam Daniel.</t>
        </is>
      </c>
      <c r="N92" t="inlineStr">
        <is>
          <t>Maryknoll, N.Y. : Orbis Books, c1977.</t>
        </is>
      </c>
      <c r="O92" t="inlineStr">
        <is>
          <t>1977</t>
        </is>
      </c>
      <c r="Q92" t="inlineStr">
        <is>
          <t>eng</t>
        </is>
      </c>
      <c r="R92" t="inlineStr">
        <is>
          <t>nyu</t>
        </is>
      </c>
      <c r="T92" t="inlineStr">
        <is>
          <t xml:space="preserve">BJ </t>
        </is>
      </c>
      <c r="U92" t="n">
        <v>3</v>
      </c>
      <c r="V92" t="n">
        <v>3</v>
      </c>
      <c r="W92" t="inlineStr">
        <is>
          <t>2005-09-16</t>
        </is>
      </c>
      <c r="X92" t="inlineStr">
        <is>
          <t>2005-09-16</t>
        </is>
      </c>
      <c r="Y92" t="inlineStr">
        <is>
          <t>1996-08-13</t>
        </is>
      </c>
      <c r="Z92" t="inlineStr">
        <is>
          <t>1996-08-13</t>
        </is>
      </c>
      <c r="AA92" t="n">
        <v>496</v>
      </c>
      <c r="AB92" t="n">
        <v>438</v>
      </c>
      <c r="AC92" t="n">
        <v>526</v>
      </c>
      <c r="AD92" t="n">
        <v>1</v>
      </c>
      <c r="AE92" t="n">
        <v>1</v>
      </c>
      <c r="AF92" t="n">
        <v>22</v>
      </c>
      <c r="AG92" t="n">
        <v>24</v>
      </c>
      <c r="AH92" t="n">
        <v>8</v>
      </c>
      <c r="AI92" t="n">
        <v>9</v>
      </c>
      <c r="AJ92" t="n">
        <v>4</v>
      </c>
      <c r="AK92" t="n">
        <v>5</v>
      </c>
      <c r="AL92" t="n">
        <v>17</v>
      </c>
      <c r="AM92" t="n">
        <v>18</v>
      </c>
      <c r="AN92" t="n">
        <v>0</v>
      </c>
      <c r="AO92" t="n">
        <v>0</v>
      </c>
      <c r="AP92" t="n">
        <v>0</v>
      </c>
      <c r="AQ92" t="n">
        <v>0</v>
      </c>
      <c r="AR92" t="inlineStr">
        <is>
          <t>No</t>
        </is>
      </c>
      <c r="AS92" t="inlineStr">
        <is>
          <t>No</t>
        </is>
      </c>
      <c r="AU92">
        <f>HYPERLINK("https://creighton-primo.hosted.exlibrisgroup.com/primo-explore/search?tab=default_tab&amp;search_scope=EVERYTHING&amp;vid=01CRU&amp;lang=en_US&amp;offset=0&amp;query=any,contains,991004177679702656","Catalog Record")</f>
        <v/>
      </c>
      <c r="AV92">
        <f>HYPERLINK("http://www.worldcat.org/oclc/2597528","WorldCat Record")</f>
        <v/>
      </c>
      <c r="AW92" t="inlineStr">
        <is>
          <t>5723879:eng</t>
        </is>
      </c>
      <c r="AX92" t="inlineStr">
        <is>
          <t>2597528</t>
        </is>
      </c>
      <c r="AY92" t="inlineStr">
        <is>
          <t>991004177679702656</t>
        </is>
      </c>
      <c r="AZ92" t="inlineStr">
        <is>
          <t>991004177679702656</t>
        </is>
      </c>
      <c r="BA92" t="inlineStr">
        <is>
          <t>2265717490002656</t>
        </is>
      </c>
      <c r="BB92" t="inlineStr">
        <is>
          <t>BOOK</t>
        </is>
      </c>
      <c r="BD92" t="inlineStr">
        <is>
          <t>9780883443408</t>
        </is>
      </c>
      <c r="BE92" t="inlineStr">
        <is>
          <t>32285002262136</t>
        </is>
      </c>
      <c r="BF92" t="inlineStr">
        <is>
          <t>893869388</t>
        </is>
      </c>
    </row>
    <row r="93">
      <c r="A93" t="inlineStr">
        <is>
          <t>No</t>
        </is>
      </c>
      <c r="B93" t="inlineStr">
        <is>
          <t>CURAL</t>
        </is>
      </c>
      <c r="C93" t="inlineStr">
        <is>
          <t>SHELVES</t>
        </is>
      </c>
      <c r="D93" t="inlineStr">
        <is>
          <t>BJ1499.S6 D86</t>
        </is>
      </c>
      <c r="E93" t="inlineStr">
        <is>
          <t>0                      BJ 1499000S  6                  D  86</t>
        </is>
      </c>
      <c r="F93" t="inlineStr">
        <is>
          <t>The reasons of the heart : a journey into solitude and back again into the human circle / John S. Dunne.</t>
        </is>
      </c>
      <c r="H93" t="inlineStr">
        <is>
          <t>No</t>
        </is>
      </c>
      <c r="I93" t="inlineStr">
        <is>
          <t>1</t>
        </is>
      </c>
      <c r="J93" t="inlineStr">
        <is>
          <t>No</t>
        </is>
      </c>
      <c r="K93" t="inlineStr">
        <is>
          <t>No</t>
        </is>
      </c>
      <c r="L93" t="inlineStr">
        <is>
          <t>0</t>
        </is>
      </c>
      <c r="M93" t="inlineStr">
        <is>
          <t>Dunne, John S., 1929-2013.</t>
        </is>
      </c>
      <c r="N93" t="inlineStr">
        <is>
          <t>New York : Macmillan, c1978.</t>
        </is>
      </c>
      <c r="O93" t="inlineStr">
        <is>
          <t>1978</t>
        </is>
      </c>
      <c r="Q93" t="inlineStr">
        <is>
          <t>eng</t>
        </is>
      </c>
      <c r="R93" t="inlineStr">
        <is>
          <t>nyu</t>
        </is>
      </c>
      <c r="T93" t="inlineStr">
        <is>
          <t xml:space="preserve">BJ </t>
        </is>
      </c>
      <c r="U93" t="n">
        <v>5</v>
      </c>
      <c r="V93" t="n">
        <v>5</v>
      </c>
      <c r="W93" t="inlineStr">
        <is>
          <t>2005-03-16</t>
        </is>
      </c>
      <c r="X93" t="inlineStr">
        <is>
          <t>2005-03-16</t>
        </is>
      </c>
      <c r="Y93" t="inlineStr">
        <is>
          <t>1994-05-04</t>
        </is>
      </c>
      <c r="Z93" t="inlineStr">
        <is>
          <t>1994-05-04</t>
        </is>
      </c>
      <c r="AA93" t="n">
        <v>458</v>
      </c>
      <c r="AB93" t="n">
        <v>429</v>
      </c>
      <c r="AC93" t="n">
        <v>766</v>
      </c>
      <c r="AD93" t="n">
        <v>5</v>
      </c>
      <c r="AE93" t="n">
        <v>6</v>
      </c>
      <c r="AF93" t="n">
        <v>28</v>
      </c>
      <c r="AG93" t="n">
        <v>46</v>
      </c>
      <c r="AH93" t="n">
        <v>9</v>
      </c>
      <c r="AI93" t="n">
        <v>20</v>
      </c>
      <c r="AJ93" t="n">
        <v>6</v>
      </c>
      <c r="AK93" t="n">
        <v>11</v>
      </c>
      <c r="AL93" t="n">
        <v>16</v>
      </c>
      <c r="AM93" t="n">
        <v>23</v>
      </c>
      <c r="AN93" t="n">
        <v>3</v>
      </c>
      <c r="AO93" t="n">
        <v>4</v>
      </c>
      <c r="AP93" t="n">
        <v>0</v>
      </c>
      <c r="AQ93" t="n">
        <v>0</v>
      </c>
      <c r="AR93" t="inlineStr">
        <is>
          <t>No</t>
        </is>
      </c>
      <c r="AS93" t="inlineStr">
        <is>
          <t>Yes</t>
        </is>
      </c>
      <c r="AT93">
        <f>HYPERLINK("http://catalog.hathitrust.org/Record/102003764","HathiTrust Record")</f>
        <v/>
      </c>
      <c r="AU93">
        <f>HYPERLINK("https://creighton-primo.hosted.exlibrisgroup.com/primo-explore/search?tab=default_tab&amp;search_scope=EVERYTHING&amp;vid=01CRU&amp;lang=en_US&amp;offset=0&amp;query=any,contains,991004429889702656","Catalog Record")</f>
        <v/>
      </c>
      <c r="AV93">
        <f>HYPERLINK("http://www.worldcat.org/oclc/3415309","WorldCat Record")</f>
        <v/>
      </c>
      <c r="AW93" t="inlineStr">
        <is>
          <t>430703:eng</t>
        </is>
      </c>
      <c r="AX93" t="inlineStr">
        <is>
          <t>3415309</t>
        </is>
      </c>
      <c r="AY93" t="inlineStr">
        <is>
          <t>991004429889702656</t>
        </is>
      </c>
      <c r="AZ93" t="inlineStr">
        <is>
          <t>991004429889702656</t>
        </is>
      </c>
      <c r="BA93" t="inlineStr">
        <is>
          <t>2260313930002656</t>
        </is>
      </c>
      <c r="BB93" t="inlineStr">
        <is>
          <t>BOOK</t>
        </is>
      </c>
      <c r="BD93" t="inlineStr">
        <is>
          <t>9780025339507</t>
        </is>
      </c>
      <c r="BE93" t="inlineStr">
        <is>
          <t>32285001906873</t>
        </is>
      </c>
      <c r="BF93" t="inlineStr">
        <is>
          <t>893319219</t>
        </is>
      </c>
    </row>
    <row r="94">
      <c r="A94" t="inlineStr">
        <is>
          <t>No</t>
        </is>
      </c>
      <c r="B94" t="inlineStr">
        <is>
          <t>CURAL</t>
        </is>
      </c>
      <c r="C94" t="inlineStr">
        <is>
          <t>SHELVES</t>
        </is>
      </c>
      <c r="D94" t="inlineStr">
        <is>
          <t>BJ1499.S6 L67</t>
        </is>
      </c>
      <c r="E94" t="inlineStr">
        <is>
          <t>0                      BJ 1499000S  6                  L  67</t>
        </is>
      </c>
      <c r="F94" t="inlineStr">
        <is>
          <t>The problem of loneliness [by] J. B. Lotz.</t>
        </is>
      </c>
      <c r="H94" t="inlineStr">
        <is>
          <t>No</t>
        </is>
      </c>
      <c r="I94" t="inlineStr">
        <is>
          <t>1</t>
        </is>
      </c>
      <c r="J94" t="inlineStr">
        <is>
          <t>No</t>
        </is>
      </c>
      <c r="K94" t="inlineStr">
        <is>
          <t>No</t>
        </is>
      </c>
      <c r="L94" t="inlineStr">
        <is>
          <t>0</t>
        </is>
      </c>
      <c r="M94" t="inlineStr">
        <is>
          <t>Lotz, Johannes B. (Johannes Baptist), 1903-1992.</t>
        </is>
      </c>
      <c r="N94" t="inlineStr">
        <is>
          <t>Staten Island, N.Y., Alba House [1967]</t>
        </is>
      </c>
      <c r="O94" t="inlineStr">
        <is>
          <t>1967</t>
        </is>
      </c>
      <c r="Q94" t="inlineStr">
        <is>
          <t>eng</t>
        </is>
      </c>
      <c r="R94" t="inlineStr">
        <is>
          <t>nyu</t>
        </is>
      </c>
      <c r="T94" t="inlineStr">
        <is>
          <t xml:space="preserve">BJ </t>
        </is>
      </c>
      <c r="U94" t="n">
        <v>2</v>
      </c>
      <c r="V94" t="n">
        <v>2</v>
      </c>
      <c r="W94" t="inlineStr">
        <is>
          <t>2009-09-14</t>
        </is>
      </c>
      <c r="X94" t="inlineStr">
        <is>
          <t>2009-09-14</t>
        </is>
      </c>
      <c r="Y94" t="inlineStr">
        <is>
          <t>1996-08-13</t>
        </is>
      </c>
      <c r="Z94" t="inlineStr">
        <is>
          <t>1996-08-13</t>
        </is>
      </c>
      <c r="AA94" t="n">
        <v>111</v>
      </c>
      <c r="AB94" t="n">
        <v>98</v>
      </c>
      <c r="AC94" t="n">
        <v>123</v>
      </c>
      <c r="AD94" t="n">
        <v>2</v>
      </c>
      <c r="AE94" t="n">
        <v>3</v>
      </c>
      <c r="AF94" t="n">
        <v>13</v>
      </c>
      <c r="AG94" t="n">
        <v>16</v>
      </c>
      <c r="AH94" t="n">
        <v>2</v>
      </c>
      <c r="AI94" t="n">
        <v>3</v>
      </c>
      <c r="AJ94" t="n">
        <v>3</v>
      </c>
      <c r="AK94" t="n">
        <v>4</v>
      </c>
      <c r="AL94" t="n">
        <v>11</v>
      </c>
      <c r="AM94" t="n">
        <v>13</v>
      </c>
      <c r="AN94" t="n">
        <v>1</v>
      </c>
      <c r="AO94" t="n">
        <v>1</v>
      </c>
      <c r="AP94" t="n">
        <v>0</v>
      </c>
      <c r="AQ94" t="n">
        <v>0</v>
      </c>
      <c r="AR94" t="inlineStr">
        <is>
          <t>No</t>
        </is>
      </c>
      <c r="AS94" t="inlineStr">
        <is>
          <t>Yes</t>
        </is>
      </c>
      <c r="AT94">
        <f>HYPERLINK("http://catalog.hathitrust.org/Record/102373847","HathiTrust Record")</f>
        <v/>
      </c>
      <c r="AU94">
        <f>HYPERLINK("https://creighton-primo.hosted.exlibrisgroup.com/primo-explore/search?tab=default_tab&amp;search_scope=EVERYTHING&amp;vid=01CRU&amp;lang=en_US&amp;offset=0&amp;query=any,contains,991004355159702656","Catalog Record")</f>
        <v/>
      </c>
      <c r="AV94">
        <f>HYPERLINK("http://www.worldcat.org/oclc/3135438","WorldCat Record")</f>
        <v/>
      </c>
      <c r="AW94" t="inlineStr">
        <is>
          <t>4160828688:eng</t>
        </is>
      </c>
      <c r="AX94" t="inlineStr">
        <is>
          <t>3135438</t>
        </is>
      </c>
      <c r="AY94" t="inlineStr">
        <is>
          <t>991004355159702656</t>
        </is>
      </c>
      <c r="AZ94" t="inlineStr">
        <is>
          <t>991004355159702656</t>
        </is>
      </c>
      <c r="BA94" t="inlineStr">
        <is>
          <t>2257166990002656</t>
        </is>
      </c>
      <c r="BB94" t="inlineStr">
        <is>
          <t>BOOK</t>
        </is>
      </c>
      <c r="BE94" t="inlineStr">
        <is>
          <t>32285002262201</t>
        </is>
      </c>
      <c r="BF94" t="inlineStr">
        <is>
          <t>893337626</t>
        </is>
      </c>
    </row>
    <row r="95">
      <c r="A95" t="inlineStr">
        <is>
          <t>No</t>
        </is>
      </c>
      <c r="B95" t="inlineStr">
        <is>
          <t>CURAL</t>
        </is>
      </c>
      <c r="C95" t="inlineStr">
        <is>
          <t>SHELVES</t>
        </is>
      </c>
      <c r="D95" t="inlineStr">
        <is>
          <t>BJ1499.S6 S37</t>
        </is>
      </c>
      <c r="E95" t="inlineStr">
        <is>
          <t>0                      BJ 1499000S  6                  S  37</t>
        </is>
      </c>
      <c r="F95" t="inlineStr">
        <is>
          <t>Solitude in society : a sociological study in French literature / Robert Sayre. --</t>
        </is>
      </c>
      <c r="H95" t="inlineStr">
        <is>
          <t>No</t>
        </is>
      </c>
      <c r="I95" t="inlineStr">
        <is>
          <t>1</t>
        </is>
      </c>
      <c r="J95" t="inlineStr">
        <is>
          <t>No</t>
        </is>
      </c>
      <c r="K95" t="inlineStr">
        <is>
          <t>No</t>
        </is>
      </c>
      <c r="L95" t="inlineStr">
        <is>
          <t>0</t>
        </is>
      </c>
      <c r="M95" t="inlineStr">
        <is>
          <t>Sayre, Robert, 1943-</t>
        </is>
      </c>
      <c r="N95" t="inlineStr">
        <is>
          <t>Cambridge, Mass. : Harvard University Press, 1978.</t>
        </is>
      </c>
      <c r="O95" t="inlineStr">
        <is>
          <t>1978</t>
        </is>
      </c>
      <c r="Q95" t="inlineStr">
        <is>
          <t>eng</t>
        </is>
      </c>
      <c r="R95" t="inlineStr">
        <is>
          <t>mau</t>
        </is>
      </c>
      <c r="T95" t="inlineStr">
        <is>
          <t xml:space="preserve">BJ </t>
        </is>
      </c>
      <c r="U95" t="n">
        <v>1</v>
      </c>
      <c r="V95" t="n">
        <v>1</v>
      </c>
      <c r="W95" t="inlineStr">
        <is>
          <t>2009-03-17</t>
        </is>
      </c>
      <c r="X95" t="inlineStr">
        <is>
          <t>2009-03-17</t>
        </is>
      </c>
      <c r="Y95" t="inlineStr">
        <is>
          <t>1990-09-20</t>
        </is>
      </c>
      <c r="Z95" t="inlineStr">
        <is>
          <t>1990-09-20</t>
        </is>
      </c>
      <c r="AA95" t="n">
        <v>638</v>
      </c>
      <c r="AB95" t="n">
        <v>520</v>
      </c>
      <c r="AC95" t="n">
        <v>528</v>
      </c>
      <c r="AD95" t="n">
        <v>7</v>
      </c>
      <c r="AE95" t="n">
        <v>7</v>
      </c>
      <c r="AF95" t="n">
        <v>29</v>
      </c>
      <c r="AG95" t="n">
        <v>29</v>
      </c>
      <c r="AH95" t="n">
        <v>8</v>
      </c>
      <c r="AI95" t="n">
        <v>8</v>
      </c>
      <c r="AJ95" t="n">
        <v>6</v>
      </c>
      <c r="AK95" t="n">
        <v>6</v>
      </c>
      <c r="AL95" t="n">
        <v>13</v>
      </c>
      <c r="AM95" t="n">
        <v>13</v>
      </c>
      <c r="AN95" t="n">
        <v>6</v>
      </c>
      <c r="AO95" t="n">
        <v>6</v>
      </c>
      <c r="AP95" t="n">
        <v>0</v>
      </c>
      <c r="AQ95" t="n">
        <v>0</v>
      </c>
      <c r="AR95" t="inlineStr">
        <is>
          <t>No</t>
        </is>
      </c>
      <c r="AS95" t="inlineStr">
        <is>
          <t>Yes</t>
        </is>
      </c>
      <c r="AT95">
        <f>HYPERLINK("http://catalog.hathitrust.org/Record/000750844","HathiTrust Record")</f>
        <v/>
      </c>
      <c r="AU95">
        <f>HYPERLINK("https://creighton-primo.hosted.exlibrisgroup.com/primo-explore/search?tab=default_tab&amp;search_scope=EVERYTHING&amp;vid=01CRU&amp;lang=en_US&amp;offset=0&amp;query=any,contains,991004420469702656","Catalog Record")</f>
        <v/>
      </c>
      <c r="AV95">
        <f>HYPERLINK("http://www.worldcat.org/oclc/3380351","WorldCat Record")</f>
        <v/>
      </c>
      <c r="AW95" t="inlineStr">
        <is>
          <t>866845050:eng</t>
        </is>
      </c>
      <c r="AX95" t="inlineStr">
        <is>
          <t>3380351</t>
        </is>
      </c>
      <c r="AY95" t="inlineStr">
        <is>
          <t>991004420469702656</t>
        </is>
      </c>
      <c r="AZ95" t="inlineStr">
        <is>
          <t>991004420469702656</t>
        </is>
      </c>
      <c r="BA95" t="inlineStr">
        <is>
          <t>2272760960002656</t>
        </is>
      </c>
      <c r="BB95" t="inlineStr">
        <is>
          <t>BOOK</t>
        </is>
      </c>
      <c r="BD95" t="inlineStr">
        <is>
          <t>9780674817616</t>
        </is>
      </c>
      <c r="BE95" t="inlineStr">
        <is>
          <t>32285000306737</t>
        </is>
      </c>
      <c r="BF95" t="inlineStr">
        <is>
          <t>893894990</t>
        </is>
      </c>
    </row>
    <row r="96">
      <c r="A96" t="inlineStr">
        <is>
          <t>No</t>
        </is>
      </c>
      <c r="B96" t="inlineStr">
        <is>
          <t>CURAL</t>
        </is>
      </c>
      <c r="C96" t="inlineStr">
        <is>
          <t>SHELVES</t>
        </is>
      </c>
      <c r="D96" t="inlineStr">
        <is>
          <t>BJ1533.C8 P553 1954</t>
        </is>
      </c>
      <c r="E96" t="inlineStr">
        <is>
          <t>0                      BJ 1533000C  8                  P  553         1954</t>
        </is>
      </c>
      <c r="F96" t="inlineStr">
        <is>
          <t>Fortitude, and Temperance / Josef Pieper ; translated by Daniel F. Coogan.</t>
        </is>
      </c>
      <c r="H96" t="inlineStr">
        <is>
          <t>No</t>
        </is>
      </c>
      <c r="I96" t="inlineStr">
        <is>
          <t>1</t>
        </is>
      </c>
      <c r="J96" t="inlineStr">
        <is>
          <t>No</t>
        </is>
      </c>
      <c r="K96" t="inlineStr">
        <is>
          <t>No</t>
        </is>
      </c>
      <c r="L96" t="inlineStr">
        <is>
          <t>0</t>
        </is>
      </c>
      <c r="M96" t="inlineStr">
        <is>
          <t>Pieper, Josef, 1904-1997.</t>
        </is>
      </c>
      <c r="N96" t="inlineStr">
        <is>
          <t>[New York] : Pantheon Books, [1954]</t>
        </is>
      </c>
      <c r="O96" t="inlineStr">
        <is>
          <t>1954</t>
        </is>
      </c>
      <c r="Q96" t="inlineStr">
        <is>
          <t>eng</t>
        </is>
      </c>
      <c r="R96" t="inlineStr">
        <is>
          <t>___</t>
        </is>
      </c>
      <c r="T96" t="inlineStr">
        <is>
          <t xml:space="preserve">BJ </t>
        </is>
      </c>
      <c r="U96" t="n">
        <v>8</v>
      </c>
      <c r="V96" t="n">
        <v>8</v>
      </c>
      <c r="W96" t="inlineStr">
        <is>
          <t>2007-10-02</t>
        </is>
      </c>
      <c r="X96" t="inlineStr">
        <is>
          <t>2007-10-02</t>
        </is>
      </c>
      <c r="Y96" t="inlineStr">
        <is>
          <t>1990-09-20</t>
        </is>
      </c>
      <c r="Z96" t="inlineStr">
        <is>
          <t>1990-09-20</t>
        </is>
      </c>
      <c r="AA96" t="n">
        <v>261</v>
      </c>
      <c r="AB96" t="n">
        <v>238</v>
      </c>
      <c r="AC96" t="n">
        <v>272</v>
      </c>
      <c r="AD96" t="n">
        <v>2</v>
      </c>
      <c r="AE96" t="n">
        <v>2</v>
      </c>
      <c r="AF96" t="n">
        <v>28</v>
      </c>
      <c r="AG96" t="n">
        <v>29</v>
      </c>
      <c r="AH96" t="n">
        <v>8</v>
      </c>
      <c r="AI96" t="n">
        <v>8</v>
      </c>
      <c r="AJ96" t="n">
        <v>8</v>
      </c>
      <c r="AK96" t="n">
        <v>9</v>
      </c>
      <c r="AL96" t="n">
        <v>22</v>
      </c>
      <c r="AM96" t="n">
        <v>23</v>
      </c>
      <c r="AN96" t="n">
        <v>0</v>
      </c>
      <c r="AO96" t="n">
        <v>0</v>
      </c>
      <c r="AP96" t="n">
        <v>0</v>
      </c>
      <c r="AQ96" t="n">
        <v>0</v>
      </c>
      <c r="AR96" t="inlineStr">
        <is>
          <t>No</t>
        </is>
      </c>
      <c r="AS96" t="inlineStr">
        <is>
          <t>No</t>
        </is>
      </c>
      <c r="AU96">
        <f>HYPERLINK("https://creighton-primo.hosted.exlibrisgroup.com/primo-explore/search?tab=default_tab&amp;search_scope=EVERYTHING&amp;vid=01CRU&amp;lang=en_US&amp;offset=0&amp;query=any,contains,991003763099702656","Catalog Record")</f>
        <v/>
      </c>
      <c r="AV96">
        <f>HYPERLINK("http://www.worldcat.org/oclc/1453355","WorldCat Record")</f>
        <v/>
      </c>
      <c r="AW96" t="inlineStr">
        <is>
          <t>49746832:eng</t>
        </is>
      </c>
      <c r="AX96" t="inlineStr">
        <is>
          <t>1453355</t>
        </is>
      </c>
      <c r="AY96" t="inlineStr">
        <is>
          <t>991003763099702656</t>
        </is>
      </c>
      <c r="AZ96" t="inlineStr">
        <is>
          <t>991003763099702656</t>
        </is>
      </c>
      <c r="BA96" t="inlineStr">
        <is>
          <t>2257329570002656</t>
        </is>
      </c>
      <c r="BB96" t="inlineStr">
        <is>
          <t>BOOK</t>
        </is>
      </c>
      <c r="BE96" t="inlineStr">
        <is>
          <t>32285000306794</t>
        </is>
      </c>
      <c r="BF96" t="inlineStr">
        <is>
          <t>893794005</t>
        </is>
      </c>
    </row>
    <row r="97">
      <c r="A97" t="inlineStr">
        <is>
          <t>No</t>
        </is>
      </c>
      <c r="B97" t="inlineStr">
        <is>
          <t>CURAL</t>
        </is>
      </c>
      <c r="C97" t="inlineStr">
        <is>
          <t>SHELVES</t>
        </is>
      </c>
      <c r="D97" t="inlineStr">
        <is>
          <t>BJ1533.C8 T5</t>
        </is>
      </c>
      <c r="E97" t="inlineStr">
        <is>
          <t>0                      BJ 1533000C  8                  T  5</t>
        </is>
      </c>
      <c r="F97" t="inlineStr">
        <is>
          <t>The courage to be.</t>
        </is>
      </c>
      <c r="H97" t="inlineStr">
        <is>
          <t>No</t>
        </is>
      </c>
      <c r="I97" t="inlineStr">
        <is>
          <t>1</t>
        </is>
      </c>
      <c r="J97" t="inlineStr">
        <is>
          <t>Yes</t>
        </is>
      </c>
      <c r="K97" t="inlineStr">
        <is>
          <t>Yes</t>
        </is>
      </c>
      <c r="L97" t="inlineStr">
        <is>
          <t>0</t>
        </is>
      </c>
      <c r="M97" t="inlineStr">
        <is>
          <t>Tillich, Paul, 1886-1965.</t>
        </is>
      </c>
      <c r="N97" t="inlineStr">
        <is>
          <t>New Haven, Yale University Press, 1952.</t>
        </is>
      </c>
      <c r="O97" t="inlineStr">
        <is>
          <t>1952</t>
        </is>
      </c>
      <c r="Q97" t="inlineStr">
        <is>
          <t>eng</t>
        </is>
      </c>
      <c r="R97" t="inlineStr">
        <is>
          <t>ctu</t>
        </is>
      </c>
      <c r="S97" t="inlineStr">
        <is>
          <t>The Terry lectures</t>
        </is>
      </c>
      <c r="T97" t="inlineStr">
        <is>
          <t xml:space="preserve">BJ </t>
        </is>
      </c>
      <c r="U97" t="n">
        <v>7</v>
      </c>
      <c r="V97" t="n">
        <v>7</v>
      </c>
      <c r="W97" t="inlineStr">
        <is>
          <t>2004-10-03</t>
        </is>
      </c>
      <c r="X97" t="inlineStr">
        <is>
          <t>2004-10-03</t>
        </is>
      </c>
      <c r="Y97" t="inlineStr">
        <is>
          <t>1996-08-13</t>
        </is>
      </c>
      <c r="Z97" t="inlineStr">
        <is>
          <t>1996-08-13</t>
        </is>
      </c>
      <c r="AA97" t="n">
        <v>1971</v>
      </c>
      <c r="AB97" t="n">
        <v>1816</v>
      </c>
      <c r="AC97" t="n">
        <v>3086</v>
      </c>
      <c r="AD97" t="n">
        <v>17</v>
      </c>
      <c r="AE97" t="n">
        <v>26</v>
      </c>
      <c r="AF97" t="n">
        <v>57</v>
      </c>
      <c r="AG97" t="n">
        <v>73</v>
      </c>
      <c r="AH97" t="n">
        <v>27</v>
      </c>
      <c r="AI97" t="n">
        <v>29</v>
      </c>
      <c r="AJ97" t="n">
        <v>10</v>
      </c>
      <c r="AK97" t="n">
        <v>11</v>
      </c>
      <c r="AL97" t="n">
        <v>24</v>
      </c>
      <c r="AM97" t="n">
        <v>28</v>
      </c>
      <c r="AN97" t="n">
        <v>9</v>
      </c>
      <c r="AO97" t="n">
        <v>17</v>
      </c>
      <c r="AP97" t="n">
        <v>0</v>
      </c>
      <c r="AQ97" t="n">
        <v>2</v>
      </c>
      <c r="AR97" t="inlineStr">
        <is>
          <t>No</t>
        </is>
      </c>
      <c r="AS97" t="inlineStr">
        <is>
          <t>Yes</t>
        </is>
      </c>
      <c r="AT97">
        <f>HYPERLINK("http://catalog.hathitrust.org/Record/001390659","HathiTrust Record")</f>
        <v/>
      </c>
      <c r="AU97">
        <f>HYPERLINK("https://creighton-primo.hosted.exlibrisgroup.com/primo-explore/search?tab=default_tab&amp;search_scope=EVERYTHING&amp;vid=01CRU&amp;lang=en_US&amp;offset=0&amp;query=any,contains,991002099099702656","Catalog Record")</f>
        <v/>
      </c>
      <c r="AV97">
        <f>HYPERLINK("http://www.worldcat.org/oclc/266130","WorldCat Record")</f>
        <v/>
      </c>
      <c r="AW97" t="inlineStr">
        <is>
          <t>434731:eng</t>
        </is>
      </c>
      <c r="AX97" t="inlineStr">
        <is>
          <t>266130</t>
        </is>
      </c>
      <c r="AY97" t="inlineStr">
        <is>
          <t>991002099099702656</t>
        </is>
      </c>
      <c r="AZ97" t="inlineStr">
        <is>
          <t>991002099099702656</t>
        </is>
      </c>
      <c r="BA97" t="inlineStr">
        <is>
          <t>2269561320002656</t>
        </is>
      </c>
      <c r="BB97" t="inlineStr">
        <is>
          <t>BOOK</t>
        </is>
      </c>
      <c r="BE97" t="inlineStr">
        <is>
          <t>32285002262284</t>
        </is>
      </c>
      <c r="BF97" t="inlineStr">
        <is>
          <t>893621903</t>
        </is>
      </c>
    </row>
    <row r="98">
      <c r="A98" t="inlineStr">
        <is>
          <t>No</t>
        </is>
      </c>
      <c r="B98" t="inlineStr">
        <is>
          <t>CURAL</t>
        </is>
      </c>
      <c r="C98" t="inlineStr">
        <is>
          <t>SHELVES</t>
        </is>
      </c>
      <c r="D98" t="inlineStr">
        <is>
          <t>BJ1533.J9 F4</t>
        </is>
      </c>
      <c r="E98" t="inlineStr">
        <is>
          <t>0                      BJ 1533000J  9                  F  4</t>
        </is>
      </c>
      <c r="F98" t="inlineStr">
        <is>
          <t>The act of social justice : an analysis of the Thomistic concept of legal justice, with special reference to the doctrine of social justice proposed by His Holiness Pope Pius XI in his encyclicals Quadragesimo anno and Divini Redemptoris, to determine the precise nature of the act of this virtue ... / [by] Reverend William Ferree.</t>
        </is>
      </c>
      <c r="H98" t="inlineStr">
        <is>
          <t>No</t>
        </is>
      </c>
      <c r="I98" t="inlineStr">
        <is>
          <t>1</t>
        </is>
      </c>
      <c r="J98" t="inlineStr">
        <is>
          <t>No</t>
        </is>
      </c>
      <c r="K98" t="inlineStr">
        <is>
          <t>No</t>
        </is>
      </c>
      <c r="L98" t="inlineStr">
        <is>
          <t>0</t>
        </is>
      </c>
      <c r="M98" t="inlineStr">
        <is>
          <t>Ferree, William, 1905-1985.</t>
        </is>
      </c>
      <c r="N98" t="inlineStr">
        <is>
          <t>Washington, D.C. : The Catholic university of America press, 1942 [i. e. 1943]</t>
        </is>
      </c>
      <c r="O98" t="inlineStr">
        <is>
          <t>1943</t>
        </is>
      </c>
      <c r="Q98" t="inlineStr">
        <is>
          <t>eng</t>
        </is>
      </c>
      <c r="R98" t="inlineStr">
        <is>
          <t>dcu</t>
        </is>
      </c>
      <c r="S98" t="inlineStr">
        <is>
          <t>The Catholic university of America. Philosophical studies, v. 72</t>
        </is>
      </c>
      <c r="T98" t="inlineStr">
        <is>
          <t xml:space="preserve">BJ </t>
        </is>
      </c>
      <c r="U98" t="n">
        <v>7</v>
      </c>
      <c r="V98" t="n">
        <v>7</v>
      </c>
      <c r="W98" t="inlineStr">
        <is>
          <t>1999-09-08</t>
        </is>
      </c>
      <c r="X98" t="inlineStr">
        <is>
          <t>1999-09-08</t>
        </is>
      </c>
      <c r="Y98" t="inlineStr">
        <is>
          <t>1996-04-25</t>
        </is>
      </c>
      <c r="Z98" t="inlineStr">
        <is>
          <t>1996-04-25</t>
        </is>
      </c>
      <c r="AA98" t="n">
        <v>66</v>
      </c>
      <c r="AB98" t="n">
        <v>64</v>
      </c>
      <c r="AC98" t="n">
        <v>105</v>
      </c>
      <c r="AD98" t="n">
        <v>2</v>
      </c>
      <c r="AE98" t="n">
        <v>2</v>
      </c>
      <c r="AF98" t="n">
        <v>11</v>
      </c>
      <c r="AG98" t="n">
        <v>21</v>
      </c>
      <c r="AH98" t="n">
        <v>3</v>
      </c>
      <c r="AI98" t="n">
        <v>5</v>
      </c>
      <c r="AJ98" t="n">
        <v>4</v>
      </c>
      <c r="AK98" t="n">
        <v>5</v>
      </c>
      <c r="AL98" t="n">
        <v>8</v>
      </c>
      <c r="AM98" t="n">
        <v>17</v>
      </c>
      <c r="AN98" t="n">
        <v>1</v>
      </c>
      <c r="AO98" t="n">
        <v>1</v>
      </c>
      <c r="AP98" t="n">
        <v>0</v>
      </c>
      <c r="AQ98" t="n">
        <v>0</v>
      </c>
      <c r="AR98" t="inlineStr">
        <is>
          <t>Yes</t>
        </is>
      </c>
      <c r="AS98" t="inlineStr">
        <is>
          <t>No</t>
        </is>
      </c>
      <c r="AT98">
        <f>HYPERLINK("http://catalog.hathitrust.org/Record/001639920","HathiTrust Record")</f>
        <v/>
      </c>
      <c r="AU98">
        <f>HYPERLINK("https://creighton-primo.hosted.exlibrisgroup.com/primo-explore/search?tab=default_tab&amp;search_scope=EVERYTHING&amp;vid=01CRU&amp;lang=en_US&amp;offset=0&amp;query=any,contains,991004880319702656","Catalog Record")</f>
        <v/>
      </c>
      <c r="AV98">
        <f>HYPERLINK("http://www.worldcat.org/oclc/5813809","WorldCat Record")</f>
        <v/>
      </c>
      <c r="AW98" t="inlineStr">
        <is>
          <t>223054424:eng</t>
        </is>
      </c>
      <c r="AX98" t="inlineStr">
        <is>
          <t>5813809</t>
        </is>
      </c>
      <c r="AY98" t="inlineStr">
        <is>
          <t>991004880319702656</t>
        </is>
      </c>
      <c r="AZ98" t="inlineStr">
        <is>
          <t>991004880319702656</t>
        </is>
      </c>
      <c r="BA98" t="inlineStr">
        <is>
          <t>2260975740002656</t>
        </is>
      </c>
      <c r="BB98" t="inlineStr">
        <is>
          <t>BOOK</t>
        </is>
      </c>
      <c r="BE98" t="inlineStr">
        <is>
          <t>32285002160520</t>
        </is>
      </c>
      <c r="BF98" t="inlineStr">
        <is>
          <t>893418109</t>
        </is>
      </c>
    </row>
    <row r="99">
      <c r="A99" t="inlineStr">
        <is>
          <t>No</t>
        </is>
      </c>
      <c r="B99" t="inlineStr">
        <is>
          <t>CURAL</t>
        </is>
      </c>
      <c r="C99" t="inlineStr">
        <is>
          <t>SHELVES</t>
        </is>
      </c>
      <c r="D99" t="inlineStr">
        <is>
          <t>BJ1533.J9 P443 1963</t>
        </is>
      </c>
      <c r="E99" t="inlineStr">
        <is>
          <t>0                      BJ 1533000J  9                  P  443         1963</t>
        </is>
      </c>
      <c r="F99" t="inlineStr">
        <is>
          <t>The idea of justice and the problem of argument.</t>
        </is>
      </c>
      <c r="H99" t="inlineStr">
        <is>
          <t>No</t>
        </is>
      </c>
      <c r="I99" t="inlineStr">
        <is>
          <t>1</t>
        </is>
      </c>
      <c r="J99" t="inlineStr">
        <is>
          <t>No</t>
        </is>
      </c>
      <c r="K99" t="inlineStr">
        <is>
          <t>No</t>
        </is>
      </c>
      <c r="L99" t="inlineStr">
        <is>
          <t>0</t>
        </is>
      </c>
      <c r="M99" t="inlineStr">
        <is>
          <t>Perelman, Chaïm.</t>
        </is>
      </c>
      <c r="N99" t="inlineStr">
        <is>
          <t>London, Routledge &amp; Paul; New York, Humanities Press [1963]</t>
        </is>
      </c>
      <c r="O99" t="inlineStr">
        <is>
          <t>1963</t>
        </is>
      </c>
      <c r="Q99" t="inlineStr">
        <is>
          <t>eng</t>
        </is>
      </c>
      <c r="R99" t="inlineStr">
        <is>
          <t>enk</t>
        </is>
      </c>
      <c r="S99" t="inlineStr">
        <is>
          <t>International library of philosophy and scientific method</t>
        </is>
      </c>
      <c r="T99" t="inlineStr">
        <is>
          <t xml:space="preserve">BJ </t>
        </is>
      </c>
      <c r="U99" t="n">
        <v>3</v>
      </c>
      <c r="V99" t="n">
        <v>3</v>
      </c>
      <c r="W99" t="inlineStr">
        <is>
          <t>2006-10-09</t>
        </is>
      </c>
      <c r="X99" t="inlineStr">
        <is>
          <t>2006-10-09</t>
        </is>
      </c>
      <c r="Y99" t="inlineStr">
        <is>
          <t>1996-08-13</t>
        </is>
      </c>
      <c r="Z99" t="inlineStr">
        <is>
          <t>1996-08-13</t>
        </is>
      </c>
      <c r="AA99" t="n">
        <v>357</v>
      </c>
      <c r="AB99" t="n">
        <v>235</v>
      </c>
      <c r="AC99" t="n">
        <v>603</v>
      </c>
      <c r="AD99" t="n">
        <v>1</v>
      </c>
      <c r="AE99" t="n">
        <v>2</v>
      </c>
      <c r="AF99" t="n">
        <v>10</v>
      </c>
      <c r="AG99" t="n">
        <v>35</v>
      </c>
      <c r="AH99" t="n">
        <v>3</v>
      </c>
      <c r="AI99" t="n">
        <v>9</v>
      </c>
      <c r="AJ99" t="n">
        <v>2</v>
      </c>
      <c r="AK99" t="n">
        <v>7</v>
      </c>
      <c r="AL99" t="n">
        <v>2</v>
      </c>
      <c r="AM99" t="n">
        <v>15</v>
      </c>
      <c r="AN99" t="n">
        <v>0</v>
      </c>
      <c r="AO99" t="n">
        <v>1</v>
      </c>
      <c r="AP99" t="n">
        <v>4</v>
      </c>
      <c r="AQ99" t="n">
        <v>10</v>
      </c>
      <c r="AR99" t="inlineStr">
        <is>
          <t>No</t>
        </is>
      </c>
      <c r="AS99" t="inlineStr">
        <is>
          <t>Yes</t>
        </is>
      </c>
      <c r="AT99">
        <f>HYPERLINK("http://catalog.hathitrust.org/Record/102091131","HathiTrust Record")</f>
        <v/>
      </c>
      <c r="AU99">
        <f>HYPERLINK("https://creighton-primo.hosted.exlibrisgroup.com/primo-explore/search?tab=default_tab&amp;search_scope=EVERYTHING&amp;vid=01CRU&amp;lang=en_US&amp;offset=0&amp;query=any,contains,991002565349702656","Catalog Record")</f>
        <v/>
      </c>
      <c r="AV99">
        <f>HYPERLINK("http://www.worldcat.org/oclc/372492","WorldCat Record")</f>
        <v/>
      </c>
      <c r="AW99" t="inlineStr">
        <is>
          <t>1452555:eng</t>
        </is>
      </c>
      <c r="AX99" t="inlineStr">
        <is>
          <t>372492</t>
        </is>
      </c>
      <c r="AY99" t="inlineStr">
        <is>
          <t>991002565349702656</t>
        </is>
      </c>
      <c r="AZ99" t="inlineStr">
        <is>
          <t>991002565349702656</t>
        </is>
      </c>
      <c r="BA99" t="inlineStr">
        <is>
          <t>2261618700002656</t>
        </is>
      </c>
      <c r="BB99" t="inlineStr">
        <is>
          <t>BOOK</t>
        </is>
      </c>
      <c r="BE99" t="inlineStr">
        <is>
          <t>32285002262326</t>
        </is>
      </c>
      <c r="BF99" t="inlineStr">
        <is>
          <t>893873699</t>
        </is>
      </c>
    </row>
    <row r="100">
      <c r="A100" t="inlineStr">
        <is>
          <t>No</t>
        </is>
      </c>
      <c r="B100" t="inlineStr">
        <is>
          <t>CURAL</t>
        </is>
      </c>
      <c r="C100" t="inlineStr">
        <is>
          <t>SHELVES</t>
        </is>
      </c>
      <c r="D100" t="inlineStr">
        <is>
          <t>BJ1535.A6 M55 1989</t>
        </is>
      </c>
      <c r="E100" t="inlineStr">
        <is>
          <t>0                      BJ 1535000A  6                  M  55          1989</t>
        </is>
      </c>
      <c r="F100" t="inlineStr">
        <is>
          <t>Good anger / John Giles Milhaven.</t>
        </is>
      </c>
      <c r="H100" t="inlineStr">
        <is>
          <t>No</t>
        </is>
      </c>
      <c r="I100" t="inlineStr">
        <is>
          <t>1</t>
        </is>
      </c>
      <c r="J100" t="inlineStr">
        <is>
          <t>No</t>
        </is>
      </c>
      <c r="K100" t="inlineStr">
        <is>
          <t>No</t>
        </is>
      </c>
      <c r="L100" t="inlineStr">
        <is>
          <t>0</t>
        </is>
      </c>
      <c r="M100" t="inlineStr">
        <is>
          <t>Milhaven, John Giles.</t>
        </is>
      </c>
      <c r="N100" t="inlineStr">
        <is>
          <t>Kansas City, MO : Sheed &amp; Ward, c1989.</t>
        </is>
      </c>
      <c r="O100" t="inlineStr">
        <is>
          <t>1989</t>
        </is>
      </c>
      <c r="Q100" t="inlineStr">
        <is>
          <t>eng</t>
        </is>
      </c>
      <c r="R100" t="inlineStr">
        <is>
          <t>mou</t>
        </is>
      </c>
      <c r="T100" t="inlineStr">
        <is>
          <t xml:space="preserve">BJ </t>
        </is>
      </c>
      <c r="U100" t="n">
        <v>1</v>
      </c>
      <c r="V100" t="n">
        <v>1</v>
      </c>
      <c r="W100" t="inlineStr">
        <is>
          <t>2002-08-13</t>
        </is>
      </c>
      <c r="X100" t="inlineStr">
        <is>
          <t>2002-08-13</t>
        </is>
      </c>
      <c r="Y100" t="inlineStr">
        <is>
          <t>2002-08-13</t>
        </is>
      </c>
      <c r="Z100" t="inlineStr">
        <is>
          <t>2002-08-13</t>
        </is>
      </c>
      <c r="AA100" t="n">
        <v>128</v>
      </c>
      <c r="AB100" t="n">
        <v>118</v>
      </c>
      <c r="AC100" t="n">
        <v>118</v>
      </c>
      <c r="AD100" t="n">
        <v>1</v>
      </c>
      <c r="AE100" t="n">
        <v>1</v>
      </c>
      <c r="AF100" t="n">
        <v>12</v>
      </c>
      <c r="AG100" t="n">
        <v>12</v>
      </c>
      <c r="AH100" t="n">
        <v>4</v>
      </c>
      <c r="AI100" t="n">
        <v>4</v>
      </c>
      <c r="AJ100" t="n">
        <v>4</v>
      </c>
      <c r="AK100" t="n">
        <v>4</v>
      </c>
      <c r="AL100" t="n">
        <v>10</v>
      </c>
      <c r="AM100" t="n">
        <v>10</v>
      </c>
      <c r="AN100" t="n">
        <v>0</v>
      </c>
      <c r="AO100" t="n">
        <v>0</v>
      </c>
      <c r="AP100" t="n">
        <v>0</v>
      </c>
      <c r="AQ100" t="n">
        <v>0</v>
      </c>
      <c r="AR100" t="inlineStr">
        <is>
          <t>No</t>
        </is>
      </c>
      <c r="AS100" t="inlineStr">
        <is>
          <t>No</t>
        </is>
      </c>
      <c r="AU100">
        <f>HYPERLINK("https://creighton-primo.hosted.exlibrisgroup.com/primo-explore/search?tab=default_tab&amp;search_scope=EVERYTHING&amp;vid=01CRU&amp;lang=en_US&amp;offset=0&amp;query=any,contains,991003856419702656","Catalog Record")</f>
        <v/>
      </c>
      <c r="AV100">
        <f>HYPERLINK("http://www.worldcat.org/oclc/20927958","WorldCat Record")</f>
        <v/>
      </c>
      <c r="AW100" t="inlineStr">
        <is>
          <t>22458854:eng</t>
        </is>
      </c>
      <c r="AX100" t="inlineStr">
        <is>
          <t>20927958</t>
        </is>
      </c>
      <c r="AY100" t="inlineStr">
        <is>
          <t>991003856419702656</t>
        </is>
      </c>
      <c r="AZ100" t="inlineStr">
        <is>
          <t>991003856419702656</t>
        </is>
      </c>
      <c r="BA100" t="inlineStr">
        <is>
          <t>2261287300002656</t>
        </is>
      </c>
      <c r="BB100" t="inlineStr">
        <is>
          <t>BOOK</t>
        </is>
      </c>
      <c r="BD100" t="inlineStr">
        <is>
          <t>9781556122644</t>
        </is>
      </c>
      <c r="BE100" t="inlineStr">
        <is>
          <t>32285004642822</t>
        </is>
      </c>
      <c r="BF100" t="inlineStr">
        <is>
          <t>893592978</t>
        </is>
      </c>
    </row>
    <row r="101">
      <c r="A101" t="inlineStr">
        <is>
          <t>No</t>
        </is>
      </c>
      <c r="B101" t="inlineStr">
        <is>
          <t>CURAL</t>
        </is>
      </c>
      <c r="C101" t="inlineStr">
        <is>
          <t>SHELVES</t>
        </is>
      </c>
      <c r="D101" t="inlineStr">
        <is>
          <t>BJ1581.2 .M34 1982</t>
        </is>
      </c>
      <c r="E101" t="inlineStr">
        <is>
          <t>0                      BJ 1581200M  34          1982</t>
        </is>
      </c>
      <c r="F101" t="inlineStr">
        <is>
          <t>You can find a way : a book of factual optimism / Patrick Mahony.</t>
        </is>
      </c>
      <c r="H101" t="inlineStr">
        <is>
          <t>No</t>
        </is>
      </c>
      <c r="I101" t="inlineStr">
        <is>
          <t>1</t>
        </is>
      </c>
      <c r="J101" t="inlineStr">
        <is>
          <t>No</t>
        </is>
      </c>
      <c r="K101" t="inlineStr">
        <is>
          <t>No</t>
        </is>
      </c>
      <c r="L101" t="inlineStr">
        <is>
          <t>0</t>
        </is>
      </c>
      <c r="M101" t="inlineStr">
        <is>
          <t>Mahony, Patrick, 1911-</t>
        </is>
      </c>
      <c r="N101" t="inlineStr">
        <is>
          <t>Washington D. C. : The Institute for the Study of Man, 1982.</t>
        </is>
      </c>
      <c r="O101" t="inlineStr">
        <is>
          <t>1982</t>
        </is>
      </c>
      <c r="Q101" t="inlineStr">
        <is>
          <t>eng</t>
        </is>
      </c>
      <c r="R101" t="inlineStr">
        <is>
          <t>dcu</t>
        </is>
      </c>
      <c r="T101" t="inlineStr">
        <is>
          <t xml:space="preserve">BJ </t>
        </is>
      </c>
      <c r="U101" t="n">
        <v>1</v>
      </c>
      <c r="V101" t="n">
        <v>1</v>
      </c>
      <c r="W101" t="inlineStr">
        <is>
          <t>1992-12-06</t>
        </is>
      </c>
      <c r="X101" t="inlineStr">
        <is>
          <t>1992-12-06</t>
        </is>
      </c>
      <c r="Y101" t="inlineStr">
        <is>
          <t>1990-09-20</t>
        </is>
      </c>
      <c r="Z101" t="inlineStr">
        <is>
          <t>1990-09-20</t>
        </is>
      </c>
      <c r="AA101" t="n">
        <v>680</v>
      </c>
      <c r="AB101" t="n">
        <v>680</v>
      </c>
      <c r="AC101" t="n">
        <v>764</v>
      </c>
      <c r="AD101" t="n">
        <v>5</v>
      </c>
      <c r="AE101" t="n">
        <v>5</v>
      </c>
      <c r="AF101" t="n">
        <v>15</v>
      </c>
      <c r="AG101" t="n">
        <v>18</v>
      </c>
      <c r="AH101" t="n">
        <v>6</v>
      </c>
      <c r="AI101" t="n">
        <v>6</v>
      </c>
      <c r="AJ101" t="n">
        <v>2</v>
      </c>
      <c r="AK101" t="n">
        <v>3</v>
      </c>
      <c r="AL101" t="n">
        <v>6</v>
      </c>
      <c r="AM101" t="n">
        <v>8</v>
      </c>
      <c r="AN101" t="n">
        <v>4</v>
      </c>
      <c r="AO101" t="n">
        <v>4</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HYPERLINK("https://creighton-primo.hosted.exlibrisgroup.com/primo-explore/search?tab=default_tab&amp;search_scope=EVERYTHING&amp;vid=01CRU&amp;lang=en_US&amp;offset=0&amp;query=any,contains,991000111789702656","Catalog Record")</f>
        <v/>
      </c>
      <c r="AV101">
        <f>HYPERLINK("http://www.worldcat.org/oclc/9144112","WorldCat Record")</f>
        <v/>
      </c>
      <c r="AW101" t="inlineStr">
        <is>
          <t>423093757:eng</t>
        </is>
      </c>
      <c r="AX101" t="inlineStr">
        <is>
          <t>9144112</t>
        </is>
      </c>
      <c r="AY101" t="inlineStr">
        <is>
          <t>991000111789702656</t>
        </is>
      </c>
      <c r="AZ101" t="inlineStr">
        <is>
          <t>991000111789702656</t>
        </is>
      </c>
      <c r="BA101" t="inlineStr">
        <is>
          <t>2260163540002656</t>
        </is>
      </c>
      <c r="BB101" t="inlineStr">
        <is>
          <t>BOOK</t>
        </is>
      </c>
      <c r="BE101" t="inlineStr">
        <is>
          <t>32285000306992</t>
        </is>
      </c>
      <c r="BF101" t="inlineStr">
        <is>
          <t>893783975</t>
        </is>
      </c>
    </row>
    <row r="102">
      <c r="A102" t="inlineStr">
        <is>
          <t>No</t>
        </is>
      </c>
      <c r="B102" t="inlineStr">
        <is>
          <t>CURAL</t>
        </is>
      </c>
      <c r="C102" t="inlineStr">
        <is>
          <t>SHELVES</t>
        </is>
      </c>
      <c r="D102" t="inlineStr">
        <is>
          <t>BJ1581.2 .P46</t>
        </is>
      </c>
      <c r="E102" t="inlineStr">
        <is>
          <t>0                      BJ 1581200P  46</t>
        </is>
      </c>
      <c r="F102" t="inlineStr">
        <is>
          <t>The Peter prescription; how to be creative, confident &amp; competent / by Laurence J. Peter.</t>
        </is>
      </c>
      <c r="H102" t="inlineStr">
        <is>
          <t>No</t>
        </is>
      </c>
      <c r="I102" t="inlineStr">
        <is>
          <t>1</t>
        </is>
      </c>
      <c r="J102" t="inlineStr">
        <is>
          <t>No</t>
        </is>
      </c>
      <c r="K102" t="inlineStr">
        <is>
          <t>No</t>
        </is>
      </c>
      <c r="L102" t="inlineStr">
        <is>
          <t>0</t>
        </is>
      </c>
      <c r="M102" t="inlineStr">
        <is>
          <t>Peter, Laurence J.</t>
        </is>
      </c>
      <c r="N102" t="inlineStr">
        <is>
          <t>New York, Morrow, 1972.</t>
        </is>
      </c>
      <c r="O102" t="inlineStr">
        <is>
          <t>1972</t>
        </is>
      </c>
      <c r="Q102" t="inlineStr">
        <is>
          <t>eng</t>
        </is>
      </c>
      <c r="R102" t="inlineStr">
        <is>
          <t>nyu</t>
        </is>
      </c>
      <c r="T102" t="inlineStr">
        <is>
          <t xml:space="preserve">BJ </t>
        </is>
      </c>
      <c r="U102" t="n">
        <v>2</v>
      </c>
      <c r="V102" t="n">
        <v>2</v>
      </c>
      <c r="W102" t="inlineStr">
        <is>
          <t>1992-01-23</t>
        </is>
      </c>
      <c r="X102" t="inlineStr">
        <is>
          <t>1992-01-23</t>
        </is>
      </c>
      <c r="Y102" t="inlineStr">
        <is>
          <t>1990-09-20</t>
        </is>
      </c>
      <c r="Z102" t="inlineStr">
        <is>
          <t>1990-09-20</t>
        </is>
      </c>
      <c r="AA102" t="n">
        <v>1648</v>
      </c>
      <c r="AB102" t="n">
        <v>1541</v>
      </c>
      <c r="AC102" t="n">
        <v>1684</v>
      </c>
      <c r="AD102" t="n">
        <v>16</v>
      </c>
      <c r="AE102" t="n">
        <v>17</v>
      </c>
      <c r="AF102" t="n">
        <v>28</v>
      </c>
      <c r="AG102" t="n">
        <v>33</v>
      </c>
      <c r="AH102" t="n">
        <v>12</v>
      </c>
      <c r="AI102" t="n">
        <v>13</v>
      </c>
      <c r="AJ102" t="n">
        <v>4</v>
      </c>
      <c r="AK102" t="n">
        <v>5</v>
      </c>
      <c r="AL102" t="n">
        <v>14</v>
      </c>
      <c r="AM102" t="n">
        <v>16</v>
      </c>
      <c r="AN102" t="n">
        <v>6</v>
      </c>
      <c r="AO102" t="n">
        <v>7</v>
      </c>
      <c r="AP102" t="n">
        <v>0</v>
      </c>
      <c r="AQ102" t="n">
        <v>1</v>
      </c>
      <c r="AR102" t="inlineStr">
        <is>
          <t>No</t>
        </is>
      </c>
      <c r="AS102" t="inlineStr">
        <is>
          <t>No</t>
        </is>
      </c>
      <c r="AU102">
        <f>HYPERLINK("https://creighton-primo.hosted.exlibrisgroup.com/primo-explore/search?tab=default_tab&amp;search_scope=EVERYTHING&amp;vid=01CRU&amp;lang=en_US&amp;offset=0&amp;query=any,contains,991002494829702656","Catalog Record")</f>
        <v/>
      </c>
      <c r="AV102">
        <f>HYPERLINK("http://www.worldcat.org/oclc/363482","WorldCat Record")</f>
        <v/>
      </c>
      <c r="AW102" t="inlineStr">
        <is>
          <t>3900995503:eng</t>
        </is>
      </c>
      <c r="AX102" t="inlineStr">
        <is>
          <t>363482</t>
        </is>
      </c>
      <c r="AY102" t="inlineStr">
        <is>
          <t>991002494829702656</t>
        </is>
      </c>
      <c r="AZ102" t="inlineStr">
        <is>
          <t>991002494829702656</t>
        </is>
      </c>
      <c r="BA102" t="inlineStr">
        <is>
          <t>2263990070002656</t>
        </is>
      </c>
      <c r="BB102" t="inlineStr">
        <is>
          <t>BOOK</t>
        </is>
      </c>
      <c r="BE102" t="inlineStr">
        <is>
          <t>32285000307008</t>
        </is>
      </c>
      <c r="BF102" t="inlineStr">
        <is>
          <t>893786221</t>
        </is>
      </c>
    </row>
    <row r="103">
      <c r="A103" t="inlineStr">
        <is>
          <t>No</t>
        </is>
      </c>
      <c r="B103" t="inlineStr">
        <is>
          <t>CURAL</t>
        </is>
      </c>
      <c r="C103" t="inlineStr">
        <is>
          <t>SHELVES</t>
        </is>
      </c>
      <c r="D103" t="inlineStr">
        <is>
          <t>BJ1581.2 .P54 1981</t>
        </is>
      </c>
      <c r="E103" t="inlineStr">
        <is>
          <t>0                      BJ 1581200P  54          1981</t>
        </is>
      </c>
      <c r="F103" t="inlineStr">
        <is>
          <t>Wellness, your invitation to full life / by John J. Pilch.</t>
        </is>
      </c>
      <c r="H103" t="inlineStr">
        <is>
          <t>No</t>
        </is>
      </c>
      <c r="I103" t="inlineStr">
        <is>
          <t>1</t>
        </is>
      </c>
      <c r="J103" t="inlineStr">
        <is>
          <t>No</t>
        </is>
      </c>
      <c r="K103" t="inlineStr">
        <is>
          <t>No</t>
        </is>
      </c>
      <c r="L103" t="inlineStr">
        <is>
          <t>0</t>
        </is>
      </c>
      <c r="M103" t="inlineStr">
        <is>
          <t>Pilch, John J.</t>
        </is>
      </c>
      <c r="N103" t="inlineStr">
        <is>
          <t>Minneapolis, MN : Winston Press, c1981.</t>
        </is>
      </c>
      <c r="O103" t="inlineStr">
        <is>
          <t>1981</t>
        </is>
      </c>
      <c r="Q103" t="inlineStr">
        <is>
          <t>eng</t>
        </is>
      </c>
      <c r="R103" t="inlineStr">
        <is>
          <t>mnu</t>
        </is>
      </c>
      <c r="T103" t="inlineStr">
        <is>
          <t xml:space="preserve">BJ </t>
        </is>
      </c>
      <c r="U103" t="n">
        <v>1</v>
      </c>
      <c r="V103" t="n">
        <v>1</v>
      </c>
      <c r="W103" t="inlineStr">
        <is>
          <t>2009-07-28</t>
        </is>
      </c>
      <c r="X103" t="inlineStr">
        <is>
          <t>2009-07-28</t>
        </is>
      </c>
      <c r="Y103" t="inlineStr">
        <is>
          <t>2009-07-28</t>
        </is>
      </c>
      <c r="Z103" t="inlineStr">
        <is>
          <t>2009-07-28</t>
        </is>
      </c>
      <c r="AA103" t="n">
        <v>106</v>
      </c>
      <c r="AB103" t="n">
        <v>98</v>
      </c>
      <c r="AC103" t="n">
        <v>103</v>
      </c>
      <c r="AD103" t="n">
        <v>4</v>
      </c>
      <c r="AE103" t="n">
        <v>4</v>
      </c>
      <c r="AF103" t="n">
        <v>9</v>
      </c>
      <c r="AG103" t="n">
        <v>9</v>
      </c>
      <c r="AH103" t="n">
        <v>1</v>
      </c>
      <c r="AI103" t="n">
        <v>1</v>
      </c>
      <c r="AJ103" t="n">
        <v>3</v>
      </c>
      <c r="AK103" t="n">
        <v>3</v>
      </c>
      <c r="AL103" t="n">
        <v>5</v>
      </c>
      <c r="AM103" t="n">
        <v>5</v>
      </c>
      <c r="AN103" t="n">
        <v>2</v>
      </c>
      <c r="AO103" t="n">
        <v>2</v>
      </c>
      <c r="AP103" t="n">
        <v>0</v>
      </c>
      <c r="AQ103" t="n">
        <v>0</v>
      </c>
      <c r="AR103" t="inlineStr">
        <is>
          <t>No</t>
        </is>
      </c>
      <c r="AS103" t="inlineStr">
        <is>
          <t>No</t>
        </is>
      </c>
      <c r="AU103">
        <f>HYPERLINK("https://creighton-primo.hosted.exlibrisgroup.com/primo-explore/search?tab=default_tab&amp;search_scope=EVERYTHING&amp;vid=01CRU&amp;lang=en_US&amp;offset=0&amp;query=any,contains,991005328509702656","Catalog Record")</f>
        <v/>
      </c>
      <c r="AV103">
        <f>HYPERLINK("http://www.worldcat.org/oclc/7734797","WorldCat Record")</f>
        <v/>
      </c>
      <c r="AW103" t="inlineStr">
        <is>
          <t>513276:eng</t>
        </is>
      </c>
      <c r="AX103" t="inlineStr">
        <is>
          <t>7734797</t>
        </is>
      </c>
      <c r="AY103" t="inlineStr">
        <is>
          <t>991005328509702656</t>
        </is>
      </c>
      <c r="AZ103" t="inlineStr">
        <is>
          <t>991005328509702656</t>
        </is>
      </c>
      <c r="BA103" t="inlineStr">
        <is>
          <t>2255822910002656</t>
        </is>
      </c>
      <c r="BB103" t="inlineStr">
        <is>
          <t>BOOK</t>
        </is>
      </c>
      <c r="BD103" t="inlineStr">
        <is>
          <t>9780030590627</t>
        </is>
      </c>
      <c r="BE103" t="inlineStr">
        <is>
          <t>32285005539241</t>
        </is>
      </c>
      <c r="BF103" t="inlineStr">
        <is>
          <t>893520839</t>
        </is>
      </c>
    </row>
    <row r="104">
      <c r="A104" t="inlineStr">
        <is>
          <t>No</t>
        </is>
      </c>
      <c r="B104" t="inlineStr">
        <is>
          <t>CURAL</t>
        </is>
      </c>
      <c r="C104" t="inlineStr">
        <is>
          <t>SHELVES</t>
        </is>
      </c>
      <c r="D104" t="inlineStr">
        <is>
          <t>BJ1581.2 .V36 1969</t>
        </is>
      </c>
      <c r="E104" t="inlineStr">
        <is>
          <t>0                      BJ 1581200V  36          1969</t>
        </is>
      </c>
      <c r="F104" t="inlineStr">
        <is>
          <t>The participant self [by] Adrian van Kaam, Bert van Croonenburg [and] Susan Muto.</t>
        </is>
      </c>
      <c r="H104" t="inlineStr">
        <is>
          <t>Yes</t>
        </is>
      </c>
      <c r="I104" t="inlineStr">
        <is>
          <t>1</t>
        </is>
      </c>
      <c r="J104" t="inlineStr">
        <is>
          <t>Yes</t>
        </is>
      </c>
      <c r="K104" t="inlineStr">
        <is>
          <t>No</t>
        </is>
      </c>
      <c r="L104" t="inlineStr">
        <is>
          <t>0</t>
        </is>
      </c>
      <c r="M104" t="inlineStr">
        <is>
          <t>Van Kaam, Adrian L., 1920-2007.</t>
        </is>
      </c>
      <c r="N104" t="inlineStr">
        <is>
          <t>Denville, N.J., Dimension Books [c1969]</t>
        </is>
      </c>
      <c r="O104" t="inlineStr">
        <is>
          <t>1969</t>
        </is>
      </c>
      <c r="P104" t="inlineStr">
        <is>
          <t>[1st American ed.]</t>
        </is>
      </c>
      <c r="Q104" t="inlineStr">
        <is>
          <t>eng</t>
        </is>
      </c>
      <c r="R104" t="inlineStr">
        <is>
          <t>nju</t>
        </is>
      </c>
      <c r="T104" t="inlineStr">
        <is>
          <t xml:space="preserve">BJ </t>
        </is>
      </c>
      <c r="U104" t="n">
        <v>1</v>
      </c>
      <c r="V104" t="n">
        <v>2</v>
      </c>
      <c r="W104" t="inlineStr">
        <is>
          <t>2002-07-08</t>
        </is>
      </c>
      <c r="X104" t="inlineStr">
        <is>
          <t>2002-07-08</t>
        </is>
      </c>
      <c r="Y104" t="inlineStr">
        <is>
          <t>1996-08-13</t>
        </is>
      </c>
      <c r="Z104" t="inlineStr">
        <is>
          <t>1996-08-13</t>
        </is>
      </c>
      <c r="AA104" t="n">
        <v>144</v>
      </c>
      <c r="AB104" t="n">
        <v>129</v>
      </c>
      <c r="AC104" t="n">
        <v>139</v>
      </c>
      <c r="AD104" t="n">
        <v>3</v>
      </c>
      <c r="AE104" t="n">
        <v>3</v>
      </c>
      <c r="AF104" t="n">
        <v>14</v>
      </c>
      <c r="AG104" t="n">
        <v>14</v>
      </c>
      <c r="AH104" t="n">
        <v>2</v>
      </c>
      <c r="AI104" t="n">
        <v>2</v>
      </c>
      <c r="AJ104" t="n">
        <v>2</v>
      </c>
      <c r="AK104" t="n">
        <v>2</v>
      </c>
      <c r="AL104" t="n">
        <v>11</v>
      </c>
      <c r="AM104" t="n">
        <v>11</v>
      </c>
      <c r="AN104" t="n">
        <v>1</v>
      </c>
      <c r="AO104" t="n">
        <v>1</v>
      </c>
      <c r="AP104" t="n">
        <v>0</v>
      </c>
      <c r="AQ104" t="n">
        <v>0</v>
      </c>
      <c r="AR104" t="inlineStr">
        <is>
          <t>No</t>
        </is>
      </c>
      <c r="AS104" t="inlineStr">
        <is>
          <t>Yes</t>
        </is>
      </c>
      <c r="AT104">
        <f>HYPERLINK("http://catalog.hathitrust.org/Record/007042131","HathiTrust Record")</f>
        <v/>
      </c>
      <c r="AU104">
        <f>HYPERLINK("https://creighton-primo.hosted.exlibrisgroup.com/primo-explore/search?tab=default_tab&amp;search_scope=EVERYTHING&amp;vid=01CRU&amp;lang=en_US&amp;offset=0&amp;query=any,contains,991000925269702656","Catalog Record")</f>
        <v/>
      </c>
      <c r="AV104">
        <f>HYPERLINK("http://www.worldcat.org/oclc/163134","WorldCat Record")</f>
        <v/>
      </c>
      <c r="AW104" t="inlineStr">
        <is>
          <t>4131463721:eng</t>
        </is>
      </c>
      <c r="AX104" t="inlineStr">
        <is>
          <t>163134</t>
        </is>
      </c>
      <c r="AY104" t="inlineStr">
        <is>
          <t>991000925269702656</t>
        </is>
      </c>
      <c r="AZ104" t="inlineStr">
        <is>
          <t>991000925269702656</t>
        </is>
      </c>
      <c r="BA104" t="inlineStr">
        <is>
          <t>2272082640002656</t>
        </is>
      </c>
      <c r="BB104" t="inlineStr">
        <is>
          <t>BOOK</t>
        </is>
      </c>
      <c r="BE104" t="inlineStr">
        <is>
          <t>32285002262508</t>
        </is>
      </c>
      <c r="BF104" t="inlineStr">
        <is>
          <t>893897345</t>
        </is>
      </c>
    </row>
    <row r="105">
      <c r="A105" t="inlineStr">
        <is>
          <t>No</t>
        </is>
      </c>
      <c r="B105" t="inlineStr">
        <is>
          <t>CURAL</t>
        </is>
      </c>
      <c r="C105" t="inlineStr">
        <is>
          <t>SHELVES</t>
        </is>
      </c>
      <c r="D105" t="inlineStr">
        <is>
          <t>BJ1581.2 .V36 1969 V.2</t>
        </is>
      </c>
      <c r="E105" t="inlineStr">
        <is>
          <t>0                      BJ 1581200V  36          1969                                        V.2</t>
        </is>
      </c>
      <c r="F105" t="inlineStr">
        <is>
          <t>The participant self [by] Adrian van Kaam, Bert van Croonenburg [and] Susan Muto.</t>
        </is>
      </c>
      <c r="G105" t="inlineStr">
        <is>
          <t>V.2*</t>
        </is>
      </c>
      <c r="H105" t="inlineStr">
        <is>
          <t>Yes</t>
        </is>
      </c>
      <c r="I105" t="inlineStr">
        <is>
          <t>1</t>
        </is>
      </c>
      <c r="J105" t="inlineStr">
        <is>
          <t>No</t>
        </is>
      </c>
      <c r="K105" t="inlineStr">
        <is>
          <t>No</t>
        </is>
      </c>
      <c r="L105" t="inlineStr">
        <is>
          <t>0</t>
        </is>
      </c>
      <c r="M105" t="inlineStr">
        <is>
          <t>Van Kaam, Adrian L., 1920-2007.</t>
        </is>
      </c>
      <c r="N105" t="inlineStr">
        <is>
          <t>Denville, N.J., Dimension Books [c1969]</t>
        </is>
      </c>
      <c r="O105" t="inlineStr">
        <is>
          <t>1969</t>
        </is>
      </c>
      <c r="P105" t="inlineStr">
        <is>
          <t>[1st American ed.]</t>
        </is>
      </c>
      <c r="Q105" t="inlineStr">
        <is>
          <t>eng</t>
        </is>
      </c>
      <c r="R105" t="inlineStr">
        <is>
          <t>nju</t>
        </is>
      </c>
      <c r="T105" t="inlineStr">
        <is>
          <t xml:space="preserve">BJ </t>
        </is>
      </c>
      <c r="U105" t="n">
        <v>1</v>
      </c>
      <c r="V105" t="n">
        <v>2</v>
      </c>
      <c r="W105" t="inlineStr">
        <is>
          <t>2001-07-26</t>
        </is>
      </c>
      <c r="X105" t="inlineStr">
        <is>
          <t>2002-07-08</t>
        </is>
      </c>
      <c r="Y105" t="inlineStr">
        <is>
          <t>1996-08-13</t>
        </is>
      </c>
      <c r="Z105" t="inlineStr">
        <is>
          <t>1996-08-13</t>
        </is>
      </c>
      <c r="AA105" t="n">
        <v>144</v>
      </c>
      <c r="AB105" t="n">
        <v>129</v>
      </c>
      <c r="AC105" t="n">
        <v>139</v>
      </c>
      <c r="AD105" t="n">
        <v>3</v>
      </c>
      <c r="AE105" t="n">
        <v>3</v>
      </c>
      <c r="AF105" t="n">
        <v>14</v>
      </c>
      <c r="AG105" t="n">
        <v>14</v>
      </c>
      <c r="AH105" t="n">
        <v>2</v>
      </c>
      <c r="AI105" t="n">
        <v>2</v>
      </c>
      <c r="AJ105" t="n">
        <v>2</v>
      </c>
      <c r="AK105" t="n">
        <v>2</v>
      </c>
      <c r="AL105" t="n">
        <v>11</v>
      </c>
      <c r="AM105" t="n">
        <v>11</v>
      </c>
      <c r="AN105" t="n">
        <v>1</v>
      </c>
      <c r="AO105" t="n">
        <v>1</v>
      </c>
      <c r="AP105" t="n">
        <v>0</v>
      </c>
      <c r="AQ105" t="n">
        <v>0</v>
      </c>
      <c r="AR105" t="inlineStr">
        <is>
          <t>No</t>
        </is>
      </c>
      <c r="AS105" t="inlineStr">
        <is>
          <t>Yes</t>
        </is>
      </c>
      <c r="AT105">
        <f>HYPERLINK("http://catalog.hathitrust.org/Record/007042131","HathiTrust Record")</f>
        <v/>
      </c>
      <c r="AU105">
        <f>HYPERLINK("https://creighton-primo.hosted.exlibrisgroup.com/primo-explore/search?tab=default_tab&amp;search_scope=EVERYTHING&amp;vid=01CRU&amp;lang=en_US&amp;offset=0&amp;query=any,contains,991000925269702656","Catalog Record")</f>
        <v/>
      </c>
      <c r="AV105">
        <f>HYPERLINK("http://www.worldcat.org/oclc/163134","WorldCat Record")</f>
        <v/>
      </c>
      <c r="AW105" t="inlineStr">
        <is>
          <t>4131463721:eng</t>
        </is>
      </c>
      <c r="AX105" t="inlineStr">
        <is>
          <t>163134</t>
        </is>
      </c>
      <c r="AY105" t="inlineStr">
        <is>
          <t>991000925269702656</t>
        </is>
      </c>
      <c r="AZ105" t="inlineStr">
        <is>
          <t>991000925269702656</t>
        </is>
      </c>
      <c r="BA105" t="inlineStr">
        <is>
          <t>2272082640002656</t>
        </is>
      </c>
      <c r="BB105" t="inlineStr">
        <is>
          <t>BOOK</t>
        </is>
      </c>
      <c r="BE105" t="inlineStr">
        <is>
          <t>32285002262516</t>
        </is>
      </c>
      <c r="BF105" t="inlineStr">
        <is>
          <t>893872139</t>
        </is>
      </c>
    </row>
    <row r="106">
      <c r="A106" t="inlineStr">
        <is>
          <t>No</t>
        </is>
      </c>
      <c r="B106" t="inlineStr">
        <is>
          <t>CURAL</t>
        </is>
      </c>
      <c r="C106" t="inlineStr">
        <is>
          <t>SHELVES</t>
        </is>
      </c>
      <c r="D106" t="inlineStr">
        <is>
          <t>BJ1604.C45 E8</t>
        </is>
      </c>
      <c r="E106" t="inlineStr">
        <is>
          <t>0                      BJ 1604000C  45                 E  8</t>
        </is>
      </c>
      <c r="F106" t="inlineStr">
        <is>
          <t>The book of the courtier / Baldassare Castiglione.</t>
        </is>
      </c>
      <c r="H106" t="inlineStr">
        <is>
          <t>No</t>
        </is>
      </c>
      <c r="I106" t="inlineStr">
        <is>
          <t>1</t>
        </is>
      </c>
      <c r="J106" t="inlineStr">
        <is>
          <t>No</t>
        </is>
      </c>
      <c r="K106" t="inlineStr">
        <is>
          <t>No</t>
        </is>
      </c>
      <c r="L106" t="inlineStr">
        <is>
          <t>0</t>
        </is>
      </c>
      <c r="M106" t="inlineStr">
        <is>
          <t>Castiglione, Baldassarre, conte, 1478-1529.</t>
        </is>
      </c>
      <c r="N106" t="inlineStr">
        <is>
          <t>London : Dent, ; New York : Dutton, 1948, c1928.</t>
        </is>
      </c>
      <c r="O106" t="inlineStr">
        <is>
          <t>1948</t>
        </is>
      </c>
      <c r="Q106" t="inlineStr">
        <is>
          <t>eng</t>
        </is>
      </c>
      <c r="R106" t="inlineStr">
        <is>
          <t>enk</t>
        </is>
      </c>
      <c r="S106" t="inlineStr">
        <is>
          <t>Everyman's library ; no. 807</t>
        </is>
      </c>
      <c r="T106" t="inlineStr">
        <is>
          <t xml:space="preserve">BJ </t>
        </is>
      </c>
      <c r="U106" t="n">
        <v>15</v>
      </c>
      <c r="V106" t="n">
        <v>15</v>
      </c>
      <c r="W106" t="inlineStr">
        <is>
          <t>2010-03-18</t>
        </is>
      </c>
      <c r="X106" t="inlineStr">
        <is>
          <t>2010-03-18</t>
        </is>
      </c>
      <c r="Y106" t="inlineStr">
        <is>
          <t>1992-11-18</t>
        </is>
      </c>
      <c r="Z106" t="inlineStr">
        <is>
          <t>1992-11-18</t>
        </is>
      </c>
      <c r="AA106" t="n">
        <v>70</v>
      </c>
      <c r="AB106" t="n">
        <v>52</v>
      </c>
      <c r="AC106" t="n">
        <v>1627</v>
      </c>
      <c r="AD106" t="n">
        <v>3</v>
      </c>
      <c r="AE106" t="n">
        <v>12</v>
      </c>
      <c r="AF106" t="n">
        <v>2</v>
      </c>
      <c r="AG106" t="n">
        <v>59</v>
      </c>
      <c r="AH106" t="n">
        <v>0</v>
      </c>
      <c r="AI106" t="n">
        <v>26</v>
      </c>
      <c r="AJ106" t="n">
        <v>0</v>
      </c>
      <c r="AK106" t="n">
        <v>11</v>
      </c>
      <c r="AL106" t="n">
        <v>0</v>
      </c>
      <c r="AM106" t="n">
        <v>24</v>
      </c>
      <c r="AN106" t="n">
        <v>2</v>
      </c>
      <c r="AO106" t="n">
        <v>10</v>
      </c>
      <c r="AP106" t="n">
        <v>0</v>
      </c>
      <c r="AQ106" t="n">
        <v>1</v>
      </c>
      <c r="AR106" t="inlineStr">
        <is>
          <t>No</t>
        </is>
      </c>
      <c r="AS106" t="inlineStr">
        <is>
          <t>Yes</t>
        </is>
      </c>
      <c r="AT106">
        <f>HYPERLINK("http://catalog.hathitrust.org/Record/001805150","HathiTrust Record")</f>
        <v/>
      </c>
      <c r="AU106">
        <f>HYPERLINK("https://creighton-primo.hosted.exlibrisgroup.com/primo-explore/search?tab=default_tab&amp;search_scope=EVERYTHING&amp;vid=01CRU&amp;lang=en_US&amp;offset=0&amp;query=any,contains,991000180969702656","Catalog Record")</f>
        <v/>
      </c>
      <c r="AV106">
        <f>HYPERLINK("http://www.worldcat.org/oclc/9376469","WorldCat Record")</f>
        <v/>
      </c>
      <c r="AW106" t="inlineStr">
        <is>
          <t>10596143664:eng</t>
        </is>
      </c>
      <c r="AX106" t="inlineStr">
        <is>
          <t>9376469</t>
        </is>
      </c>
      <c r="AY106" t="inlineStr">
        <is>
          <t>991000180969702656</t>
        </is>
      </c>
      <c r="AZ106" t="inlineStr">
        <is>
          <t>991000180969702656</t>
        </is>
      </c>
      <c r="BA106" t="inlineStr">
        <is>
          <t>2271076180002656</t>
        </is>
      </c>
      <c r="BB106" t="inlineStr">
        <is>
          <t>BOOK</t>
        </is>
      </c>
      <c r="BE106" t="inlineStr">
        <is>
          <t>32285001406189</t>
        </is>
      </c>
      <c r="BF106" t="inlineStr">
        <is>
          <t>893249160</t>
        </is>
      </c>
    </row>
    <row r="107">
      <c r="A107" t="inlineStr">
        <is>
          <t>No</t>
        </is>
      </c>
      <c r="B107" t="inlineStr">
        <is>
          <t>CURAL</t>
        </is>
      </c>
      <c r="C107" t="inlineStr">
        <is>
          <t>SHELVES</t>
        </is>
      </c>
      <c r="D107" t="inlineStr">
        <is>
          <t>BJ1604.C6 W66</t>
        </is>
      </c>
      <c r="E107" t="inlineStr">
        <is>
          <t>0                      BJ 1604000C  6                  W  66</t>
        </is>
      </c>
      <c r="F107" t="inlineStr">
        <is>
          <t>Baldesar Castiglione : a reassessment of The courtier / J. R. Woodhouse.</t>
        </is>
      </c>
      <c r="H107" t="inlineStr">
        <is>
          <t>No</t>
        </is>
      </c>
      <c r="I107" t="inlineStr">
        <is>
          <t>1</t>
        </is>
      </c>
      <c r="J107" t="inlineStr">
        <is>
          <t>No</t>
        </is>
      </c>
      <c r="K107" t="inlineStr">
        <is>
          <t>No</t>
        </is>
      </c>
      <c r="L107" t="inlineStr">
        <is>
          <t>0</t>
        </is>
      </c>
      <c r="M107" t="inlineStr">
        <is>
          <t>Woodhouse, J. R. (John Robert), 1937-</t>
        </is>
      </c>
      <c r="N107" t="inlineStr">
        <is>
          <t>Edinburgh : Edinburgh University Press, c1978.</t>
        </is>
      </c>
      <c r="O107" t="inlineStr">
        <is>
          <t>1978</t>
        </is>
      </c>
      <c r="Q107" t="inlineStr">
        <is>
          <t>eng</t>
        </is>
      </c>
      <c r="R107" t="inlineStr">
        <is>
          <t>stk</t>
        </is>
      </c>
      <c r="S107" t="inlineStr">
        <is>
          <t>Writers of Italy series ; 7</t>
        </is>
      </c>
      <c r="T107" t="inlineStr">
        <is>
          <t xml:space="preserve">BJ </t>
        </is>
      </c>
      <c r="U107" t="n">
        <v>5</v>
      </c>
      <c r="V107" t="n">
        <v>5</v>
      </c>
      <c r="W107" t="inlineStr">
        <is>
          <t>2004-11-09</t>
        </is>
      </c>
      <c r="X107" t="inlineStr">
        <is>
          <t>2004-11-09</t>
        </is>
      </c>
      <c r="Y107" t="inlineStr">
        <is>
          <t>1990-09-20</t>
        </is>
      </c>
      <c r="Z107" t="inlineStr">
        <is>
          <t>1990-09-20</t>
        </is>
      </c>
      <c r="AA107" t="n">
        <v>464</v>
      </c>
      <c r="AB107" t="n">
        <v>346</v>
      </c>
      <c r="AC107" t="n">
        <v>346</v>
      </c>
      <c r="AD107" t="n">
        <v>2</v>
      </c>
      <c r="AE107" t="n">
        <v>2</v>
      </c>
      <c r="AF107" t="n">
        <v>17</v>
      </c>
      <c r="AG107" t="n">
        <v>17</v>
      </c>
      <c r="AH107" t="n">
        <v>8</v>
      </c>
      <c r="AI107" t="n">
        <v>8</v>
      </c>
      <c r="AJ107" t="n">
        <v>5</v>
      </c>
      <c r="AK107" t="n">
        <v>5</v>
      </c>
      <c r="AL107" t="n">
        <v>6</v>
      </c>
      <c r="AM107" t="n">
        <v>6</v>
      </c>
      <c r="AN107" t="n">
        <v>1</v>
      </c>
      <c r="AO107" t="n">
        <v>1</v>
      </c>
      <c r="AP107" t="n">
        <v>0</v>
      </c>
      <c r="AQ107" t="n">
        <v>0</v>
      </c>
      <c r="AR107" t="inlineStr">
        <is>
          <t>No</t>
        </is>
      </c>
      <c r="AS107" t="inlineStr">
        <is>
          <t>No</t>
        </is>
      </c>
      <c r="AU107">
        <f>HYPERLINK("https://creighton-primo.hosted.exlibrisgroup.com/primo-explore/search?tab=default_tab&amp;search_scope=EVERYTHING&amp;vid=01CRU&amp;lang=en_US&amp;offset=0&amp;query=any,contains,991004728059702656","Catalog Record")</f>
        <v/>
      </c>
      <c r="AV107">
        <f>HYPERLINK("http://www.worldcat.org/oclc/4829913","WorldCat Record")</f>
        <v/>
      </c>
      <c r="AW107" t="inlineStr">
        <is>
          <t>890686556:eng</t>
        </is>
      </c>
      <c r="AX107" t="inlineStr">
        <is>
          <t>4829913</t>
        </is>
      </c>
      <c r="AY107" t="inlineStr">
        <is>
          <t>991004728059702656</t>
        </is>
      </c>
      <c r="AZ107" t="inlineStr">
        <is>
          <t>991004728059702656</t>
        </is>
      </c>
      <c r="BA107" t="inlineStr">
        <is>
          <t>2263868570002656</t>
        </is>
      </c>
      <c r="BB107" t="inlineStr">
        <is>
          <t>BOOK</t>
        </is>
      </c>
      <c r="BD107" t="inlineStr">
        <is>
          <t>9780852243466</t>
        </is>
      </c>
      <c r="BE107" t="inlineStr">
        <is>
          <t>32285000307040</t>
        </is>
      </c>
      <c r="BF107" t="inlineStr">
        <is>
          <t>893870034</t>
        </is>
      </c>
    </row>
    <row r="108">
      <c r="A108" t="inlineStr">
        <is>
          <t>No</t>
        </is>
      </c>
      <c r="B108" t="inlineStr">
        <is>
          <t>CURAL</t>
        </is>
      </c>
      <c r="C108" t="inlineStr">
        <is>
          <t>SHELVES</t>
        </is>
      </c>
      <c r="D108" t="inlineStr">
        <is>
          <t>BJ1661 .M4</t>
        </is>
      </c>
      <c r="E108" t="inlineStr">
        <is>
          <t>0                      BJ 1661000M  4</t>
        </is>
      </c>
      <c r="F108" t="inlineStr">
        <is>
          <t>Blueprint for teen-age living, by William C. Menninger and others</t>
        </is>
      </c>
      <c r="H108" t="inlineStr">
        <is>
          <t>No</t>
        </is>
      </c>
      <c r="I108" t="inlineStr">
        <is>
          <t>1</t>
        </is>
      </c>
      <c r="J108" t="inlineStr">
        <is>
          <t>No</t>
        </is>
      </c>
      <c r="K108" t="inlineStr">
        <is>
          <t>No</t>
        </is>
      </c>
      <c r="L108" t="inlineStr">
        <is>
          <t>0</t>
        </is>
      </c>
      <c r="M108" t="inlineStr">
        <is>
          <t>Menninger, William Claire, 1899-1966.</t>
        </is>
      </c>
      <c r="N108" t="inlineStr">
        <is>
          <t>New York Sterling Pub. Co. [1958].</t>
        </is>
      </c>
      <c r="O108" t="inlineStr">
        <is>
          <t>1958</t>
        </is>
      </c>
      <c r="Q108" t="inlineStr">
        <is>
          <t>eng</t>
        </is>
      </c>
      <c r="R108" t="inlineStr">
        <is>
          <t xml:space="preserve">xx </t>
        </is>
      </c>
      <c r="T108" t="inlineStr">
        <is>
          <t xml:space="preserve">BJ </t>
        </is>
      </c>
      <c r="U108" t="n">
        <v>1</v>
      </c>
      <c r="V108" t="n">
        <v>1</v>
      </c>
      <c r="W108" t="inlineStr">
        <is>
          <t>2008-01-08</t>
        </is>
      </c>
      <c r="X108" t="inlineStr">
        <is>
          <t>2008-01-08</t>
        </is>
      </c>
      <c r="Y108" t="inlineStr">
        <is>
          <t>1996-08-13</t>
        </is>
      </c>
      <c r="Z108" t="inlineStr">
        <is>
          <t>1996-08-13</t>
        </is>
      </c>
      <c r="AA108" t="n">
        <v>183</v>
      </c>
      <c r="AB108" t="n">
        <v>180</v>
      </c>
      <c r="AC108" t="n">
        <v>188</v>
      </c>
      <c r="AD108" t="n">
        <v>2</v>
      </c>
      <c r="AE108" t="n">
        <v>2</v>
      </c>
      <c r="AF108" t="n">
        <v>2</v>
      </c>
      <c r="AG108" t="n">
        <v>2</v>
      </c>
      <c r="AH108" t="n">
        <v>0</v>
      </c>
      <c r="AI108" t="n">
        <v>0</v>
      </c>
      <c r="AJ108" t="n">
        <v>1</v>
      </c>
      <c r="AK108" t="n">
        <v>1</v>
      </c>
      <c r="AL108" t="n">
        <v>0</v>
      </c>
      <c r="AM108" t="n">
        <v>0</v>
      </c>
      <c r="AN108" t="n">
        <v>1</v>
      </c>
      <c r="AO108" t="n">
        <v>1</v>
      </c>
      <c r="AP108" t="n">
        <v>0</v>
      </c>
      <c r="AQ108" t="n">
        <v>0</v>
      </c>
      <c r="AR108" t="inlineStr">
        <is>
          <t>No</t>
        </is>
      </c>
      <c r="AS108" t="inlineStr">
        <is>
          <t>Yes</t>
        </is>
      </c>
      <c r="AT108">
        <f>HYPERLINK("http://catalog.hathitrust.org/Record/001390870","HathiTrust Record")</f>
        <v/>
      </c>
      <c r="AU108">
        <f>HYPERLINK("https://creighton-primo.hosted.exlibrisgroup.com/primo-explore/search?tab=default_tab&amp;search_scope=EVERYTHING&amp;vid=01CRU&amp;lang=en_US&amp;offset=0&amp;query=any,contains,991003629919702656","Catalog Record")</f>
        <v/>
      </c>
      <c r="AV108">
        <f>HYPERLINK("http://www.worldcat.org/oclc/1220942","WorldCat Record")</f>
        <v/>
      </c>
      <c r="AW108" t="inlineStr">
        <is>
          <t>2116278:eng</t>
        </is>
      </c>
      <c r="AX108" t="inlineStr">
        <is>
          <t>1220942</t>
        </is>
      </c>
      <c r="AY108" t="inlineStr">
        <is>
          <t>991003629919702656</t>
        </is>
      </c>
      <c r="AZ108" t="inlineStr">
        <is>
          <t>991003629919702656</t>
        </is>
      </c>
      <c r="BA108" t="inlineStr">
        <is>
          <t>2259954760002656</t>
        </is>
      </c>
      <c r="BB108" t="inlineStr">
        <is>
          <t>BOOK</t>
        </is>
      </c>
      <c r="BE108" t="inlineStr">
        <is>
          <t>32285002262664</t>
        </is>
      </c>
      <c r="BF108" t="inlineStr">
        <is>
          <t>893252552</t>
        </is>
      </c>
    </row>
    <row r="109">
      <c r="A109" t="inlineStr">
        <is>
          <t>No</t>
        </is>
      </c>
      <c r="B109" t="inlineStr">
        <is>
          <t>CURAL</t>
        </is>
      </c>
      <c r="C109" t="inlineStr">
        <is>
          <t>SHELVES</t>
        </is>
      </c>
      <c r="D109" t="inlineStr">
        <is>
          <t>BJ1691 .N68</t>
        </is>
      </c>
      <c r="E109" t="inlineStr">
        <is>
          <t>0                      BJ 1691000N  68</t>
        </is>
      </c>
      <c r="F109" t="inlineStr">
        <is>
          <t>Aging [by] Henri J. M. Nouwen [and] Walter J. Gaffney. Photos. by Ron P. Van Den Bosch.</t>
        </is>
      </c>
      <c r="H109" t="inlineStr">
        <is>
          <t>No</t>
        </is>
      </c>
      <c r="I109" t="inlineStr">
        <is>
          <t>1</t>
        </is>
      </c>
      <c r="J109" t="inlineStr">
        <is>
          <t>No</t>
        </is>
      </c>
      <c r="K109" t="inlineStr">
        <is>
          <t>No</t>
        </is>
      </c>
      <c r="L109" t="inlineStr">
        <is>
          <t>0</t>
        </is>
      </c>
      <c r="M109" t="inlineStr">
        <is>
          <t>Nouwen, Henri J. M.</t>
        </is>
      </c>
      <c r="N109" t="inlineStr">
        <is>
          <t>Garden City, N.Y., Doubleday, 1974.</t>
        </is>
      </c>
      <c r="O109" t="inlineStr">
        <is>
          <t>1974</t>
        </is>
      </c>
      <c r="P109" t="inlineStr">
        <is>
          <t>[1st ed.]</t>
        </is>
      </c>
      <c r="Q109" t="inlineStr">
        <is>
          <t>eng</t>
        </is>
      </c>
      <c r="R109" t="inlineStr">
        <is>
          <t>nyu</t>
        </is>
      </c>
      <c r="T109" t="inlineStr">
        <is>
          <t xml:space="preserve">BJ </t>
        </is>
      </c>
      <c r="U109" t="n">
        <v>3</v>
      </c>
      <c r="V109" t="n">
        <v>3</v>
      </c>
      <c r="W109" t="inlineStr">
        <is>
          <t>2002-10-06</t>
        </is>
      </c>
      <c r="X109" t="inlineStr">
        <is>
          <t>2002-10-06</t>
        </is>
      </c>
      <c r="Y109" t="inlineStr">
        <is>
          <t>1996-08-13</t>
        </is>
      </c>
      <c r="Z109" t="inlineStr">
        <is>
          <t>1996-08-13</t>
        </is>
      </c>
      <c r="AA109" t="n">
        <v>575</v>
      </c>
      <c r="AB109" t="n">
        <v>533</v>
      </c>
      <c r="AC109" t="n">
        <v>811</v>
      </c>
      <c r="AD109" t="n">
        <v>5</v>
      </c>
      <c r="AE109" t="n">
        <v>6</v>
      </c>
      <c r="AF109" t="n">
        <v>24</v>
      </c>
      <c r="AG109" t="n">
        <v>36</v>
      </c>
      <c r="AH109" t="n">
        <v>7</v>
      </c>
      <c r="AI109" t="n">
        <v>14</v>
      </c>
      <c r="AJ109" t="n">
        <v>7</v>
      </c>
      <c r="AK109" t="n">
        <v>9</v>
      </c>
      <c r="AL109" t="n">
        <v>12</v>
      </c>
      <c r="AM109" t="n">
        <v>18</v>
      </c>
      <c r="AN109" t="n">
        <v>3</v>
      </c>
      <c r="AO109" t="n">
        <v>4</v>
      </c>
      <c r="AP109" t="n">
        <v>0</v>
      </c>
      <c r="AQ109" t="n">
        <v>0</v>
      </c>
      <c r="AR109" t="inlineStr">
        <is>
          <t>No</t>
        </is>
      </c>
      <c r="AS109" t="inlineStr">
        <is>
          <t>No</t>
        </is>
      </c>
      <c r="AU109">
        <f>HYPERLINK("https://creighton-primo.hosted.exlibrisgroup.com/primo-explore/search?tab=default_tab&amp;search_scope=EVERYTHING&amp;vid=01CRU&amp;lang=en_US&amp;offset=0&amp;query=any,contains,991003337499702656","Catalog Record")</f>
        <v/>
      </c>
      <c r="AV109">
        <f>HYPERLINK("http://www.worldcat.org/oclc/867917","WorldCat Record")</f>
        <v/>
      </c>
      <c r="AW109" t="inlineStr">
        <is>
          <t>883868:eng</t>
        </is>
      </c>
      <c r="AX109" t="inlineStr">
        <is>
          <t>867917</t>
        </is>
      </c>
      <c r="AY109" t="inlineStr">
        <is>
          <t>991003337499702656</t>
        </is>
      </c>
      <c r="AZ109" t="inlineStr">
        <is>
          <t>991003337499702656</t>
        </is>
      </c>
      <c r="BA109" t="inlineStr">
        <is>
          <t>2265809110002656</t>
        </is>
      </c>
      <c r="BB109" t="inlineStr">
        <is>
          <t>BOOK</t>
        </is>
      </c>
      <c r="BD109" t="inlineStr">
        <is>
          <t>9780385041812</t>
        </is>
      </c>
      <c r="BE109" t="inlineStr">
        <is>
          <t>32285002262748</t>
        </is>
      </c>
      <c r="BF109" t="inlineStr">
        <is>
          <t>893780883</t>
        </is>
      </c>
    </row>
    <row r="110">
      <c r="A110" t="inlineStr">
        <is>
          <t>No</t>
        </is>
      </c>
      <c r="B110" t="inlineStr">
        <is>
          <t>CURAL</t>
        </is>
      </c>
      <c r="C110" t="inlineStr">
        <is>
          <t>SHELVES</t>
        </is>
      </c>
      <c r="D110" t="inlineStr">
        <is>
          <t>BJ1725 .B29</t>
        </is>
      </c>
      <c r="E110" t="inlineStr">
        <is>
          <t>0                      BJ 1725000B  29</t>
        </is>
      </c>
      <c r="F110" t="inlineStr">
        <is>
          <t>Professional ethics / Michael D. Bayles.</t>
        </is>
      </c>
      <c r="H110" t="inlineStr">
        <is>
          <t>No</t>
        </is>
      </c>
      <c r="I110" t="inlineStr">
        <is>
          <t>1</t>
        </is>
      </c>
      <c r="J110" t="inlineStr">
        <is>
          <t>No</t>
        </is>
      </c>
      <c r="K110" t="inlineStr">
        <is>
          <t>Yes</t>
        </is>
      </c>
      <c r="L110" t="inlineStr">
        <is>
          <t>0</t>
        </is>
      </c>
      <c r="M110" t="inlineStr">
        <is>
          <t>Bayles, Michael D.</t>
        </is>
      </c>
      <c r="N110" t="inlineStr">
        <is>
          <t>Belmont, Calif. : Wadsworth Pub. Co., c1981.</t>
        </is>
      </c>
      <c r="O110" t="inlineStr">
        <is>
          <t>1982</t>
        </is>
      </c>
      <c r="Q110" t="inlineStr">
        <is>
          <t>eng</t>
        </is>
      </c>
      <c r="R110" t="inlineStr">
        <is>
          <t>cau</t>
        </is>
      </c>
      <c r="S110" t="inlineStr">
        <is>
          <t>The Wadsworth series in social philosophy</t>
        </is>
      </c>
      <c r="T110" t="inlineStr">
        <is>
          <t xml:space="preserve">BJ </t>
        </is>
      </c>
      <c r="U110" t="n">
        <v>3</v>
      </c>
      <c r="V110" t="n">
        <v>3</v>
      </c>
      <c r="W110" t="inlineStr">
        <is>
          <t>1996-05-09</t>
        </is>
      </c>
      <c r="X110" t="inlineStr">
        <is>
          <t>1996-05-09</t>
        </is>
      </c>
      <c r="Y110" t="inlineStr">
        <is>
          <t>1990-09-20</t>
        </is>
      </c>
      <c r="Z110" t="inlineStr">
        <is>
          <t>1990-09-20</t>
        </is>
      </c>
      <c r="AA110" t="n">
        <v>329</v>
      </c>
      <c r="AB110" t="n">
        <v>268</v>
      </c>
      <c r="AC110" t="n">
        <v>427</v>
      </c>
      <c r="AD110" t="n">
        <v>3</v>
      </c>
      <c r="AE110" t="n">
        <v>5</v>
      </c>
      <c r="AF110" t="n">
        <v>20</v>
      </c>
      <c r="AG110" t="n">
        <v>29</v>
      </c>
      <c r="AH110" t="n">
        <v>3</v>
      </c>
      <c r="AI110" t="n">
        <v>7</v>
      </c>
      <c r="AJ110" t="n">
        <v>1</v>
      </c>
      <c r="AK110" t="n">
        <v>3</v>
      </c>
      <c r="AL110" t="n">
        <v>7</v>
      </c>
      <c r="AM110" t="n">
        <v>12</v>
      </c>
      <c r="AN110" t="n">
        <v>2</v>
      </c>
      <c r="AO110" t="n">
        <v>3</v>
      </c>
      <c r="AP110" t="n">
        <v>8</v>
      </c>
      <c r="AQ110" t="n">
        <v>8</v>
      </c>
      <c r="AR110" t="inlineStr">
        <is>
          <t>No</t>
        </is>
      </c>
      <c r="AS110" t="inlineStr">
        <is>
          <t>No</t>
        </is>
      </c>
      <c r="AU110">
        <f>HYPERLINK("https://creighton-primo.hosted.exlibrisgroup.com/primo-explore/search?tab=default_tab&amp;search_scope=EVERYTHING&amp;vid=01CRU&amp;lang=en_US&amp;offset=0&amp;query=any,contains,991005124889702656","Catalog Record")</f>
        <v/>
      </c>
      <c r="AV110">
        <f>HYPERLINK("http://www.worldcat.org/oclc/7552740","WorldCat Record")</f>
        <v/>
      </c>
      <c r="AW110" t="inlineStr">
        <is>
          <t>16640700:eng</t>
        </is>
      </c>
      <c r="AX110" t="inlineStr">
        <is>
          <t>7552740</t>
        </is>
      </c>
      <c r="AY110" t="inlineStr">
        <is>
          <t>991005124889702656</t>
        </is>
      </c>
      <c r="AZ110" t="inlineStr">
        <is>
          <t>991005124889702656</t>
        </is>
      </c>
      <c r="BA110" t="inlineStr">
        <is>
          <t>2262954530002656</t>
        </is>
      </c>
      <c r="BB110" t="inlineStr">
        <is>
          <t>BOOK</t>
        </is>
      </c>
      <c r="BD110" t="inlineStr">
        <is>
          <t>9780534009984</t>
        </is>
      </c>
      <c r="BE110" t="inlineStr">
        <is>
          <t>32285000307149</t>
        </is>
      </c>
      <c r="BF110" t="inlineStr">
        <is>
          <t>893446579</t>
        </is>
      </c>
    </row>
    <row r="111">
      <c r="A111" t="inlineStr">
        <is>
          <t>No</t>
        </is>
      </c>
      <c r="B111" t="inlineStr">
        <is>
          <t>CURAL</t>
        </is>
      </c>
      <c r="C111" t="inlineStr">
        <is>
          <t>SHELVES</t>
        </is>
      </c>
      <c r="D111" t="inlineStr">
        <is>
          <t>BJ1725 .B4</t>
        </is>
      </c>
      <c r="E111" t="inlineStr">
        <is>
          <t>0                      BJ 1725000B  4</t>
        </is>
      </c>
      <c r="F111" t="inlineStr">
        <is>
          <t>Dollars and sense; ideology, ethics, and the meaning of work in profit and nonprofit organizations.</t>
        </is>
      </c>
      <c r="H111" t="inlineStr">
        <is>
          <t>No</t>
        </is>
      </c>
      <c r="I111" t="inlineStr">
        <is>
          <t>1</t>
        </is>
      </c>
      <c r="J111" t="inlineStr">
        <is>
          <t>No</t>
        </is>
      </c>
      <c r="K111" t="inlineStr">
        <is>
          <t>No</t>
        </is>
      </c>
      <c r="L111" t="inlineStr">
        <is>
          <t>0</t>
        </is>
      </c>
      <c r="M111" t="inlineStr">
        <is>
          <t>Bensman, Joseph.</t>
        </is>
      </c>
      <c r="N111" t="inlineStr">
        <is>
          <t>New York, Macmillan [1967]</t>
        </is>
      </c>
      <c r="O111" t="inlineStr">
        <is>
          <t>1967</t>
        </is>
      </c>
      <c r="Q111" t="inlineStr">
        <is>
          <t>eng</t>
        </is>
      </c>
      <c r="R111" t="inlineStr">
        <is>
          <t>nyu</t>
        </is>
      </c>
      <c r="T111" t="inlineStr">
        <is>
          <t xml:space="preserve">BJ </t>
        </is>
      </c>
      <c r="U111" t="n">
        <v>3</v>
      </c>
      <c r="V111" t="n">
        <v>3</v>
      </c>
      <c r="W111" t="inlineStr">
        <is>
          <t>2009-11-12</t>
        </is>
      </c>
      <c r="X111" t="inlineStr">
        <is>
          <t>2009-11-12</t>
        </is>
      </c>
      <c r="Y111" t="inlineStr">
        <is>
          <t>1996-08-13</t>
        </is>
      </c>
      <c r="Z111" t="inlineStr">
        <is>
          <t>1996-08-13</t>
        </is>
      </c>
      <c r="AA111" t="n">
        <v>595</v>
      </c>
      <c r="AB111" t="n">
        <v>534</v>
      </c>
      <c r="AC111" t="n">
        <v>556</v>
      </c>
      <c r="AD111" t="n">
        <v>4</v>
      </c>
      <c r="AE111" t="n">
        <v>4</v>
      </c>
      <c r="AF111" t="n">
        <v>24</v>
      </c>
      <c r="AG111" t="n">
        <v>25</v>
      </c>
      <c r="AH111" t="n">
        <v>8</v>
      </c>
      <c r="AI111" t="n">
        <v>8</v>
      </c>
      <c r="AJ111" t="n">
        <v>5</v>
      </c>
      <c r="AK111" t="n">
        <v>6</v>
      </c>
      <c r="AL111" t="n">
        <v>16</v>
      </c>
      <c r="AM111" t="n">
        <v>16</v>
      </c>
      <c r="AN111" t="n">
        <v>3</v>
      </c>
      <c r="AO111" t="n">
        <v>3</v>
      </c>
      <c r="AP111" t="n">
        <v>0</v>
      </c>
      <c r="AQ111" t="n">
        <v>0</v>
      </c>
      <c r="AR111" t="inlineStr">
        <is>
          <t>No</t>
        </is>
      </c>
      <c r="AS111" t="inlineStr">
        <is>
          <t>No</t>
        </is>
      </c>
      <c r="AU111">
        <f>HYPERLINK("https://creighton-primo.hosted.exlibrisgroup.com/primo-explore/search?tab=default_tab&amp;search_scope=EVERYTHING&amp;vid=01CRU&amp;lang=en_US&amp;offset=0&amp;query=any,contains,991001087049702656","Catalog Record")</f>
        <v/>
      </c>
      <c r="AV111">
        <f>HYPERLINK("http://www.worldcat.org/oclc/180766","WorldCat Record")</f>
        <v/>
      </c>
      <c r="AW111" t="inlineStr">
        <is>
          <t>1322356:eng</t>
        </is>
      </c>
      <c r="AX111" t="inlineStr">
        <is>
          <t>180766</t>
        </is>
      </c>
      <c r="AY111" t="inlineStr">
        <is>
          <t>991001087049702656</t>
        </is>
      </c>
      <c r="AZ111" t="inlineStr">
        <is>
          <t>991001087049702656</t>
        </is>
      </c>
      <c r="BA111" t="inlineStr">
        <is>
          <t>2271937180002656</t>
        </is>
      </c>
      <c r="BB111" t="inlineStr">
        <is>
          <t>BOOK</t>
        </is>
      </c>
      <c r="BE111" t="inlineStr">
        <is>
          <t>32285002262755</t>
        </is>
      </c>
      <c r="BF111" t="inlineStr">
        <is>
          <t>893778545</t>
        </is>
      </c>
    </row>
    <row r="112">
      <c r="A112" t="inlineStr">
        <is>
          <t>No</t>
        </is>
      </c>
      <c r="B112" t="inlineStr">
        <is>
          <t>CURAL</t>
        </is>
      </c>
      <c r="C112" t="inlineStr">
        <is>
          <t>SHELVES</t>
        </is>
      </c>
      <c r="D112" t="inlineStr">
        <is>
          <t>BJ1725 .C28 1983</t>
        </is>
      </c>
      <c r="E112" t="inlineStr">
        <is>
          <t>0                      BJ 1725000C  28          1983</t>
        </is>
      </c>
      <c r="F112" t="inlineStr">
        <is>
          <t>Grounding professional ethics in a pluralistic society / Paul F. Camenisch.</t>
        </is>
      </c>
      <c r="H112" t="inlineStr">
        <is>
          <t>No</t>
        </is>
      </c>
      <c r="I112" t="inlineStr">
        <is>
          <t>1</t>
        </is>
      </c>
      <c r="J112" t="inlineStr">
        <is>
          <t>No</t>
        </is>
      </c>
      <c r="K112" t="inlineStr">
        <is>
          <t>No</t>
        </is>
      </c>
      <c r="L112" t="inlineStr">
        <is>
          <t>0</t>
        </is>
      </c>
      <c r="M112" t="inlineStr">
        <is>
          <t>Camenisch, Paul F.</t>
        </is>
      </c>
      <c r="N112" t="inlineStr">
        <is>
          <t>New York : Haven, 1983.</t>
        </is>
      </c>
      <c r="O112" t="inlineStr">
        <is>
          <t>1983</t>
        </is>
      </c>
      <c r="Q112" t="inlineStr">
        <is>
          <t>eng</t>
        </is>
      </c>
      <c r="R112" t="inlineStr">
        <is>
          <t>nyu</t>
        </is>
      </c>
      <c r="T112" t="inlineStr">
        <is>
          <t xml:space="preserve">BJ </t>
        </is>
      </c>
      <c r="U112" t="n">
        <v>3</v>
      </c>
      <c r="V112" t="n">
        <v>3</v>
      </c>
      <c r="W112" t="inlineStr">
        <is>
          <t>1998-11-28</t>
        </is>
      </c>
      <c r="X112" t="inlineStr">
        <is>
          <t>1998-11-28</t>
        </is>
      </c>
      <c r="Y112" t="inlineStr">
        <is>
          <t>1995-08-03</t>
        </is>
      </c>
      <c r="Z112" t="inlineStr">
        <is>
          <t>1995-08-03</t>
        </is>
      </c>
      <c r="AA112" t="n">
        <v>184</v>
      </c>
      <c r="AB112" t="n">
        <v>161</v>
      </c>
      <c r="AC112" t="n">
        <v>164</v>
      </c>
      <c r="AD112" t="n">
        <v>3</v>
      </c>
      <c r="AE112" t="n">
        <v>3</v>
      </c>
      <c r="AF112" t="n">
        <v>19</v>
      </c>
      <c r="AG112" t="n">
        <v>19</v>
      </c>
      <c r="AH112" t="n">
        <v>6</v>
      </c>
      <c r="AI112" t="n">
        <v>6</v>
      </c>
      <c r="AJ112" t="n">
        <v>5</v>
      </c>
      <c r="AK112" t="n">
        <v>5</v>
      </c>
      <c r="AL112" t="n">
        <v>13</v>
      </c>
      <c r="AM112" t="n">
        <v>13</v>
      </c>
      <c r="AN112" t="n">
        <v>2</v>
      </c>
      <c r="AO112" t="n">
        <v>2</v>
      </c>
      <c r="AP112" t="n">
        <v>0</v>
      </c>
      <c r="AQ112" t="n">
        <v>0</v>
      </c>
      <c r="AR112" t="inlineStr">
        <is>
          <t>No</t>
        </is>
      </c>
      <c r="AS112" t="inlineStr">
        <is>
          <t>Yes</t>
        </is>
      </c>
      <c r="AT112">
        <f>HYPERLINK("http://catalog.hathitrust.org/Record/002199360","HathiTrust Record")</f>
        <v/>
      </c>
      <c r="AU112">
        <f>HYPERLINK("https://creighton-primo.hosted.exlibrisgroup.com/primo-explore/search?tab=default_tab&amp;search_scope=EVERYTHING&amp;vid=01CRU&amp;lang=en_US&amp;offset=0&amp;query=any,contains,991000369249702656","Catalog Record")</f>
        <v/>
      </c>
      <c r="AV112">
        <f>HYPERLINK("http://www.worldcat.org/oclc/10421820","WorldCat Record")</f>
        <v/>
      </c>
      <c r="AW112" t="inlineStr">
        <is>
          <t>3189500:eng</t>
        </is>
      </c>
      <c r="AX112" t="inlineStr">
        <is>
          <t>10421820</t>
        </is>
      </c>
      <c r="AY112" t="inlineStr">
        <is>
          <t>991000369249702656</t>
        </is>
      </c>
      <c r="AZ112" t="inlineStr">
        <is>
          <t>991000369249702656</t>
        </is>
      </c>
      <c r="BA112" t="inlineStr">
        <is>
          <t>2271978000002656</t>
        </is>
      </c>
      <c r="BB112" t="inlineStr">
        <is>
          <t>BOOK</t>
        </is>
      </c>
      <c r="BD112" t="inlineStr">
        <is>
          <t>9780930586119</t>
        </is>
      </c>
      <c r="BE112" t="inlineStr">
        <is>
          <t>32285000307156</t>
        </is>
      </c>
      <c r="BF112" t="inlineStr">
        <is>
          <t>893589373</t>
        </is>
      </c>
    </row>
    <row r="113">
      <c r="A113" t="inlineStr">
        <is>
          <t>No</t>
        </is>
      </c>
      <c r="B113" t="inlineStr">
        <is>
          <t>CURAL</t>
        </is>
      </c>
      <c r="C113" t="inlineStr">
        <is>
          <t>SHELVES</t>
        </is>
      </c>
      <c r="D113" t="inlineStr">
        <is>
          <t>BJ1725 .K84 1988</t>
        </is>
      </c>
      <c r="E113" t="inlineStr">
        <is>
          <t>0                      BJ 1725000K  84          1988</t>
        </is>
      </c>
      <c r="F113" t="inlineStr">
        <is>
          <t>Ethics and professionalism / John Kultgen.</t>
        </is>
      </c>
      <c r="H113" t="inlineStr">
        <is>
          <t>No</t>
        </is>
      </c>
      <c r="I113" t="inlineStr">
        <is>
          <t>1</t>
        </is>
      </c>
      <c r="J113" t="inlineStr">
        <is>
          <t>Yes</t>
        </is>
      </c>
      <c r="K113" t="inlineStr">
        <is>
          <t>No</t>
        </is>
      </c>
      <c r="L113" t="inlineStr">
        <is>
          <t>0</t>
        </is>
      </c>
      <c r="M113" t="inlineStr">
        <is>
          <t>Kultgen, John H.</t>
        </is>
      </c>
      <c r="N113" t="inlineStr">
        <is>
          <t>Philadelphia : University of Pennsylvania Press, 1988.</t>
        </is>
      </c>
      <c r="O113" t="inlineStr">
        <is>
          <t>1988</t>
        </is>
      </c>
      <c r="Q113" t="inlineStr">
        <is>
          <t>eng</t>
        </is>
      </c>
      <c r="R113" t="inlineStr">
        <is>
          <t>pau</t>
        </is>
      </c>
      <c r="T113" t="inlineStr">
        <is>
          <t xml:space="preserve">BJ </t>
        </is>
      </c>
      <c r="U113" t="n">
        <v>6</v>
      </c>
      <c r="V113" t="n">
        <v>34</v>
      </c>
      <c r="W113" t="inlineStr">
        <is>
          <t>2010-09-24</t>
        </is>
      </c>
      <c r="X113" t="inlineStr">
        <is>
          <t>2010-09-24</t>
        </is>
      </c>
      <c r="Y113" t="inlineStr">
        <is>
          <t>1990-01-09</t>
        </is>
      </c>
      <c r="Z113" t="inlineStr">
        <is>
          <t>1990-01-09</t>
        </is>
      </c>
      <c r="AA113" t="n">
        <v>617</v>
      </c>
      <c r="AB113" t="n">
        <v>527</v>
      </c>
      <c r="AC113" t="n">
        <v>1038</v>
      </c>
      <c r="AD113" t="n">
        <v>5</v>
      </c>
      <c r="AE113" t="n">
        <v>8</v>
      </c>
      <c r="AF113" t="n">
        <v>36</v>
      </c>
      <c r="AG113" t="n">
        <v>54</v>
      </c>
      <c r="AH113" t="n">
        <v>12</v>
      </c>
      <c r="AI113" t="n">
        <v>20</v>
      </c>
      <c r="AJ113" t="n">
        <v>5</v>
      </c>
      <c r="AK113" t="n">
        <v>10</v>
      </c>
      <c r="AL113" t="n">
        <v>18</v>
      </c>
      <c r="AM113" t="n">
        <v>22</v>
      </c>
      <c r="AN113" t="n">
        <v>2</v>
      </c>
      <c r="AO113" t="n">
        <v>5</v>
      </c>
      <c r="AP113" t="n">
        <v>9</v>
      </c>
      <c r="AQ113" t="n">
        <v>10</v>
      </c>
      <c r="AR113" t="inlineStr">
        <is>
          <t>No</t>
        </is>
      </c>
      <c r="AS113" t="inlineStr">
        <is>
          <t>Yes</t>
        </is>
      </c>
      <c r="AT113">
        <f>HYPERLINK("http://catalog.hathitrust.org/Record/000905551","HathiTrust Record")</f>
        <v/>
      </c>
      <c r="AU113">
        <f>HYPERLINK("https://creighton-primo.hosted.exlibrisgroup.com/primo-explore/search?tab=default_tab&amp;search_scope=EVERYTHING&amp;vid=01CRU&amp;lang=en_US&amp;offset=0&amp;query=any,contains,991001791789702656","Catalog Record")</f>
        <v/>
      </c>
      <c r="AV113">
        <f>HYPERLINK("http://www.worldcat.org/oclc/16832367","WorldCat Record")</f>
        <v/>
      </c>
      <c r="AW113" t="inlineStr">
        <is>
          <t>1010276:eng</t>
        </is>
      </c>
      <c r="AX113" t="inlineStr">
        <is>
          <t>16832367</t>
        </is>
      </c>
      <c r="AY113" t="inlineStr">
        <is>
          <t>991001791789702656</t>
        </is>
      </c>
      <c r="AZ113" t="inlineStr">
        <is>
          <t>991001791789702656</t>
        </is>
      </c>
      <c r="BA113" t="inlineStr">
        <is>
          <t>2256808160002656</t>
        </is>
      </c>
      <c r="BB113" t="inlineStr">
        <is>
          <t>BOOK</t>
        </is>
      </c>
      <c r="BD113" t="inlineStr">
        <is>
          <t>9780812212631</t>
        </is>
      </c>
      <c r="BE113" t="inlineStr">
        <is>
          <t>32285000026798</t>
        </is>
      </c>
      <c r="BF113" t="inlineStr">
        <is>
          <t>893522854</t>
        </is>
      </c>
    </row>
    <row r="114">
      <c r="A114" t="inlineStr">
        <is>
          <t>No</t>
        </is>
      </c>
      <c r="B114" t="inlineStr">
        <is>
          <t>CURAL</t>
        </is>
      </c>
      <c r="C114" t="inlineStr">
        <is>
          <t>SHELVES</t>
        </is>
      </c>
      <c r="D114" t="inlineStr">
        <is>
          <t>BJ1853 .D66 1982</t>
        </is>
      </c>
      <c r="E114" t="inlineStr">
        <is>
          <t>0                      BJ 1853000D  66          1982</t>
        </is>
      </c>
      <c r="F114" t="inlineStr">
        <is>
          <t>Class acts : etiquette for today / Eve Drobot.</t>
        </is>
      </c>
      <c r="H114" t="inlineStr">
        <is>
          <t>No</t>
        </is>
      </c>
      <c r="I114" t="inlineStr">
        <is>
          <t>1</t>
        </is>
      </c>
      <c r="J114" t="inlineStr">
        <is>
          <t>No</t>
        </is>
      </c>
      <c r="K114" t="inlineStr">
        <is>
          <t>No</t>
        </is>
      </c>
      <c r="L114" t="inlineStr">
        <is>
          <t>0</t>
        </is>
      </c>
      <c r="M114" t="inlineStr">
        <is>
          <t>Drobot, Eve.</t>
        </is>
      </c>
      <c r="N114" t="inlineStr">
        <is>
          <t>New York : Van Nostrand Reinhold, 1982.</t>
        </is>
      </c>
      <c r="O114" t="inlineStr">
        <is>
          <t>1982</t>
        </is>
      </c>
      <c r="Q114" t="inlineStr">
        <is>
          <t>eng</t>
        </is>
      </c>
      <c r="R114" t="inlineStr">
        <is>
          <t>nyu</t>
        </is>
      </c>
      <c r="T114" t="inlineStr">
        <is>
          <t xml:space="preserve">BJ </t>
        </is>
      </c>
      <c r="U114" t="n">
        <v>15</v>
      </c>
      <c r="V114" t="n">
        <v>15</v>
      </c>
      <c r="W114" t="inlineStr">
        <is>
          <t>2001-09-23</t>
        </is>
      </c>
      <c r="X114" t="inlineStr">
        <is>
          <t>2001-09-23</t>
        </is>
      </c>
      <c r="Y114" t="inlineStr">
        <is>
          <t>1990-04-30</t>
        </is>
      </c>
      <c r="Z114" t="inlineStr">
        <is>
          <t>1990-04-30</t>
        </is>
      </c>
      <c r="AA114" t="n">
        <v>292</v>
      </c>
      <c r="AB114" t="n">
        <v>281</v>
      </c>
      <c r="AC114" t="n">
        <v>289</v>
      </c>
      <c r="AD114" t="n">
        <v>1</v>
      </c>
      <c r="AE114" t="n">
        <v>1</v>
      </c>
      <c r="AF114" t="n">
        <v>2</v>
      </c>
      <c r="AG114" t="n">
        <v>2</v>
      </c>
      <c r="AH114" t="n">
        <v>0</v>
      </c>
      <c r="AI114" t="n">
        <v>0</v>
      </c>
      <c r="AJ114" t="n">
        <v>0</v>
      </c>
      <c r="AK114" t="n">
        <v>0</v>
      </c>
      <c r="AL114" t="n">
        <v>2</v>
      </c>
      <c r="AM114" t="n">
        <v>2</v>
      </c>
      <c r="AN114" t="n">
        <v>0</v>
      </c>
      <c r="AO114" t="n">
        <v>0</v>
      </c>
      <c r="AP114" t="n">
        <v>0</v>
      </c>
      <c r="AQ114" t="n">
        <v>0</v>
      </c>
      <c r="AR114" t="inlineStr">
        <is>
          <t>No</t>
        </is>
      </c>
      <c r="AS114" t="inlineStr">
        <is>
          <t>No</t>
        </is>
      </c>
      <c r="AU114">
        <f>HYPERLINK("https://creighton-primo.hosted.exlibrisgroup.com/primo-explore/search?tab=default_tab&amp;search_scope=EVERYTHING&amp;vid=01CRU&amp;lang=en_US&amp;offset=0&amp;query=any,contains,991005229389702656","Catalog Record")</f>
        <v/>
      </c>
      <c r="AV114">
        <f>HYPERLINK("http://www.worldcat.org/oclc/8306499","WorldCat Record")</f>
        <v/>
      </c>
      <c r="AW114" t="inlineStr">
        <is>
          <t>31479989:eng</t>
        </is>
      </c>
      <c r="AX114" t="inlineStr">
        <is>
          <t>8306499</t>
        </is>
      </c>
      <c r="AY114" t="inlineStr">
        <is>
          <t>991005229389702656</t>
        </is>
      </c>
      <c r="AZ114" t="inlineStr">
        <is>
          <t>991005229389702656</t>
        </is>
      </c>
      <c r="BA114" t="inlineStr">
        <is>
          <t>2269214650002656</t>
        </is>
      </c>
      <c r="BB114" t="inlineStr">
        <is>
          <t>BOOK</t>
        </is>
      </c>
      <c r="BD114" t="inlineStr">
        <is>
          <t>9780442296636</t>
        </is>
      </c>
      <c r="BE114" t="inlineStr">
        <is>
          <t>32285000128545</t>
        </is>
      </c>
      <c r="BF114" t="inlineStr">
        <is>
          <t>893810943</t>
        </is>
      </c>
    </row>
    <row r="115">
      <c r="A115" t="inlineStr">
        <is>
          <t>No</t>
        </is>
      </c>
      <c r="B115" t="inlineStr">
        <is>
          <t>CURAL</t>
        </is>
      </c>
      <c r="C115" t="inlineStr">
        <is>
          <t>SHELVES</t>
        </is>
      </c>
      <c r="D115" t="inlineStr">
        <is>
          <t>BJ1853 .G27</t>
        </is>
      </c>
      <c r="E115" t="inlineStr">
        <is>
          <t>0                      BJ 1853000G  27</t>
        </is>
      </c>
      <c r="F115" t="inlineStr">
        <is>
          <t>Courtesy book; a short course in polite behavior for use in schools, churches and individual homes/ by Horace J. Gardner and Patricia Farren; foreword by Grace Livingston Hill; illustrated by Katharine Haviland-Taylor.</t>
        </is>
      </c>
      <c r="H115" t="inlineStr">
        <is>
          <t>No</t>
        </is>
      </c>
      <c r="I115" t="inlineStr">
        <is>
          <t>1</t>
        </is>
      </c>
      <c r="J115" t="inlineStr">
        <is>
          <t>No</t>
        </is>
      </c>
      <c r="K115" t="inlineStr">
        <is>
          <t>No</t>
        </is>
      </c>
      <c r="L115" t="inlineStr">
        <is>
          <t>0</t>
        </is>
      </c>
      <c r="M115" t="inlineStr">
        <is>
          <t>Gardner, Horace J. (Horace John), 1895-1950.</t>
        </is>
      </c>
      <c r="N115" t="inlineStr">
        <is>
          <t>Philadelphia, London, J.B. Lippincott company [c1937]</t>
        </is>
      </c>
      <c r="O115" t="inlineStr">
        <is>
          <t>1937</t>
        </is>
      </c>
      <c r="Q115" t="inlineStr">
        <is>
          <t>eng</t>
        </is>
      </c>
      <c r="R115" t="inlineStr">
        <is>
          <t xml:space="preserve">xx </t>
        </is>
      </c>
      <c r="T115" t="inlineStr">
        <is>
          <t xml:space="preserve">BJ </t>
        </is>
      </c>
      <c r="U115" t="n">
        <v>3</v>
      </c>
      <c r="V115" t="n">
        <v>3</v>
      </c>
      <c r="W115" t="inlineStr">
        <is>
          <t>2010-01-27</t>
        </is>
      </c>
      <c r="X115" t="inlineStr">
        <is>
          <t>2010-01-27</t>
        </is>
      </c>
      <c r="Y115" t="inlineStr">
        <is>
          <t>1996-08-13</t>
        </is>
      </c>
      <c r="Z115" t="inlineStr">
        <is>
          <t>1996-08-13</t>
        </is>
      </c>
      <c r="AA115" t="n">
        <v>86</v>
      </c>
      <c r="AB115" t="n">
        <v>78</v>
      </c>
      <c r="AC115" t="n">
        <v>84</v>
      </c>
      <c r="AD115" t="n">
        <v>2</v>
      </c>
      <c r="AE115" t="n">
        <v>2</v>
      </c>
      <c r="AF115" t="n">
        <v>5</v>
      </c>
      <c r="AG115" t="n">
        <v>5</v>
      </c>
      <c r="AH115" t="n">
        <v>1</v>
      </c>
      <c r="AI115" t="n">
        <v>1</v>
      </c>
      <c r="AJ115" t="n">
        <v>1</v>
      </c>
      <c r="AK115" t="n">
        <v>1</v>
      </c>
      <c r="AL115" t="n">
        <v>2</v>
      </c>
      <c r="AM115" t="n">
        <v>2</v>
      </c>
      <c r="AN115" t="n">
        <v>1</v>
      </c>
      <c r="AO115" t="n">
        <v>1</v>
      </c>
      <c r="AP115" t="n">
        <v>0</v>
      </c>
      <c r="AQ115" t="n">
        <v>0</v>
      </c>
      <c r="AR115" t="inlineStr">
        <is>
          <t>No</t>
        </is>
      </c>
      <c r="AS115" t="inlineStr">
        <is>
          <t>Yes</t>
        </is>
      </c>
      <c r="AT115">
        <f>HYPERLINK("http://catalog.hathitrust.org/Record/001390909","HathiTrust Record")</f>
        <v/>
      </c>
      <c r="AU115">
        <f>HYPERLINK("https://creighton-primo.hosted.exlibrisgroup.com/primo-explore/search?tab=default_tab&amp;search_scope=EVERYTHING&amp;vid=01CRU&amp;lang=en_US&amp;offset=0&amp;query=any,contains,991004417929702656","Catalog Record")</f>
        <v/>
      </c>
      <c r="AV115">
        <f>HYPERLINK("http://www.worldcat.org/oclc/3370935","WorldCat Record")</f>
        <v/>
      </c>
      <c r="AW115" t="inlineStr">
        <is>
          <t>9667181:eng</t>
        </is>
      </c>
      <c r="AX115" t="inlineStr">
        <is>
          <t>3370935</t>
        </is>
      </c>
      <c r="AY115" t="inlineStr">
        <is>
          <t>991004417929702656</t>
        </is>
      </c>
      <c r="AZ115" t="inlineStr">
        <is>
          <t>991004417929702656</t>
        </is>
      </c>
      <c r="BA115" t="inlineStr">
        <is>
          <t>2267135330002656</t>
        </is>
      </c>
      <c r="BB115" t="inlineStr">
        <is>
          <t>BOOK</t>
        </is>
      </c>
      <c r="BE115" t="inlineStr">
        <is>
          <t>32285002262789</t>
        </is>
      </c>
      <c r="BF115" t="inlineStr">
        <is>
          <t>893807040</t>
        </is>
      </c>
    </row>
    <row r="116">
      <c r="A116" t="inlineStr">
        <is>
          <t>No</t>
        </is>
      </c>
      <c r="B116" t="inlineStr">
        <is>
          <t>CURAL</t>
        </is>
      </c>
      <c r="C116" t="inlineStr">
        <is>
          <t>SHELVES</t>
        </is>
      </c>
      <c r="D116" t="inlineStr">
        <is>
          <t>BJ1853 .P3</t>
        </is>
      </c>
      <c r="E116" t="inlineStr">
        <is>
          <t>0                      BJ 1853000P  3</t>
        </is>
      </c>
      <c r="F116" t="inlineStr">
        <is>
          <t>What do I do now? A guide to correct conduct and dress for business people, by Mildred M. Payne.</t>
        </is>
      </c>
      <c r="H116" t="inlineStr">
        <is>
          <t>No</t>
        </is>
      </c>
      <c r="I116" t="inlineStr">
        <is>
          <t>1</t>
        </is>
      </c>
      <c r="J116" t="inlineStr">
        <is>
          <t>No</t>
        </is>
      </c>
      <c r="K116" t="inlineStr">
        <is>
          <t>No</t>
        </is>
      </c>
      <c r="L116" t="inlineStr">
        <is>
          <t>0</t>
        </is>
      </c>
      <c r="M116" t="inlineStr">
        <is>
          <t>Payne, Mildred M.</t>
        </is>
      </c>
      <c r="N116" t="inlineStr">
        <is>
          <t>New York, Gregg publishing co. [c1940]</t>
        </is>
      </c>
      <c r="O116" t="inlineStr">
        <is>
          <t>1940</t>
        </is>
      </c>
      <c r="Q116" t="inlineStr">
        <is>
          <t>eng</t>
        </is>
      </c>
      <c r="R116" t="inlineStr">
        <is>
          <t>nyu</t>
        </is>
      </c>
      <c r="T116" t="inlineStr">
        <is>
          <t xml:space="preserve">BJ </t>
        </is>
      </c>
      <c r="U116" t="n">
        <v>1</v>
      </c>
      <c r="V116" t="n">
        <v>1</v>
      </c>
      <c r="W116" t="inlineStr">
        <is>
          <t>2010-07-01</t>
        </is>
      </c>
      <c r="X116" t="inlineStr">
        <is>
          <t>2010-07-01</t>
        </is>
      </c>
      <c r="Y116" t="inlineStr">
        <is>
          <t>1996-08-13</t>
        </is>
      </c>
      <c r="Z116" t="inlineStr">
        <is>
          <t>1996-08-13</t>
        </is>
      </c>
      <c r="AA116" t="n">
        <v>92</v>
      </c>
      <c r="AB116" t="n">
        <v>92</v>
      </c>
      <c r="AC116" t="n">
        <v>101</v>
      </c>
      <c r="AD116" t="n">
        <v>3</v>
      </c>
      <c r="AE116" t="n">
        <v>3</v>
      </c>
      <c r="AF116" t="n">
        <v>3</v>
      </c>
      <c r="AG116" t="n">
        <v>3</v>
      </c>
      <c r="AH116" t="n">
        <v>1</v>
      </c>
      <c r="AI116" t="n">
        <v>1</v>
      </c>
      <c r="AJ116" t="n">
        <v>0</v>
      </c>
      <c r="AK116" t="n">
        <v>0</v>
      </c>
      <c r="AL116" t="n">
        <v>0</v>
      </c>
      <c r="AM116" t="n">
        <v>0</v>
      </c>
      <c r="AN116" t="n">
        <v>2</v>
      </c>
      <c r="AO116" t="n">
        <v>2</v>
      </c>
      <c r="AP116" t="n">
        <v>0</v>
      </c>
      <c r="AQ116" t="n">
        <v>0</v>
      </c>
      <c r="AR116" t="inlineStr">
        <is>
          <t>Yes</t>
        </is>
      </c>
      <c r="AS116" t="inlineStr">
        <is>
          <t>No</t>
        </is>
      </c>
      <c r="AT116">
        <f>HYPERLINK("http://catalog.hathitrust.org/Record/005794138","HathiTrust Record")</f>
        <v/>
      </c>
      <c r="AU116">
        <f>HYPERLINK("https://creighton-primo.hosted.exlibrisgroup.com/primo-explore/search?tab=default_tab&amp;search_scope=EVERYTHING&amp;vid=01CRU&amp;lang=en_US&amp;offset=0&amp;query=any,contains,991004052849702656","Catalog Record")</f>
        <v/>
      </c>
      <c r="AV116">
        <f>HYPERLINK("http://www.worldcat.org/oclc/2216889","WorldCat Record")</f>
        <v/>
      </c>
      <c r="AW116" t="inlineStr">
        <is>
          <t>4080081:eng</t>
        </is>
      </c>
      <c r="AX116" t="inlineStr">
        <is>
          <t>2216889</t>
        </is>
      </c>
      <c r="AY116" t="inlineStr">
        <is>
          <t>991004052849702656</t>
        </is>
      </c>
      <c r="AZ116" t="inlineStr">
        <is>
          <t>991004052849702656</t>
        </is>
      </c>
      <c r="BA116" t="inlineStr">
        <is>
          <t>2257552360002656</t>
        </is>
      </c>
      <c r="BB116" t="inlineStr">
        <is>
          <t>BOOK</t>
        </is>
      </c>
      <c r="BE116" t="inlineStr">
        <is>
          <t>32285002262797</t>
        </is>
      </c>
      <c r="BF116" t="inlineStr">
        <is>
          <t>893417160</t>
        </is>
      </c>
    </row>
    <row r="117">
      <c r="A117" t="inlineStr">
        <is>
          <t>No</t>
        </is>
      </c>
      <c r="B117" t="inlineStr">
        <is>
          <t>CURAL</t>
        </is>
      </c>
      <c r="C117" t="inlineStr">
        <is>
          <t>SHELVES</t>
        </is>
      </c>
      <c r="D117" t="inlineStr">
        <is>
          <t>BJ1853 .V27 1956</t>
        </is>
      </c>
      <c r="E117" t="inlineStr">
        <is>
          <t>0                      BJ 1853000V  27          1956</t>
        </is>
      </c>
      <c r="F117" t="inlineStr">
        <is>
          <t>Complete book of etiquette : a guide to gracious living / drawings by Fred McCarroll, Mary Suzuki, and Andrew Warhol.</t>
        </is>
      </c>
      <c r="H117" t="inlineStr">
        <is>
          <t>No</t>
        </is>
      </c>
      <c r="I117" t="inlineStr">
        <is>
          <t>1</t>
        </is>
      </c>
      <c r="J117" t="inlineStr">
        <is>
          <t>No</t>
        </is>
      </c>
      <c r="K117" t="inlineStr">
        <is>
          <t>No</t>
        </is>
      </c>
      <c r="L117" t="inlineStr">
        <is>
          <t>0</t>
        </is>
      </c>
      <c r="M117" t="inlineStr">
        <is>
          <t>Vanderbilt, Amy.</t>
        </is>
      </c>
      <c r="N117" t="inlineStr">
        <is>
          <t>Garden City, N.Y. : Doubleday, 1956 [c1955]</t>
        </is>
      </c>
      <c r="O117" t="inlineStr">
        <is>
          <t>1956</t>
        </is>
      </c>
      <c r="Q117" t="inlineStr">
        <is>
          <t>eng</t>
        </is>
      </c>
      <c r="R117" t="inlineStr">
        <is>
          <t>nyu</t>
        </is>
      </c>
      <c r="T117" t="inlineStr">
        <is>
          <t xml:space="preserve">BJ </t>
        </is>
      </c>
      <c r="U117" t="n">
        <v>9</v>
      </c>
      <c r="V117" t="n">
        <v>9</v>
      </c>
      <c r="W117" t="inlineStr">
        <is>
          <t>2010-07-01</t>
        </is>
      </c>
      <c r="X117" t="inlineStr">
        <is>
          <t>2010-07-01</t>
        </is>
      </c>
      <c r="Y117" t="inlineStr">
        <is>
          <t>1995-02-24</t>
        </is>
      </c>
      <c r="Z117" t="inlineStr">
        <is>
          <t>1995-02-24</t>
        </is>
      </c>
      <c r="AA117" t="n">
        <v>35</v>
      </c>
      <c r="AB117" t="n">
        <v>33</v>
      </c>
      <c r="AC117" t="n">
        <v>363</v>
      </c>
      <c r="AD117" t="n">
        <v>1</v>
      </c>
      <c r="AE117" t="n">
        <v>2</v>
      </c>
      <c r="AF117" t="n">
        <v>2</v>
      </c>
      <c r="AG117" t="n">
        <v>9</v>
      </c>
      <c r="AH117" t="n">
        <v>1</v>
      </c>
      <c r="AI117" t="n">
        <v>4</v>
      </c>
      <c r="AJ117" t="n">
        <v>1</v>
      </c>
      <c r="AK117" t="n">
        <v>1</v>
      </c>
      <c r="AL117" t="n">
        <v>0</v>
      </c>
      <c r="AM117" t="n">
        <v>3</v>
      </c>
      <c r="AN117" t="n">
        <v>0</v>
      </c>
      <c r="AO117" t="n">
        <v>1</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HYPERLINK("https://creighton-primo.hosted.exlibrisgroup.com/primo-explore/search?tab=default_tab&amp;search_scope=EVERYTHING&amp;vid=01CRU&amp;lang=en_US&amp;offset=0&amp;query=any,contains,991005092049702656","Catalog Record")</f>
        <v/>
      </c>
      <c r="AV117">
        <f>HYPERLINK("http://www.worldcat.org/oclc/7235608","WorldCat Record")</f>
        <v/>
      </c>
      <c r="AW117" t="inlineStr">
        <is>
          <t>3855346628:eng</t>
        </is>
      </c>
      <c r="AX117" t="inlineStr">
        <is>
          <t>7235608</t>
        </is>
      </c>
      <c r="AY117" t="inlineStr">
        <is>
          <t>991005092049702656</t>
        </is>
      </c>
      <c r="AZ117" t="inlineStr">
        <is>
          <t>991005092049702656</t>
        </is>
      </c>
      <c r="BA117" t="inlineStr">
        <is>
          <t>2265844750002656</t>
        </is>
      </c>
      <c r="BB117" t="inlineStr">
        <is>
          <t>BOOK</t>
        </is>
      </c>
      <c r="BE117" t="inlineStr">
        <is>
          <t>32285001989903</t>
        </is>
      </c>
      <c r="BF117" t="inlineStr">
        <is>
          <t>893807806</t>
        </is>
      </c>
    </row>
    <row r="118">
      <c r="A118" t="inlineStr">
        <is>
          <t>No</t>
        </is>
      </c>
      <c r="B118" t="inlineStr">
        <is>
          <t>CURAL</t>
        </is>
      </c>
      <c r="C118" t="inlineStr">
        <is>
          <t>SHELVES</t>
        </is>
      </c>
      <c r="D118" t="inlineStr">
        <is>
          <t>BJ1853 .V6 1948</t>
        </is>
      </c>
      <c r="E118" t="inlineStr">
        <is>
          <t>0                      BJ 1853000V  6           1948</t>
        </is>
      </c>
      <c r="F118" t="inlineStr">
        <is>
          <t>Vogue's book of etiquette : a complete guide to traditional forms and modern usage / by Millicent Fenwick.</t>
        </is>
      </c>
      <c r="H118" t="inlineStr">
        <is>
          <t>No</t>
        </is>
      </c>
      <c r="I118" t="inlineStr">
        <is>
          <t>1</t>
        </is>
      </c>
      <c r="J118" t="inlineStr">
        <is>
          <t>No</t>
        </is>
      </c>
      <c r="K118" t="inlineStr">
        <is>
          <t>No</t>
        </is>
      </c>
      <c r="L118" t="inlineStr">
        <is>
          <t>0</t>
        </is>
      </c>
      <c r="N118" t="inlineStr">
        <is>
          <t>New York : Simon and Schuster, [1948]</t>
        </is>
      </c>
      <c r="O118" t="inlineStr">
        <is>
          <t>1948</t>
        </is>
      </c>
      <c r="Q118" t="inlineStr">
        <is>
          <t>eng</t>
        </is>
      </c>
      <c r="R118" t="inlineStr">
        <is>
          <t>nyu</t>
        </is>
      </c>
      <c r="T118" t="inlineStr">
        <is>
          <t xml:space="preserve">BJ </t>
        </is>
      </c>
      <c r="U118" t="n">
        <v>5</v>
      </c>
      <c r="V118" t="n">
        <v>5</v>
      </c>
      <c r="W118" t="inlineStr">
        <is>
          <t>2008-01-08</t>
        </is>
      </c>
      <c r="X118" t="inlineStr">
        <is>
          <t>2008-01-08</t>
        </is>
      </c>
      <c r="Y118" t="inlineStr">
        <is>
          <t>1994-04-25</t>
        </is>
      </c>
      <c r="Z118" t="inlineStr">
        <is>
          <t>1994-04-25</t>
        </is>
      </c>
      <c r="AA118" t="n">
        <v>297</v>
      </c>
      <c r="AB118" t="n">
        <v>254</v>
      </c>
      <c r="AC118" t="n">
        <v>260</v>
      </c>
      <c r="AD118" t="n">
        <v>3</v>
      </c>
      <c r="AE118" t="n">
        <v>3</v>
      </c>
      <c r="AF118" t="n">
        <v>8</v>
      </c>
      <c r="AG118" t="n">
        <v>8</v>
      </c>
      <c r="AH118" t="n">
        <v>2</v>
      </c>
      <c r="AI118" t="n">
        <v>2</v>
      </c>
      <c r="AJ118" t="n">
        <v>2</v>
      </c>
      <c r="AK118" t="n">
        <v>2</v>
      </c>
      <c r="AL118" t="n">
        <v>3</v>
      </c>
      <c r="AM118" t="n">
        <v>3</v>
      </c>
      <c r="AN118" t="n">
        <v>2</v>
      </c>
      <c r="AO118" t="n">
        <v>2</v>
      </c>
      <c r="AP118" t="n">
        <v>0</v>
      </c>
      <c r="AQ118" t="n">
        <v>0</v>
      </c>
      <c r="AR118" t="inlineStr">
        <is>
          <t>No</t>
        </is>
      </c>
      <c r="AS118" t="inlineStr">
        <is>
          <t>No</t>
        </is>
      </c>
      <c r="AU118">
        <f>HYPERLINK("https://creighton-primo.hosted.exlibrisgroup.com/primo-explore/search?tab=default_tab&amp;search_scope=EVERYTHING&amp;vid=01CRU&amp;lang=en_US&amp;offset=0&amp;query=any,contains,991005002649702656","Catalog Record")</f>
        <v/>
      </c>
      <c r="AV118">
        <f>HYPERLINK("http://www.worldcat.org/oclc/6554688","WorldCat Record")</f>
        <v/>
      </c>
      <c r="AW118" t="inlineStr">
        <is>
          <t>22722154:eng</t>
        </is>
      </c>
      <c r="AX118" t="inlineStr">
        <is>
          <t>6554688</t>
        </is>
      </c>
      <c r="AY118" t="inlineStr">
        <is>
          <t>991005002649702656</t>
        </is>
      </c>
      <c r="AZ118" t="inlineStr">
        <is>
          <t>991005002649702656</t>
        </is>
      </c>
      <c r="BA118" t="inlineStr">
        <is>
          <t>2255491230002656</t>
        </is>
      </c>
      <c r="BB118" t="inlineStr">
        <is>
          <t>BOOK</t>
        </is>
      </c>
      <c r="BE118" t="inlineStr">
        <is>
          <t>32285001891000</t>
        </is>
      </c>
      <c r="BF118" t="inlineStr">
        <is>
          <t>893795488</t>
        </is>
      </c>
    </row>
    <row r="119">
      <c r="A119" t="inlineStr">
        <is>
          <t>No</t>
        </is>
      </c>
      <c r="B119" t="inlineStr">
        <is>
          <t>CURAL</t>
        </is>
      </c>
      <c r="C119" t="inlineStr">
        <is>
          <t>SHELVES</t>
        </is>
      </c>
      <c r="D119" t="inlineStr">
        <is>
          <t>BJ1857.C5 M32 1984</t>
        </is>
      </c>
      <c r="E119" t="inlineStr">
        <is>
          <t>0                      BJ 1857000C  5                  M  32          1984</t>
        </is>
      </c>
      <c r="F119" t="inlineStr">
        <is>
          <t>Miss Manners' guide to rearing perfect children / Judith Martin ; illustrated by Gloria Kamen.</t>
        </is>
      </c>
      <c r="H119" t="inlineStr">
        <is>
          <t>No</t>
        </is>
      </c>
      <c r="I119" t="inlineStr">
        <is>
          <t>1</t>
        </is>
      </c>
      <c r="J119" t="inlineStr">
        <is>
          <t>No</t>
        </is>
      </c>
      <c r="K119" t="inlineStr">
        <is>
          <t>No</t>
        </is>
      </c>
      <c r="L119" t="inlineStr">
        <is>
          <t>0</t>
        </is>
      </c>
      <c r="M119" t="inlineStr">
        <is>
          <t>Martin, Judith, 1938-</t>
        </is>
      </c>
      <c r="N119" t="inlineStr">
        <is>
          <t>New York : Atheneum Publishers, 1984.</t>
        </is>
      </c>
      <c r="O119" t="inlineStr">
        <is>
          <t>1984</t>
        </is>
      </c>
      <c r="P119" t="inlineStr">
        <is>
          <t>1st ed.</t>
        </is>
      </c>
      <c r="Q119" t="inlineStr">
        <is>
          <t>eng</t>
        </is>
      </c>
      <c r="R119" t="inlineStr">
        <is>
          <t>nyu</t>
        </is>
      </c>
      <c r="T119" t="inlineStr">
        <is>
          <t xml:space="preserve">BJ </t>
        </is>
      </c>
      <c r="U119" t="n">
        <v>8</v>
      </c>
      <c r="V119" t="n">
        <v>8</v>
      </c>
      <c r="W119" t="inlineStr">
        <is>
          <t>2010-07-01</t>
        </is>
      </c>
      <c r="X119" t="inlineStr">
        <is>
          <t>2010-07-01</t>
        </is>
      </c>
      <c r="Y119" t="inlineStr">
        <is>
          <t>1990-09-20</t>
        </is>
      </c>
      <c r="Z119" t="inlineStr">
        <is>
          <t>1990-09-20</t>
        </is>
      </c>
      <c r="AA119" t="n">
        <v>1153</v>
      </c>
      <c r="AB119" t="n">
        <v>1124</v>
      </c>
      <c r="AC119" t="n">
        <v>1313</v>
      </c>
      <c r="AD119" t="n">
        <v>12</v>
      </c>
      <c r="AE119" t="n">
        <v>14</v>
      </c>
      <c r="AF119" t="n">
        <v>10</v>
      </c>
      <c r="AG119" t="n">
        <v>12</v>
      </c>
      <c r="AH119" t="n">
        <v>3</v>
      </c>
      <c r="AI119" t="n">
        <v>3</v>
      </c>
      <c r="AJ119" t="n">
        <v>0</v>
      </c>
      <c r="AK119" t="n">
        <v>0</v>
      </c>
      <c r="AL119" t="n">
        <v>2</v>
      </c>
      <c r="AM119" t="n">
        <v>3</v>
      </c>
      <c r="AN119" t="n">
        <v>4</v>
      </c>
      <c r="AO119" t="n">
        <v>5</v>
      </c>
      <c r="AP119" t="n">
        <v>1</v>
      </c>
      <c r="AQ119" t="n">
        <v>1</v>
      </c>
      <c r="AR119" t="inlineStr">
        <is>
          <t>No</t>
        </is>
      </c>
      <c r="AS119" t="inlineStr">
        <is>
          <t>Yes</t>
        </is>
      </c>
      <c r="AT119">
        <f>HYPERLINK("http://catalog.hathitrust.org/Record/006965432","HathiTrust Record")</f>
        <v/>
      </c>
      <c r="AU119">
        <f>HYPERLINK("https://creighton-primo.hosted.exlibrisgroup.com/primo-explore/search?tab=default_tab&amp;search_scope=EVERYTHING&amp;vid=01CRU&amp;lang=en_US&amp;offset=0&amp;query=any,contains,991000426479702656","Catalog Record")</f>
        <v/>
      </c>
      <c r="AV119">
        <f>HYPERLINK("http://www.worldcat.org/oclc/10753618","WorldCat Record")</f>
        <v/>
      </c>
      <c r="AW119" t="inlineStr">
        <is>
          <t>3943307655:eng</t>
        </is>
      </c>
      <c r="AX119" t="inlineStr">
        <is>
          <t>10753618</t>
        </is>
      </c>
      <c r="AY119" t="inlineStr">
        <is>
          <t>991000426479702656</t>
        </is>
      </c>
      <c r="AZ119" t="inlineStr">
        <is>
          <t>991000426479702656</t>
        </is>
      </c>
      <c r="BA119" t="inlineStr">
        <is>
          <t>2265517000002656</t>
        </is>
      </c>
      <c r="BB119" t="inlineStr">
        <is>
          <t>BOOK</t>
        </is>
      </c>
      <c r="BD119" t="inlineStr">
        <is>
          <t>9780689114892</t>
        </is>
      </c>
      <c r="BE119" t="inlineStr">
        <is>
          <t>32285000307214</t>
        </is>
      </c>
      <c r="BF119" t="inlineStr">
        <is>
          <t>893243235</t>
        </is>
      </c>
    </row>
    <row r="120">
      <c r="A120" t="inlineStr">
        <is>
          <t>No</t>
        </is>
      </c>
      <c r="B120" t="inlineStr">
        <is>
          <t>CURAL</t>
        </is>
      </c>
      <c r="C120" t="inlineStr">
        <is>
          <t>SHELVES</t>
        </is>
      </c>
      <c r="D120" t="inlineStr">
        <is>
          <t>BJ2051 .P56 1990</t>
        </is>
      </c>
      <c r="E120" t="inlineStr">
        <is>
          <t>0                      BJ 2051000P  56          1990</t>
        </is>
      </c>
      <c r="F120" t="inlineStr">
        <is>
          <t>The groom-to-groom book : a complete wedding planner for the groom / Thomas M. Piljac.</t>
        </is>
      </c>
      <c r="H120" t="inlineStr">
        <is>
          <t>No</t>
        </is>
      </c>
      <c r="I120" t="inlineStr">
        <is>
          <t>1</t>
        </is>
      </c>
      <c r="J120" t="inlineStr">
        <is>
          <t>No</t>
        </is>
      </c>
      <c r="K120" t="inlineStr">
        <is>
          <t>No</t>
        </is>
      </c>
      <c r="L120" t="inlineStr">
        <is>
          <t>0</t>
        </is>
      </c>
      <c r="M120" t="inlineStr">
        <is>
          <t>Piljac, Thomas M., 1952-</t>
        </is>
      </c>
      <c r="N120" t="inlineStr">
        <is>
          <t>Chicago, IL : Bryce-Waterton Publications : Distributed by Independent Publishers Group, c1990.</t>
        </is>
      </c>
      <c r="O120" t="inlineStr">
        <is>
          <t>1990</t>
        </is>
      </c>
      <c r="P120" t="inlineStr">
        <is>
          <t>All new, expanded ed.</t>
        </is>
      </c>
      <c r="Q120" t="inlineStr">
        <is>
          <t>eng</t>
        </is>
      </c>
      <c r="R120" t="inlineStr">
        <is>
          <t>ilu</t>
        </is>
      </c>
      <c r="T120" t="inlineStr">
        <is>
          <t xml:space="preserve">BJ </t>
        </is>
      </c>
      <c r="U120" t="n">
        <v>11</v>
      </c>
      <c r="V120" t="n">
        <v>11</v>
      </c>
      <c r="W120" t="inlineStr">
        <is>
          <t>2004-02-17</t>
        </is>
      </c>
      <c r="X120" t="inlineStr">
        <is>
          <t>2004-02-17</t>
        </is>
      </c>
      <c r="Y120" t="inlineStr">
        <is>
          <t>1998-02-09</t>
        </is>
      </c>
      <c r="Z120" t="inlineStr">
        <is>
          <t>1998-02-09</t>
        </is>
      </c>
      <c r="AA120" t="n">
        <v>16</v>
      </c>
      <c r="AB120" t="n">
        <v>16</v>
      </c>
      <c r="AC120" t="n">
        <v>348</v>
      </c>
      <c r="AD120" t="n">
        <v>1</v>
      </c>
      <c r="AE120" t="n">
        <v>5</v>
      </c>
      <c r="AF120" t="n">
        <v>0</v>
      </c>
      <c r="AG120" t="n">
        <v>1</v>
      </c>
      <c r="AH120" t="n">
        <v>0</v>
      </c>
      <c r="AI120" t="n">
        <v>0</v>
      </c>
      <c r="AJ120" t="n">
        <v>0</v>
      </c>
      <c r="AK120" t="n">
        <v>0</v>
      </c>
      <c r="AL120" t="n">
        <v>0</v>
      </c>
      <c r="AM120" t="n">
        <v>0</v>
      </c>
      <c r="AN120" t="n">
        <v>0</v>
      </c>
      <c r="AO120" t="n">
        <v>1</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HYPERLINK("https://creighton-primo.hosted.exlibrisgroup.com/primo-explore/search?tab=default_tab&amp;search_scope=EVERYTHING&amp;vid=01CRU&amp;lang=en_US&amp;offset=0&amp;query=any,contains,991002797599702656","Catalog Record")</f>
        <v/>
      </c>
      <c r="AV120">
        <f>HYPERLINK("http://www.worldcat.org/oclc/36749780","WorldCat Record")</f>
        <v/>
      </c>
      <c r="AW120" t="inlineStr">
        <is>
          <t>12017066:eng</t>
        </is>
      </c>
      <c r="AX120" t="inlineStr">
        <is>
          <t>36749780</t>
        </is>
      </c>
      <c r="AY120" t="inlineStr">
        <is>
          <t>991002797599702656</t>
        </is>
      </c>
      <c r="AZ120" t="inlineStr">
        <is>
          <t>991002797599702656</t>
        </is>
      </c>
      <c r="BA120" t="inlineStr">
        <is>
          <t>2261806740002656</t>
        </is>
      </c>
      <c r="BB120" t="inlineStr">
        <is>
          <t>BOOK</t>
        </is>
      </c>
      <c r="BD120" t="inlineStr">
        <is>
          <t>9781556522239</t>
        </is>
      </c>
      <c r="BE120" t="inlineStr">
        <is>
          <t>32285003313268</t>
        </is>
      </c>
      <c r="BF120" t="inlineStr">
        <is>
          <t>893899240</t>
        </is>
      </c>
    </row>
    <row r="121">
      <c r="A121" t="inlineStr">
        <is>
          <t>No</t>
        </is>
      </c>
      <c r="B121" t="inlineStr">
        <is>
          <t>CURAL</t>
        </is>
      </c>
      <c r="C121" t="inlineStr">
        <is>
          <t>SHELVES</t>
        </is>
      </c>
      <c r="D121" t="inlineStr">
        <is>
          <t>BJ21 .B74 1971</t>
        </is>
      </c>
      <c r="E121" t="inlineStr">
        <is>
          <t>0                      BJ 0021000B  74          1971</t>
        </is>
      </c>
      <c r="F121" t="inlineStr">
        <is>
          <t>Broad's critical essays in moral philosophy / by C.D. Broad ; edited by David R. Cheney.</t>
        </is>
      </c>
      <c r="H121" t="inlineStr">
        <is>
          <t>No</t>
        </is>
      </c>
      <c r="I121" t="inlineStr">
        <is>
          <t>1</t>
        </is>
      </c>
      <c r="J121" t="inlineStr">
        <is>
          <t>No</t>
        </is>
      </c>
      <c r="K121" t="inlineStr">
        <is>
          <t>No</t>
        </is>
      </c>
      <c r="L121" t="inlineStr">
        <is>
          <t>0</t>
        </is>
      </c>
      <c r="M121" t="inlineStr">
        <is>
          <t>Broad, C. D. (Charlie Dunbar), 1887-1971.</t>
        </is>
      </c>
      <c r="N121" t="inlineStr">
        <is>
          <t>London : Allen &amp; Unwin ; New York ; Humanities Press, 1971.</t>
        </is>
      </c>
      <c r="O121" t="inlineStr">
        <is>
          <t>1971</t>
        </is>
      </c>
      <c r="Q121" t="inlineStr">
        <is>
          <t>eng</t>
        </is>
      </c>
      <c r="R121" t="inlineStr">
        <is>
          <t>enk</t>
        </is>
      </c>
      <c r="S121" t="inlineStr">
        <is>
          <t>Library of philosophy</t>
        </is>
      </c>
      <c r="T121" t="inlineStr">
        <is>
          <t xml:space="preserve">BJ </t>
        </is>
      </c>
      <c r="U121" t="n">
        <v>1</v>
      </c>
      <c r="V121" t="n">
        <v>1</v>
      </c>
      <c r="W121" t="inlineStr">
        <is>
          <t>1997-11-03</t>
        </is>
      </c>
      <c r="X121" t="inlineStr">
        <is>
          <t>1997-11-03</t>
        </is>
      </c>
      <c r="Y121" t="inlineStr">
        <is>
          <t>1990-09-12</t>
        </is>
      </c>
      <c r="Z121" t="inlineStr">
        <is>
          <t>1990-09-12</t>
        </is>
      </c>
      <c r="AA121" t="n">
        <v>364</v>
      </c>
      <c r="AB121" t="n">
        <v>227</v>
      </c>
      <c r="AC121" t="n">
        <v>266</v>
      </c>
      <c r="AD121" t="n">
        <v>2</v>
      </c>
      <c r="AE121" t="n">
        <v>2</v>
      </c>
      <c r="AF121" t="n">
        <v>15</v>
      </c>
      <c r="AG121" t="n">
        <v>15</v>
      </c>
      <c r="AH121" t="n">
        <v>3</v>
      </c>
      <c r="AI121" t="n">
        <v>3</v>
      </c>
      <c r="AJ121" t="n">
        <v>5</v>
      </c>
      <c r="AK121" t="n">
        <v>5</v>
      </c>
      <c r="AL121" t="n">
        <v>13</v>
      </c>
      <c r="AM121" t="n">
        <v>13</v>
      </c>
      <c r="AN121" t="n">
        <v>0</v>
      </c>
      <c r="AO121" t="n">
        <v>0</v>
      </c>
      <c r="AP121" t="n">
        <v>0</v>
      </c>
      <c r="AQ121" t="n">
        <v>0</v>
      </c>
      <c r="AR121" t="inlineStr">
        <is>
          <t>No</t>
        </is>
      </c>
      <c r="AS121" t="inlineStr">
        <is>
          <t>No</t>
        </is>
      </c>
      <c r="AU121">
        <f>HYPERLINK("https://creighton-primo.hosted.exlibrisgroup.com/primo-explore/search?tab=default_tab&amp;search_scope=EVERYTHING&amp;vid=01CRU&amp;lang=en_US&amp;offset=0&amp;query=any,contains,991005149419702656","Catalog Record")</f>
        <v/>
      </c>
      <c r="AV121">
        <f>HYPERLINK("http://www.worldcat.org/oclc/379902","WorldCat Record")</f>
        <v/>
      </c>
      <c r="AW121" t="inlineStr">
        <is>
          <t>1436576497:eng</t>
        </is>
      </c>
      <c r="AX121" t="inlineStr">
        <is>
          <t>379902</t>
        </is>
      </c>
      <c r="AY121" t="inlineStr">
        <is>
          <t>991005149419702656</t>
        </is>
      </c>
      <c r="AZ121" t="inlineStr">
        <is>
          <t>991005149419702656</t>
        </is>
      </c>
      <c r="BA121" t="inlineStr">
        <is>
          <t>2267775750002656</t>
        </is>
      </c>
      <c r="BB121" t="inlineStr">
        <is>
          <t>BOOK</t>
        </is>
      </c>
      <c r="BD121" t="inlineStr">
        <is>
          <t>9780041900064</t>
        </is>
      </c>
      <c r="BE121" t="inlineStr">
        <is>
          <t>32285000302199</t>
        </is>
      </c>
      <c r="BF121" t="inlineStr">
        <is>
          <t>893412397</t>
        </is>
      </c>
    </row>
    <row r="122">
      <c r="A122" t="inlineStr">
        <is>
          <t>No</t>
        </is>
      </c>
      <c r="B122" t="inlineStr">
        <is>
          <t>CURAL</t>
        </is>
      </c>
      <c r="C122" t="inlineStr">
        <is>
          <t>SHELVES</t>
        </is>
      </c>
      <c r="D122" t="inlineStr">
        <is>
          <t>BJ21 .H83</t>
        </is>
      </c>
      <c r="E122" t="inlineStr">
        <is>
          <t>0                      BJ 0021000H  83</t>
        </is>
      </c>
      <c r="F122" t="inlineStr">
        <is>
          <t>Human values in a secular world / edited by Robert Z. Apostol.</t>
        </is>
      </c>
      <c r="H122" t="inlineStr">
        <is>
          <t>No</t>
        </is>
      </c>
      <c r="I122" t="inlineStr">
        <is>
          <t>1</t>
        </is>
      </c>
      <c r="J122" t="inlineStr">
        <is>
          <t>Yes</t>
        </is>
      </c>
      <c r="K122" t="inlineStr">
        <is>
          <t>No</t>
        </is>
      </c>
      <c r="L122" t="inlineStr">
        <is>
          <t>0</t>
        </is>
      </c>
      <c r="N122" t="inlineStr">
        <is>
          <t>New York : Humanities Press, [1971, c1970]</t>
        </is>
      </c>
      <c r="O122" t="inlineStr">
        <is>
          <t>1971</t>
        </is>
      </c>
      <c r="Q122" t="inlineStr">
        <is>
          <t>eng</t>
        </is>
      </c>
      <c r="R122" t="inlineStr">
        <is>
          <t>nyu</t>
        </is>
      </c>
      <c r="T122" t="inlineStr">
        <is>
          <t xml:space="preserve">BJ </t>
        </is>
      </c>
      <c r="U122" t="n">
        <v>2</v>
      </c>
      <c r="V122" t="n">
        <v>2</v>
      </c>
      <c r="W122" t="inlineStr">
        <is>
          <t>1996-04-21</t>
        </is>
      </c>
      <c r="X122" t="inlineStr">
        <is>
          <t>1996-04-21</t>
        </is>
      </c>
      <c r="Y122" t="inlineStr">
        <is>
          <t>1995-09-21</t>
        </is>
      </c>
      <c r="Z122" t="inlineStr">
        <is>
          <t>2000-06-14</t>
        </is>
      </c>
      <c r="AA122" t="n">
        <v>250</v>
      </c>
      <c r="AB122" t="n">
        <v>232</v>
      </c>
      <c r="AC122" t="n">
        <v>264</v>
      </c>
      <c r="AD122" t="n">
        <v>6</v>
      </c>
      <c r="AE122" t="n">
        <v>6</v>
      </c>
      <c r="AF122" t="n">
        <v>17</v>
      </c>
      <c r="AG122" t="n">
        <v>19</v>
      </c>
      <c r="AH122" t="n">
        <v>4</v>
      </c>
      <c r="AI122" t="n">
        <v>5</v>
      </c>
      <c r="AJ122" t="n">
        <v>3</v>
      </c>
      <c r="AK122" t="n">
        <v>3</v>
      </c>
      <c r="AL122" t="n">
        <v>10</v>
      </c>
      <c r="AM122" t="n">
        <v>12</v>
      </c>
      <c r="AN122" t="n">
        <v>3</v>
      </c>
      <c r="AO122" t="n">
        <v>3</v>
      </c>
      <c r="AP122" t="n">
        <v>0</v>
      </c>
      <c r="AQ122" t="n">
        <v>0</v>
      </c>
      <c r="AR122" t="inlineStr">
        <is>
          <t>No</t>
        </is>
      </c>
      <c r="AS122" t="inlineStr">
        <is>
          <t>No</t>
        </is>
      </c>
      <c r="AU122">
        <f>HYPERLINK("https://creighton-primo.hosted.exlibrisgroup.com/primo-explore/search?tab=default_tab&amp;search_scope=EVERYTHING&amp;vid=01CRU&amp;lang=en_US&amp;offset=0&amp;query=any,contains,991001731519702656","Catalog Record")</f>
        <v/>
      </c>
      <c r="AV122">
        <f>HYPERLINK("http://www.worldcat.org/oclc/115673","WorldCat Record")</f>
        <v/>
      </c>
      <c r="AW122" t="inlineStr">
        <is>
          <t>422251499:eng</t>
        </is>
      </c>
      <c r="AX122" t="inlineStr">
        <is>
          <t>115673</t>
        </is>
      </c>
      <c r="AY122" t="inlineStr">
        <is>
          <t>991001731519702656</t>
        </is>
      </c>
      <c r="AZ122" t="inlineStr">
        <is>
          <t>991001731519702656</t>
        </is>
      </c>
      <c r="BA122" t="inlineStr">
        <is>
          <t>2260313330002656</t>
        </is>
      </c>
      <c r="BB122" t="inlineStr">
        <is>
          <t>BOOK</t>
        </is>
      </c>
      <c r="BD122" t="inlineStr">
        <is>
          <t>9780391001206</t>
        </is>
      </c>
      <c r="BE122" t="inlineStr">
        <is>
          <t>32285002066552</t>
        </is>
      </c>
      <c r="BF122" t="inlineStr">
        <is>
          <t>893791657</t>
        </is>
      </c>
    </row>
    <row r="123">
      <c r="A123" t="inlineStr">
        <is>
          <t>No</t>
        </is>
      </c>
      <c r="B123" t="inlineStr">
        <is>
          <t>CURAL</t>
        </is>
      </c>
      <c r="C123" t="inlineStr">
        <is>
          <t>SHELVES</t>
        </is>
      </c>
      <c r="D123" t="inlineStr">
        <is>
          <t>BJ21 .K6</t>
        </is>
      </c>
      <c r="E123" t="inlineStr">
        <is>
          <t>0                      BJ 0021000K  6</t>
        </is>
      </c>
      <c r="F123" t="inlineStr">
        <is>
          <t>Contemporary European ethics; selected readings. Edited, translated in part, and introduced by Joseph J. Kockelmans.</t>
        </is>
      </c>
      <c r="H123" t="inlineStr">
        <is>
          <t>No</t>
        </is>
      </c>
      <c r="I123" t="inlineStr">
        <is>
          <t>1</t>
        </is>
      </c>
      <c r="J123" t="inlineStr">
        <is>
          <t>No</t>
        </is>
      </c>
      <c r="K123" t="inlineStr">
        <is>
          <t>No</t>
        </is>
      </c>
      <c r="L123" t="inlineStr">
        <is>
          <t>0</t>
        </is>
      </c>
      <c r="M123" t="inlineStr">
        <is>
          <t>Kockelmans, Joseph J., 1923- compiler.</t>
        </is>
      </c>
      <c r="N123" t="inlineStr">
        <is>
          <t>Garden City, N.Y., Anchor Books, 1972.</t>
        </is>
      </c>
      <c r="O123" t="inlineStr">
        <is>
          <t>1972</t>
        </is>
      </c>
      <c r="Q123" t="inlineStr">
        <is>
          <t>eng</t>
        </is>
      </c>
      <c r="R123" t="inlineStr">
        <is>
          <t>nyu</t>
        </is>
      </c>
      <c r="T123" t="inlineStr">
        <is>
          <t xml:space="preserve">BJ </t>
        </is>
      </c>
      <c r="U123" t="n">
        <v>3</v>
      </c>
      <c r="V123" t="n">
        <v>3</v>
      </c>
      <c r="W123" t="inlineStr">
        <is>
          <t>2000-04-21</t>
        </is>
      </c>
      <c r="X123" t="inlineStr">
        <is>
          <t>2000-04-21</t>
        </is>
      </c>
      <c r="Y123" t="inlineStr">
        <is>
          <t>1996-08-08</t>
        </is>
      </c>
      <c r="Z123" t="inlineStr">
        <is>
          <t>1996-08-08</t>
        </is>
      </c>
      <c r="AA123" t="n">
        <v>393</v>
      </c>
      <c r="AB123" t="n">
        <v>335</v>
      </c>
      <c r="AC123" t="n">
        <v>338</v>
      </c>
      <c r="AD123" t="n">
        <v>1</v>
      </c>
      <c r="AE123" t="n">
        <v>1</v>
      </c>
      <c r="AF123" t="n">
        <v>19</v>
      </c>
      <c r="AG123" t="n">
        <v>19</v>
      </c>
      <c r="AH123" t="n">
        <v>6</v>
      </c>
      <c r="AI123" t="n">
        <v>6</v>
      </c>
      <c r="AJ123" t="n">
        <v>6</v>
      </c>
      <c r="AK123" t="n">
        <v>6</v>
      </c>
      <c r="AL123" t="n">
        <v>13</v>
      </c>
      <c r="AM123" t="n">
        <v>13</v>
      </c>
      <c r="AN123" t="n">
        <v>0</v>
      </c>
      <c r="AO123" t="n">
        <v>0</v>
      </c>
      <c r="AP123" t="n">
        <v>0</v>
      </c>
      <c r="AQ123" t="n">
        <v>0</v>
      </c>
      <c r="AR123" t="inlineStr">
        <is>
          <t>No</t>
        </is>
      </c>
      <c r="AS123" t="inlineStr">
        <is>
          <t>Yes</t>
        </is>
      </c>
      <c r="AT123">
        <f>HYPERLINK("http://catalog.hathitrust.org/Record/001389556","HathiTrust Record")</f>
        <v/>
      </c>
      <c r="AU123">
        <f>HYPERLINK("https://creighton-primo.hosted.exlibrisgroup.com/primo-explore/search?tab=default_tab&amp;search_scope=EVERYTHING&amp;vid=01CRU&amp;lang=en_US&amp;offset=0&amp;query=any,contains,991002175309702656","Catalog Record")</f>
        <v/>
      </c>
      <c r="AV123">
        <f>HYPERLINK("http://www.worldcat.org/oclc/277929","WorldCat Record")</f>
        <v/>
      </c>
      <c r="AW123" t="inlineStr">
        <is>
          <t>1418044:eng</t>
        </is>
      </c>
      <c r="AX123" t="inlineStr">
        <is>
          <t>277929</t>
        </is>
      </c>
      <c r="AY123" t="inlineStr">
        <is>
          <t>991002175309702656</t>
        </is>
      </c>
      <c r="AZ123" t="inlineStr">
        <is>
          <t>991002175309702656</t>
        </is>
      </c>
      <c r="BA123" t="inlineStr">
        <is>
          <t>2260275560002656</t>
        </is>
      </c>
      <c r="BB123" t="inlineStr">
        <is>
          <t>BOOK</t>
        </is>
      </c>
      <c r="BE123" t="inlineStr">
        <is>
          <t>32285002259033</t>
        </is>
      </c>
      <c r="BF123" t="inlineStr">
        <is>
          <t>893892237</t>
        </is>
      </c>
    </row>
    <row r="124">
      <c r="A124" t="inlineStr">
        <is>
          <t>No</t>
        </is>
      </c>
      <c r="B124" t="inlineStr">
        <is>
          <t>CURAL</t>
        </is>
      </c>
      <c r="C124" t="inlineStr">
        <is>
          <t>SHELVES</t>
        </is>
      </c>
      <c r="D124" t="inlineStr">
        <is>
          <t>BJ21 .M25</t>
        </is>
      </c>
      <c r="E124" t="inlineStr">
        <is>
          <t>0                      BJ 0021000M  25</t>
        </is>
      </c>
      <c r="F124" t="inlineStr">
        <is>
          <t>Approaches to morality : readings in ethics from classical philosophy to existentialism / under the general editorship of: Jesse A. Mann, Gerald F. Kreyche. Contributing editors: Francis H. Eterovich [and others]</t>
        </is>
      </c>
      <c r="H124" t="inlineStr">
        <is>
          <t>No</t>
        </is>
      </c>
      <c r="I124" t="inlineStr">
        <is>
          <t>1</t>
        </is>
      </c>
      <c r="J124" t="inlineStr">
        <is>
          <t>No</t>
        </is>
      </c>
      <c r="K124" t="inlineStr">
        <is>
          <t>No</t>
        </is>
      </c>
      <c r="L124" t="inlineStr">
        <is>
          <t>0</t>
        </is>
      </c>
      <c r="M124" t="inlineStr">
        <is>
          <t>Mann, Jesse A. (Jesse Aloysius), 1921-2016 editor.</t>
        </is>
      </c>
      <c r="N124" t="inlineStr">
        <is>
          <t>New York : Harcourt, Brace &amp; World, [1966]</t>
        </is>
      </c>
      <c r="O124" t="inlineStr">
        <is>
          <t>1966</t>
        </is>
      </c>
      <c r="Q124" t="inlineStr">
        <is>
          <t>eng</t>
        </is>
      </c>
      <c r="R124" t="inlineStr">
        <is>
          <t>nyu</t>
        </is>
      </c>
      <c r="S124" t="inlineStr">
        <is>
          <t>The Harbrace series in philosophy</t>
        </is>
      </c>
      <c r="T124" t="inlineStr">
        <is>
          <t xml:space="preserve">BJ </t>
        </is>
      </c>
      <c r="U124" t="n">
        <v>1</v>
      </c>
      <c r="V124" t="n">
        <v>1</v>
      </c>
      <c r="W124" t="inlineStr">
        <is>
          <t>2006-11-02</t>
        </is>
      </c>
      <c r="X124" t="inlineStr">
        <is>
          <t>2006-11-02</t>
        </is>
      </c>
      <c r="Y124" t="inlineStr">
        <is>
          <t>1994-03-14</t>
        </is>
      </c>
      <c r="Z124" t="inlineStr">
        <is>
          <t>1994-03-14</t>
        </is>
      </c>
      <c r="AA124" t="n">
        <v>373</v>
      </c>
      <c r="AB124" t="n">
        <v>328</v>
      </c>
      <c r="AC124" t="n">
        <v>335</v>
      </c>
      <c r="AD124" t="n">
        <v>4</v>
      </c>
      <c r="AE124" t="n">
        <v>4</v>
      </c>
      <c r="AF124" t="n">
        <v>23</v>
      </c>
      <c r="AG124" t="n">
        <v>23</v>
      </c>
      <c r="AH124" t="n">
        <v>8</v>
      </c>
      <c r="AI124" t="n">
        <v>8</v>
      </c>
      <c r="AJ124" t="n">
        <v>3</v>
      </c>
      <c r="AK124" t="n">
        <v>3</v>
      </c>
      <c r="AL124" t="n">
        <v>19</v>
      </c>
      <c r="AM124" t="n">
        <v>19</v>
      </c>
      <c r="AN124" t="n">
        <v>1</v>
      </c>
      <c r="AO124" t="n">
        <v>1</v>
      </c>
      <c r="AP124" t="n">
        <v>0</v>
      </c>
      <c r="AQ124" t="n">
        <v>0</v>
      </c>
      <c r="AR124" t="inlineStr">
        <is>
          <t>No</t>
        </is>
      </c>
      <c r="AS124" t="inlineStr">
        <is>
          <t>No</t>
        </is>
      </c>
      <c r="AU124">
        <f>HYPERLINK("https://creighton-primo.hosted.exlibrisgroup.com/primo-explore/search?tab=default_tab&amp;search_scope=EVERYTHING&amp;vid=01CRU&amp;lang=en_US&amp;offset=0&amp;query=any,contains,991003357899702656","Catalog Record")</f>
        <v/>
      </c>
      <c r="AV124">
        <f>HYPERLINK("http://www.worldcat.org/oclc/892447","WorldCat Record")</f>
        <v/>
      </c>
      <c r="AW124" t="inlineStr">
        <is>
          <t>1876080:eng</t>
        </is>
      </c>
      <c r="AX124" t="inlineStr">
        <is>
          <t>892447</t>
        </is>
      </c>
      <c r="AY124" t="inlineStr">
        <is>
          <t>991003357899702656</t>
        </is>
      </c>
      <c r="AZ124" t="inlineStr">
        <is>
          <t>991003357899702656</t>
        </is>
      </c>
      <c r="BA124" t="inlineStr">
        <is>
          <t>2263817820002656</t>
        </is>
      </c>
      <c r="BB124" t="inlineStr">
        <is>
          <t>BOOK</t>
        </is>
      </c>
      <c r="BE124" t="inlineStr">
        <is>
          <t>32285001853380</t>
        </is>
      </c>
      <c r="BF124" t="inlineStr">
        <is>
          <t>893604716</t>
        </is>
      </c>
    </row>
    <row r="125">
      <c r="A125" t="inlineStr">
        <is>
          <t>No</t>
        </is>
      </c>
      <c r="B125" t="inlineStr">
        <is>
          <t>CURAL</t>
        </is>
      </c>
      <c r="C125" t="inlineStr">
        <is>
          <t>SHELVES</t>
        </is>
      </c>
      <c r="D125" t="inlineStr">
        <is>
          <t>BJ21 .M4</t>
        </is>
      </c>
      <c r="E125" t="inlineStr">
        <is>
          <t>0                      BJ 0021000M  4</t>
        </is>
      </c>
      <c r="F125" t="inlineStr">
        <is>
          <t>Essays in moral philosophy / edited by A.I. Melden.</t>
        </is>
      </c>
      <c r="H125" t="inlineStr">
        <is>
          <t>No</t>
        </is>
      </c>
      <c r="I125" t="inlineStr">
        <is>
          <t>1</t>
        </is>
      </c>
      <c r="J125" t="inlineStr">
        <is>
          <t>No</t>
        </is>
      </c>
      <c r="K125" t="inlineStr">
        <is>
          <t>No</t>
        </is>
      </c>
      <c r="L125" t="inlineStr">
        <is>
          <t>0</t>
        </is>
      </c>
      <c r="M125" t="inlineStr">
        <is>
          <t>Melden, A. I. (Abraham Irving), 1910-1991.</t>
        </is>
      </c>
      <c r="N125" t="inlineStr">
        <is>
          <t>Seattle : University of Washington Press, 1958.</t>
        </is>
      </c>
      <c r="O125" t="inlineStr">
        <is>
          <t>1958</t>
        </is>
      </c>
      <c r="Q125" t="inlineStr">
        <is>
          <t>eng</t>
        </is>
      </c>
      <c r="R125" t="inlineStr">
        <is>
          <t>wau</t>
        </is>
      </c>
      <c r="T125" t="inlineStr">
        <is>
          <t xml:space="preserve">BJ </t>
        </is>
      </c>
      <c r="U125" t="n">
        <v>5</v>
      </c>
      <c r="V125" t="n">
        <v>5</v>
      </c>
      <c r="W125" t="inlineStr">
        <is>
          <t>2006-01-25</t>
        </is>
      </c>
      <c r="X125" t="inlineStr">
        <is>
          <t>2006-01-25</t>
        </is>
      </c>
      <c r="Y125" t="inlineStr">
        <is>
          <t>1993-04-29</t>
        </is>
      </c>
      <c r="Z125" t="inlineStr">
        <is>
          <t>1993-04-29</t>
        </is>
      </c>
      <c r="AA125" t="n">
        <v>781</v>
      </c>
      <c r="AB125" t="n">
        <v>624</v>
      </c>
      <c r="AC125" t="n">
        <v>635</v>
      </c>
      <c r="AD125" t="n">
        <v>4</v>
      </c>
      <c r="AE125" t="n">
        <v>4</v>
      </c>
      <c r="AF125" t="n">
        <v>35</v>
      </c>
      <c r="AG125" t="n">
        <v>35</v>
      </c>
      <c r="AH125" t="n">
        <v>13</v>
      </c>
      <c r="AI125" t="n">
        <v>13</v>
      </c>
      <c r="AJ125" t="n">
        <v>7</v>
      </c>
      <c r="AK125" t="n">
        <v>7</v>
      </c>
      <c r="AL125" t="n">
        <v>22</v>
      </c>
      <c r="AM125" t="n">
        <v>22</v>
      </c>
      <c r="AN125" t="n">
        <v>3</v>
      </c>
      <c r="AO125" t="n">
        <v>3</v>
      </c>
      <c r="AP125" t="n">
        <v>2</v>
      </c>
      <c r="AQ125" t="n">
        <v>2</v>
      </c>
      <c r="AR125" t="inlineStr">
        <is>
          <t>No</t>
        </is>
      </c>
      <c r="AS125" t="inlineStr">
        <is>
          <t>No</t>
        </is>
      </c>
      <c r="AU125">
        <f>HYPERLINK("https://creighton-primo.hosted.exlibrisgroup.com/primo-explore/search?tab=default_tab&amp;search_scope=EVERYTHING&amp;vid=01CRU&amp;lang=en_US&amp;offset=0&amp;query=any,contains,991000340689702656","Catalog Record")</f>
        <v/>
      </c>
      <c r="AV125">
        <f>HYPERLINK("http://www.worldcat.org/oclc/10265425","WorldCat Record")</f>
        <v/>
      </c>
      <c r="AW125" t="inlineStr">
        <is>
          <t>54614145:eng</t>
        </is>
      </c>
      <c r="AX125" t="inlineStr">
        <is>
          <t>10265425</t>
        </is>
      </c>
      <c r="AY125" t="inlineStr">
        <is>
          <t>991000340689702656</t>
        </is>
      </c>
      <c r="AZ125" t="inlineStr">
        <is>
          <t>991000340689702656</t>
        </is>
      </c>
      <c r="BA125" t="inlineStr">
        <is>
          <t>2264653360002656</t>
        </is>
      </c>
      <c r="BB125" t="inlineStr">
        <is>
          <t>BOOK</t>
        </is>
      </c>
      <c r="BE125" t="inlineStr">
        <is>
          <t>32285001630788</t>
        </is>
      </c>
      <c r="BF125" t="inlineStr">
        <is>
          <t>893871576</t>
        </is>
      </c>
    </row>
    <row r="126">
      <c r="A126" t="inlineStr">
        <is>
          <t>No</t>
        </is>
      </c>
      <c r="B126" t="inlineStr">
        <is>
          <t>CURAL</t>
        </is>
      </c>
      <c r="C126" t="inlineStr">
        <is>
          <t>SHELVES</t>
        </is>
      </c>
      <c r="D126" t="inlineStr">
        <is>
          <t>BJ21 .R54 1989</t>
        </is>
      </c>
      <c r="E126" t="inlineStr">
        <is>
          <t>0                      BJ 0021000R  54          1989</t>
        </is>
      </c>
      <c r="F126" t="inlineStr">
        <is>
          <t>The Right thing to do : basic readings in moral philosophy / edited by James Rachels.</t>
        </is>
      </c>
      <c r="H126" t="inlineStr">
        <is>
          <t>No</t>
        </is>
      </c>
      <c r="I126" t="inlineStr">
        <is>
          <t>1</t>
        </is>
      </c>
      <c r="J126" t="inlineStr">
        <is>
          <t>No</t>
        </is>
      </c>
      <c r="K126" t="inlineStr">
        <is>
          <t>No</t>
        </is>
      </c>
      <c r="L126" t="inlineStr">
        <is>
          <t>0</t>
        </is>
      </c>
      <c r="N126" t="inlineStr">
        <is>
          <t>New York : McGraw-Hill, c1989.</t>
        </is>
      </c>
      <c r="O126" t="inlineStr">
        <is>
          <t>1989</t>
        </is>
      </c>
      <c r="P126" t="inlineStr">
        <is>
          <t>1st ed.</t>
        </is>
      </c>
      <c r="Q126" t="inlineStr">
        <is>
          <t>eng</t>
        </is>
      </c>
      <c r="R126" t="inlineStr">
        <is>
          <t>iau</t>
        </is>
      </c>
      <c r="S126" t="inlineStr">
        <is>
          <t>The Heritage series in philosophy</t>
        </is>
      </c>
      <c r="T126" t="inlineStr">
        <is>
          <t xml:space="preserve">BJ </t>
        </is>
      </c>
      <c r="U126" t="n">
        <v>1</v>
      </c>
      <c r="V126" t="n">
        <v>1</v>
      </c>
      <c r="W126" t="inlineStr">
        <is>
          <t>2004-10-21</t>
        </is>
      </c>
      <c r="X126" t="inlineStr">
        <is>
          <t>2004-10-21</t>
        </is>
      </c>
      <c r="Y126" t="inlineStr">
        <is>
          <t>2004-10-21</t>
        </is>
      </c>
      <c r="Z126" t="inlineStr">
        <is>
          <t>2004-10-21</t>
        </is>
      </c>
      <c r="AA126" t="n">
        <v>63</v>
      </c>
      <c r="AB126" t="n">
        <v>49</v>
      </c>
      <c r="AC126" t="n">
        <v>528</v>
      </c>
      <c r="AD126" t="n">
        <v>2</v>
      </c>
      <c r="AE126" t="n">
        <v>4</v>
      </c>
      <c r="AF126" t="n">
        <v>2</v>
      </c>
      <c r="AG126" t="n">
        <v>22</v>
      </c>
      <c r="AH126" t="n">
        <v>1</v>
      </c>
      <c r="AI126" t="n">
        <v>8</v>
      </c>
      <c r="AJ126" t="n">
        <v>0</v>
      </c>
      <c r="AK126" t="n">
        <v>5</v>
      </c>
      <c r="AL126" t="n">
        <v>0</v>
      </c>
      <c r="AM126" t="n">
        <v>12</v>
      </c>
      <c r="AN126" t="n">
        <v>1</v>
      </c>
      <c r="AO126" t="n">
        <v>3</v>
      </c>
      <c r="AP126" t="n">
        <v>0</v>
      </c>
      <c r="AQ126" t="n">
        <v>0</v>
      </c>
      <c r="AR126" t="inlineStr">
        <is>
          <t>No</t>
        </is>
      </c>
      <c r="AS126" t="inlineStr">
        <is>
          <t>No</t>
        </is>
      </c>
      <c r="AU126">
        <f>HYPERLINK("https://creighton-primo.hosted.exlibrisgroup.com/primo-explore/search?tab=default_tab&amp;search_scope=EVERYTHING&amp;vid=01CRU&amp;lang=en_US&amp;offset=0&amp;query=any,contains,991004400609702656","Catalog Record")</f>
        <v/>
      </c>
      <c r="AV126">
        <f>HYPERLINK("http://www.worldcat.org/oclc/31494585","WorldCat Record")</f>
        <v/>
      </c>
      <c r="AW126" t="inlineStr">
        <is>
          <t>796412581:eng</t>
        </is>
      </c>
      <c r="AX126" t="inlineStr">
        <is>
          <t>31494585</t>
        </is>
      </c>
      <c r="AY126" t="inlineStr">
        <is>
          <t>991004400609702656</t>
        </is>
      </c>
      <c r="AZ126" t="inlineStr">
        <is>
          <t>991004400609702656</t>
        </is>
      </c>
      <c r="BA126" t="inlineStr">
        <is>
          <t>2254796120002656</t>
        </is>
      </c>
      <c r="BB126" t="inlineStr">
        <is>
          <t>BOOK</t>
        </is>
      </c>
      <c r="BD126" t="inlineStr">
        <is>
          <t>9780075570028</t>
        </is>
      </c>
      <c r="BE126" t="inlineStr">
        <is>
          <t>32285005005672</t>
        </is>
      </c>
      <c r="BF126" t="inlineStr">
        <is>
          <t>893325342</t>
        </is>
      </c>
    </row>
    <row r="127">
      <c r="A127" t="inlineStr">
        <is>
          <t>No</t>
        </is>
      </c>
      <c r="B127" t="inlineStr">
        <is>
          <t>CURAL</t>
        </is>
      </c>
      <c r="C127" t="inlineStr">
        <is>
          <t>SHELVES</t>
        </is>
      </c>
      <c r="D127" t="inlineStr">
        <is>
          <t>BJ212 .M67 1986</t>
        </is>
      </c>
      <c r="E127" t="inlineStr">
        <is>
          <t>0                      BJ 0212000M  67          1986</t>
        </is>
      </c>
      <c r="F127" t="inlineStr">
        <is>
          <t>Moral exhortation : a Greco-Roman sourcebook / [compiled by] Abraham J. Malherbe.</t>
        </is>
      </c>
      <c r="H127" t="inlineStr">
        <is>
          <t>No</t>
        </is>
      </c>
      <c r="I127" t="inlineStr">
        <is>
          <t>1</t>
        </is>
      </c>
      <c r="J127" t="inlineStr">
        <is>
          <t>No</t>
        </is>
      </c>
      <c r="K127" t="inlineStr">
        <is>
          <t>No</t>
        </is>
      </c>
      <c r="L127" t="inlineStr">
        <is>
          <t>0</t>
        </is>
      </c>
      <c r="N127" t="inlineStr">
        <is>
          <t>Philadelphia : Westminster Press, c1986.</t>
        </is>
      </c>
      <c r="O127" t="inlineStr">
        <is>
          <t>1986</t>
        </is>
      </c>
      <c r="P127" t="inlineStr">
        <is>
          <t>1st ed.</t>
        </is>
      </c>
      <c r="Q127" t="inlineStr">
        <is>
          <t>eng</t>
        </is>
      </c>
      <c r="R127" t="inlineStr">
        <is>
          <t>pau</t>
        </is>
      </c>
      <c r="S127" t="inlineStr">
        <is>
          <t>Library of early Christianity ; 4</t>
        </is>
      </c>
      <c r="T127" t="inlineStr">
        <is>
          <t xml:space="preserve">BJ </t>
        </is>
      </c>
      <c r="U127" t="n">
        <v>5</v>
      </c>
      <c r="V127" t="n">
        <v>5</v>
      </c>
      <c r="W127" t="inlineStr">
        <is>
          <t>2000-03-28</t>
        </is>
      </c>
      <c r="X127" t="inlineStr">
        <is>
          <t>2000-03-28</t>
        </is>
      </c>
      <c r="Y127" t="inlineStr">
        <is>
          <t>1990-09-12</t>
        </is>
      </c>
      <c r="Z127" t="inlineStr">
        <is>
          <t>1990-09-12</t>
        </is>
      </c>
      <c r="AA127" t="n">
        <v>785</v>
      </c>
      <c r="AB127" t="n">
        <v>644</v>
      </c>
      <c r="AC127" t="n">
        <v>678</v>
      </c>
      <c r="AD127" t="n">
        <v>5</v>
      </c>
      <c r="AE127" t="n">
        <v>5</v>
      </c>
      <c r="AF127" t="n">
        <v>35</v>
      </c>
      <c r="AG127" t="n">
        <v>37</v>
      </c>
      <c r="AH127" t="n">
        <v>14</v>
      </c>
      <c r="AI127" t="n">
        <v>15</v>
      </c>
      <c r="AJ127" t="n">
        <v>7</v>
      </c>
      <c r="AK127" t="n">
        <v>8</v>
      </c>
      <c r="AL127" t="n">
        <v>22</v>
      </c>
      <c r="AM127" t="n">
        <v>22</v>
      </c>
      <c r="AN127" t="n">
        <v>3</v>
      </c>
      <c r="AO127" t="n">
        <v>3</v>
      </c>
      <c r="AP127" t="n">
        <v>0</v>
      </c>
      <c r="AQ127" t="n">
        <v>0</v>
      </c>
      <c r="AR127" t="inlineStr">
        <is>
          <t>No</t>
        </is>
      </c>
      <c r="AS127" t="inlineStr">
        <is>
          <t>Yes</t>
        </is>
      </c>
      <c r="AT127">
        <f>HYPERLINK("http://catalog.hathitrust.org/Record/000821368","HathiTrust Record")</f>
        <v/>
      </c>
      <c r="AU127">
        <f>HYPERLINK("https://creighton-primo.hosted.exlibrisgroup.com/primo-explore/search?tab=default_tab&amp;search_scope=EVERYTHING&amp;vid=01CRU&amp;lang=en_US&amp;offset=0&amp;query=any,contains,991000809979702656","Catalog Record")</f>
        <v/>
      </c>
      <c r="AV127">
        <f>HYPERLINK("http://www.worldcat.org/oclc/13330594","WorldCat Record")</f>
        <v/>
      </c>
      <c r="AW127" t="inlineStr">
        <is>
          <t>796606340:eng</t>
        </is>
      </c>
      <c r="AX127" t="inlineStr">
        <is>
          <t>13330594</t>
        </is>
      </c>
      <c r="AY127" t="inlineStr">
        <is>
          <t>991000809979702656</t>
        </is>
      </c>
      <c r="AZ127" t="inlineStr">
        <is>
          <t>991000809979702656</t>
        </is>
      </c>
      <c r="BA127" t="inlineStr">
        <is>
          <t>2266075540002656</t>
        </is>
      </c>
      <c r="BB127" t="inlineStr">
        <is>
          <t>BOOK</t>
        </is>
      </c>
      <c r="BD127" t="inlineStr">
        <is>
          <t>9780664219086</t>
        </is>
      </c>
      <c r="BE127" t="inlineStr">
        <is>
          <t>32285000302504</t>
        </is>
      </c>
      <c r="BF127" t="inlineStr">
        <is>
          <t>893683772</t>
        </is>
      </c>
    </row>
    <row r="128">
      <c r="A128" t="inlineStr">
        <is>
          <t>No</t>
        </is>
      </c>
      <c r="B128" t="inlineStr">
        <is>
          <t>CURAL</t>
        </is>
      </c>
      <c r="C128" t="inlineStr">
        <is>
          <t>SHELVES</t>
        </is>
      </c>
      <c r="D128" t="inlineStr">
        <is>
          <t>BJ22 .F3</t>
        </is>
      </c>
      <c r="E128" t="inlineStr">
        <is>
          <t>0                      BJ 0022000F  3</t>
        </is>
      </c>
      <c r="F128" t="inlineStr">
        <is>
          <t>Anthology of right and reason / [edited by] Austin Fagothey.</t>
        </is>
      </c>
      <c r="H128" t="inlineStr">
        <is>
          <t>No</t>
        </is>
      </c>
      <c r="I128" t="inlineStr">
        <is>
          <t>1</t>
        </is>
      </c>
      <c r="J128" t="inlineStr">
        <is>
          <t>No</t>
        </is>
      </c>
      <c r="K128" t="inlineStr">
        <is>
          <t>No</t>
        </is>
      </c>
      <c r="L128" t="inlineStr">
        <is>
          <t>0</t>
        </is>
      </c>
      <c r="M128" t="inlineStr">
        <is>
          <t>Fagothey, Austin, 1901-1975.</t>
        </is>
      </c>
      <c r="N128" t="inlineStr">
        <is>
          <t>Saint Louis : C.V. Mosby, 1972.</t>
        </is>
      </c>
      <c r="O128" t="inlineStr">
        <is>
          <t>1972</t>
        </is>
      </c>
      <c r="Q128" t="inlineStr">
        <is>
          <t>eng</t>
        </is>
      </c>
      <c r="R128" t="inlineStr">
        <is>
          <t>mou</t>
        </is>
      </c>
      <c r="T128" t="inlineStr">
        <is>
          <t xml:space="preserve">BJ </t>
        </is>
      </c>
      <c r="U128" t="n">
        <v>4</v>
      </c>
      <c r="V128" t="n">
        <v>4</v>
      </c>
      <c r="W128" t="inlineStr">
        <is>
          <t>2006-08-24</t>
        </is>
      </c>
      <c r="X128" t="inlineStr">
        <is>
          <t>2006-08-24</t>
        </is>
      </c>
      <c r="Y128" t="inlineStr">
        <is>
          <t>1990-03-07</t>
        </is>
      </c>
      <c r="Z128" t="inlineStr">
        <is>
          <t>1990-03-07</t>
        </is>
      </c>
      <c r="AA128" t="n">
        <v>169</v>
      </c>
      <c r="AB128" t="n">
        <v>126</v>
      </c>
      <c r="AC128" t="n">
        <v>127</v>
      </c>
      <c r="AD128" t="n">
        <v>3</v>
      </c>
      <c r="AE128" t="n">
        <v>3</v>
      </c>
      <c r="AF128" t="n">
        <v>17</v>
      </c>
      <c r="AG128" t="n">
        <v>17</v>
      </c>
      <c r="AH128" t="n">
        <v>5</v>
      </c>
      <c r="AI128" t="n">
        <v>5</v>
      </c>
      <c r="AJ128" t="n">
        <v>5</v>
      </c>
      <c r="AK128" t="n">
        <v>5</v>
      </c>
      <c r="AL128" t="n">
        <v>11</v>
      </c>
      <c r="AM128" t="n">
        <v>11</v>
      </c>
      <c r="AN128" t="n">
        <v>1</v>
      </c>
      <c r="AO128" t="n">
        <v>1</v>
      </c>
      <c r="AP128" t="n">
        <v>0</v>
      </c>
      <c r="AQ128" t="n">
        <v>0</v>
      </c>
      <c r="AR128" t="inlineStr">
        <is>
          <t>No</t>
        </is>
      </c>
      <c r="AS128" t="inlineStr">
        <is>
          <t>No</t>
        </is>
      </c>
      <c r="AU128">
        <f>HYPERLINK("https://creighton-primo.hosted.exlibrisgroup.com/primo-explore/search?tab=default_tab&amp;search_scope=EVERYTHING&amp;vid=01CRU&amp;lang=en_US&amp;offset=0&amp;query=any,contains,991005215589702656","Catalog Record")</f>
        <v/>
      </c>
      <c r="AV128">
        <f>HYPERLINK("http://www.worldcat.org/oclc/8191313","WorldCat Record")</f>
        <v/>
      </c>
      <c r="AW128" t="inlineStr">
        <is>
          <t>31253178:eng</t>
        </is>
      </c>
      <c r="AX128" t="inlineStr">
        <is>
          <t>8191313</t>
        </is>
      </c>
      <c r="AY128" t="inlineStr">
        <is>
          <t>991005215589702656</t>
        </is>
      </c>
      <c r="AZ128" t="inlineStr">
        <is>
          <t>991005215589702656</t>
        </is>
      </c>
      <c r="BA128" t="inlineStr">
        <is>
          <t>2266171890002656</t>
        </is>
      </c>
      <c r="BB128" t="inlineStr">
        <is>
          <t>BOOK</t>
        </is>
      </c>
      <c r="BD128" t="inlineStr">
        <is>
          <t>9780801615405</t>
        </is>
      </c>
      <c r="BE128" t="inlineStr">
        <is>
          <t>32285000075787</t>
        </is>
      </c>
      <c r="BF128" t="inlineStr">
        <is>
          <t>893883524</t>
        </is>
      </c>
    </row>
    <row r="129">
      <c r="A129" t="inlineStr">
        <is>
          <t>No</t>
        </is>
      </c>
      <c r="B129" t="inlineStr">
        <is>
          <t>CURAL</t>
        </is>
      </c>
      <c r="C129" t="inlineStr">
        <is>
          <t>SHELVES</t>
        </is>
      </c>
      <c r="D129" t="inlineStr">
        <is>
          <t>BJ319 .D37 1984</t>
        </is>
      </c>
      <c r="E129" t="inlineStr">
        <is>
          <t>0                      BJ 0319000D  37          1984</t>
        </is>
      </c>
      <c r="F129" t="inlineStr">
        <is>
          <t>Darwin, Marx, and Freud : their influence on moral theory / edited by Arthur L. Caplan and Bruce Jennings.</t>
        </is>
      </c>
      <c r="H129" t="inlineStr">
        <is>
          <t>No</t>
        </is>
      </c>
      <c r="I129" t="inlineStr">
        <is>
          <t>1</t>
        </is>
      </c>
      <c r="J129" t="inlineStr">
        <is>
          <t>No</t>
        </is>
      </c>
      <c r="K129" t="inlineStr">
        <is>
          <t>No</t>
        </is>
      </c>
      <c r="L129" t="inlineStr">
        <is>
          <t>0</t>
        </is>
      </c>
      <c r="N129" t="inlineStr">
        <is>
          <t>New York : Plenum Press, c1984.</t>
        </is>
      </c>
      <c r="O129" t="inlineStr">
        <is>
          <t>1984</t>
        </is>
      </c>
      <c r="Q129" t="inlineStr">
        <is>
          <t>eng</t>
        </is>
      </c>
      <c r="R129" t="inlineStr">
        <is>
          <t>nyu</t>
        </is>
      </c>
      <c r="S129" t="inlineStr">
        <is>
          <t>The Hastings Center series in ethics</t>
        </is>
      </c>
      <c r="T129" t="inlineStr">
        <is>
          <t xml:space="preserve">BJ </t>
        </is>
      </c>
      <c r="U129" t="n">
        <v>5</v>
      </c>
      <c r="V129" t="n">
        <v>5</v>
      </c>
      <c r="W129" t="inlineStr">
        <is>
          <t>1993-12-05</t>
        </is>
      </c>
      <c r="X129" t="inlineStr">
        <is>
          <t>1993-12-05</t>
        </is>
      </c>
      <c r="Y129" t="inlineStr">
        <is>
          <t>1990-02-08</t>
        </is>
      </c>
      <c r="Z129" t="inlineStr">
        <is>
          <t>1990-02-08</t>
        </is>
      </c>
      <c r="AA129" t="n">
        <v>504</v>
      </c>
      <c r="AB129" t="n">
        <v>403</v>
      </c>
      <c r="AC129" t="n">
        <v>420</v>
      </c>
      <c r="AD129" t="n">
        <v>3</v>
      </c>
      <c r="AE129" t="n">
        <v>3</v>
      </c>
      <c r="AF129" t="n">
        <v>26</v>
      </c>
      <c r="AG129" t="n">
        <v>27</v>
      </c>
      <c r="AH129" t="n">
        <v>10</v>
      </c>
      <c r="AI129" t="n">
        <v>11</v>
      </c>
      <c r="AJ129" t="n">
        <v>4</v>
      </c>
      <c r="AK129" t="n">
        <v>5</v>
      </c>
      <c r="AL129" t="n">
        <v>16</v>
      </c>
      <c r="AM129" t="n">
        <v>16</v>
      </c>
      <c r="AN129" t="n">
        <v>2</v>
      </c>
      <c r="AO129" t="n">
        <v>2</v>
      </c>
      <c r="AP129" t="n">
        <v>1</v>
      </c>
      <c r="AQ129" t="n">
        <v>1</v>
      </c>
      <c r="AR129" t="inlineStr">
        <is>
          <t>No</t>
        </is>
      </c>
      <c r="AS129" t="inlineStr">
        <is>
          <t>Yes</t>
        </is>
      </c>
      <c r="AT129">
        <f>HYPERLINK("http://catalog.hathitrust.org/Record/000125639","HathiTrust Record")</f>
        <v/>
      </c>
      <c r="AU129">
        <f>HYPERLINK("https://creighton-primo.hosted.exlibrisgroup.com/primo-explore/search?tab=default_tab&amp;search_scope=EVERYTHING&amp;vid=01CRU&amp;lang=en_US&amp;offset=0&amp;query=any,contains,991000376029702656","Catalog Record")</f>
        <v/>
      </c>
      <c r="AV129">
        <f>HYPERLINK("http://www.worldcat.org/oclc/10459122","WorldCat Record")</f>
        <v/>
      </c>
      <c r="AW129" t="inlineStr">
        <is>
          <t>836656642:eng</t>
        </is>
      </c>
      <c r="AX129" t="inlineStr">
        <is>
          <t>10459122</t>
        </is>
      </c>
      <c r="AY129" t="inlineStr">
        <is>
          <t>991000376029702656</t>
        </is>
      </c>
      <c r="AZ129" t="inlineStr">
        <is>
          <t>991000376029702656</t>
        </is>
      </c>
      <c r="BA129" t="inlineStr">
        <is>
          <t>2268555170002656</t>
        </is>
      </c>
      <c r="BB129" t="inlineStr">
        <is>
          <t>BOOK</t>
        </is>
      </c>
      <c r="BD129" t="inlineStr">
        <is>
          <t>9780306415302</t>
        </is>
      </c>
      <c r="BE129" t="inlineStr">
        <is>
          <t>32285000007848</t>
        </is>
      </c>
      <c r="BF129" t="inlineStr">
        <is>
          <t>893527989</t>
        </is>
      </c>
    </row>
    <row r="130">
      <c r="A130" t="inlineStr">
        <is>
          <t>No</t>
        </is>
      </c>
      <c r="B130" t="inlineStr">
        <is>
          <t>CURAL</t>
        </is>
      </c>
      <c r="C130" t="inlineStr">
        <is>
          <t>SHELVES</t>
        </is>
      </c>
      <c r="D130" t="inlineStr">
        <is>
          <t>BJ319 .H27</t>
        </is>
      </c>
      <c r="E130" t="inlineStr">
        <is>
          <t>0                      BJ 0319000H  27</t>
        </is>
      </c>
      <c r="F130" t="inlineStr">
        <is>
          <t>Twentieth century ethics [by] Roger N. Hancock.</t>
        </is>
      </c>
      <c r="H130" t="inlineStr">
        <is>
          <t>No</t>
        </is>
      </c>
      <c r="I130" t="inlineStr">
        <is>
          <t>1</t>
        </is>
      </c>
      <c r="J130" t="inlineStr">
        <is>
          <t>No</t>
        </is>
      </c>
      <c r="K130" t="inlineStr">
        <is>
          <t>No</t>
        </is>
      </c>
      <c r="L130" t="inlineStr">
        <is>
          <t>0</t>
        </is>
      </c>
      <c r="M130" t="inlineStr">
        <is>
          <t>Hancock, Roger N., 1929-</t>
        </is>
      </c>
      <c r="N130" t="inlineStr">
        <is>
          <t>New York, Columbia University Press, 1974.</t>
        </is>
      </c>
      <c r="O130" t="inlineStr">
        <is>
          <t>1974</t>
        </is>
      </c>
      <c r="Q130" t="inlineStr">
        <is>
          <t>eng</t>
        </is>
      </c>
      <c r="R130" t="inlineStr">
        <is>
          <t>nyu</t>
        </is>
      </c>
      <c r="T130" t="inlineStr">
        <is>
          <t xml:space="preserve">BJ </t>
        </is>
      </c>
      <c r="U130" t="n">
        <v>2</v>
      </c>
      <c r="V130" t="n">
        <v>2</v>
      </c>
      <c r="W130" t="inlineStr">
        <is>
          <t>1999-05-19</t>
        </is>
      </c>
      <c r="X130" t="inlineStr">
        <is>
          <t>1999-05-19</t>
        </is>
      </c>
      <c r="Y130" t="inlineStr">
        <is>
          <t>1996-08-12</t>
        </is>
      </c>
      <c r="Z130" t="inlineStr">
        <is>
          <t>1996-08-12</t>
        </is>
      </c>
      <c r="AA130" t="n">
        <v>810</v>
      </c>
      <c r="AB130" t="n">
        <v>668</v>
      </c>
      <c r="AC130" t="n">
        <v>673</v>
      </c>
      <c r="AD130" t="n">
        <v>8</v>
      </c>
      <c r="AE130" t="n">
        <v>8</v>
      </c>
      <c r="AF130" t="n">
        <v>32</v>
      </c>
      <c r="AG130" t="n">
        <v>32</v>
      </c>
      <c r="AH130" t="n">
        <v>10</v>
      </c>
      <c r="AI130" t="n">
        <v>10</v>
      </c>
      <c r="AJ130" t="n">
        <v>9</v>
      </c>
      <c r="AK130" t="n">
        <v>9</v>
      </c>
      <c r="AL130" t="n">
        <v>17</v>
      </c>
      <c r="AM130" t="n">
        <v>17</v>
      </c>
      <c r="AN130" t="n">
        <v>5</v>
      </c>
      <c r="AO130" t="n">
        <v>5</v>
      </c>
      <c r="AP130" t="n">
        <v>1</v>
      </c>
      <c r="AQ130" t="n">
        <v>1</v>
      </c>
      <c r="AR130" t="inlineStr">
        <is>
          <t>No</t>
        </is>
      </c>
      <c r="AS130" t="inlineStr">
        <is>
          <t>No</t>
        </is>
      </c>
      <c r="AU130">
        <f>HYPERLINK("https://creighton-primo.hosted.exlibrisgroup.com/primo-explore/search?tab=default_tab&amp;search_scope=EVERYTHING&amp;vid=01CRU&amp;lang=en_US&amp;offset=0&amp;query=any,contains,991003410079702656","Catalog Record")</f>
        <v/>
      </c>
      <c r="AV130">
        <f>HYPERLINK("http://www.worldcat.org/oclc/948226","WorldCat Record")</f>
        <v/>
      </c>
      <c r="AW130" t="inlineStr">
        <is>
          <t>419886:eng</t>
        </is>
      </c>
      <c r="AX130" t="inlineStr">
        <is>
          <t>948226</t>
        </is>
      </c>
      <c r="AY130" t="inlineStr">
        <is>
          <t>991003410079702656</t>
        </is>
      </c>
      <c r="AZ130" t="inlineStr">
        <is>
          <t>991003410079702656</t>
        </is>
      </c>
      <c r="BA130" t="inlineStr">
        <is>
          <t>2264909530002656</t>
        </is>
      </c>
      <c r="BB130" t="inlineStr">
        <is>
          <t>BOOK</t>
        </is>
      </c>
      <c r="BD130" t="inlineStr">
        <is>
          <t>9780231038775</t>
        </is>
      </c>
      <c r="BE130" t="inlineStr">
        <is>
          <t>32285002259546</t>
        </is>
      </c>
      <c r="BF130" t="inlineStr">
        <is>
          <t>893893697</t>
        </is>
      </c>
    </row>
    <row r="131">
      <c r="A131" t="inlineStr">
        <is>
          <t>No</t>
        </is>
      </c>
      <c r="B131" t="inlineStr">
        <is>
          <t>CURAL</t>
        </is>
      </c>
      <c r="C131" t="inlineStr">
        <is>
          <t>SHELVES</t>
        </is>
      </c>
      <c r="D131" t="inlineStr">
        <is>
          <t>BJ319 .L37 1996</t>
        </is>
      </c>
      <c r="E131" t="inlineStr">
        <is>
          <t>0                      BJ 0319000L  37          1996</t>
        </is>
      </c>
      <c r="F131" t="inlineStr">
        <is>
          <t>The morals of modernity / Charles Larmore.</t>
        </is>
      </c>
      <c r="H131" t="inlineStr">
        <is>
          <t>No</t>
        </is>
      </c>
      <c r="I131" t="inlineStr">
        <is>
          <t>1</t>
        </is>
      </c>
      <c r="J131" t="inlineStr">
        <is>
          <t>No</t>
        </is>
      </c>
      <c r="K131" t="inlineStr">
        <is>
          <t>No</t>
        </is>
      </c>
      <c r="L131" t="inlineStr">
        <is>
          <t>0</t>
        </is>
      </c>
      <c r="M131" t="inlineStr">
        <is>
          <t>Larmore, Charles E.</t>
        </is>
      </c>
      <c r="N131" t="inlineStr">
        <is>
          <t>Cambridge [England] ; New York : Cambridge University Press, 1996.</t>
        </is>
      </c>
      <c r="O131" t="inlineStr">
        <is>
          <t>1996</t>
        </is>
      </c>
      <c r="Q131" t="inlineStr">
        <is>
          <t>eng</t>
        </is>
      </c>
      <c r="R131" t="inlineStr">
        <is>
          <t>enk</t>
        </is>
      </c>
      <c r="S131" t="inlineStr">
        <is>
          <t>Modern European philosophy</t>
        </is>
      </c>
      <c r="T131" t="inlineStr">
        <is>
          <t xml:space="preserve">BJ </t>
        </is>
      </c>
      <c r="U131" t="n">
        <v>3</v>
      </c>
      <c r="V131" t="n">
        <v>3</v>
      </c>
      <c r="W131" t="inlineStr">
        <is>
          <t>2004-03-31</t>
        </is>
      </c>
      <c r="X131" t="inlineStr">
        <is>
          <t>2004-03-31</t>
        </is>
      </c>
      <c r="Y131" t="inlineStr">
        <is>
          <t>1996-10-10</t>
        </is>
      </c>
      <c r="Z131" t="inlineStr">
        <is>
          <t>1996-10-10</t>
        </is>
      </c>
      <c r="AA131" t="n">
        <v>457</v>
      </c>
      <c r="AB131" t="n">
        <v>309</v>
      </c>
      <c r="AC131" t="n">
        <v>324</v>
      </c>
      <c r="AD131" t="n">
        <v>1</v>
      </c>
      <c r="AE131" t="n">
        <v>1</v>
      </c>
      <c r="AF131" t="n">
        <v>22</v>
      </c>
      <c r="AG131" t="n">
        <v>22</v>
      </c>
      <c r="AH131" t="n">
        <v>8</v>
      </c>
      <c r="AI131" t="n">
        <v>8</v>
      </c>
      <c r="AJ131" t="n">
        <v>8</v>
      </c>
      <c r="AK131" t="n">
        <v>8</v>
      </c>
      <c r="AL131" t="n">
        <v>14</v>
      </c>
      <c r="AM131" t="n">
        <v>14</v>
      </c>
      <c r="AN131" t="n">
        <v>0</v>
      </c>
      <c r="AO131" t="n">
        <v>0</v>
      </c>
      <c r="AP131" t="n">
        <v>0</v>
      </c>
      <c r="AQ131" t="n">
        <v>0</v>
      </c>
      <c r="AR131" t="inlineStr">
        <is>
          <t>No</t>
        </is>
      </c>
      <c r="AS131" t="inlineStr">
        <is>
          <t>No</t>
        </is>
      </c>
      <c r="AU131">
        <f>HYPERLINK("https://creighton-primo.hosted.exlibrisgroup.com/primo-explore/search?tab=default_tab&amp;search_scope=EVERYTHING&amp;vid=01CRU&amp;lang=en_US&amp;offset=0&amp;query=any,contains,991002537359702656","Catalog Record")</f>
        <v/>
      </c>
      <c r="AV131">
        <f>HYPERLINK("http://www.worldcat.org/oclc/32969871","WorldCat Record")</f>
        <v/>
      </c>
      <c r="AW131" t="inlineStr">
        <is>
          <t>37541608:eng</t>
        </is>
      </c>
      <c r="AX131" t="inlineStr">
        <is>
          <t>32969871</t>
        </is>
      </c>
      <c r="AY131" t="inlineStr">
        <is>
          <t>991002537359702656</t>
        </is>
      </c>
      <c r="AZ131" t="inlineStr">
        <is>
          <t>991002537359702656</t>
        </is>
      </c>
      <c r="BA131" t="inlineStr">
        <is>
          <t>2265721490002656</t>
        </is>
      </c>
      <c r="BB131" t="inlineStr">
        <is>
          <t>BOOK</t>
        </is>
      </c>
      <c r="BD131" t="inlineStr">
        <is>
          <t>9780521497176</t>
        </is>
      </c>
      <c r="BE131" t="inlineStr">
        <is>
          <t>32285002365202</t>
        </is>
      </c>
      <c r="BF131" t="inlineStr">
        <is>
          <t>893773740</t>
        </is>
      </c>
    </row>
    <row r="132">
      <c r="A132" t="inlineStr">
        <is>
          <t>No</t>
        </is>
      </c>
      <c r="B132" t="inlineStr">
        <is>
          <t>CURAL</t>
        </is>
      </c>
      <c r="C132" t="inlineStr">
        <is>
          <t>SHELVES</t>
        </is>
      </c>
      <c r="D132" t="inlineStr">
        <is>
          <t>BJ319 .M45 1987</t>
        </is>
      </c>
      <c r="E132" t="inlineStr">
        <is>
          <t>0                      BJ 0319000M  45          1987</t>
        </is>
      </c>
      <c r="F132" t="inlineStr">
        <is>
          <t>History, ethics, and emergent probability : ethics, society, and history in the work of Bernard Lonergan / Kenneth R. Melchin.</t>
        </is>
      </c>
      <c r="H132" t="inlineStr">
        <is>
          <t>No</t>
        </is>
      </c>
      <c r="I132" t="inlineStr">
        <is>
          <t>1</t>
        </is>
      </c>
      <c r="J132" t="inlineStr">
        <is>
          <t>No</t>
        </is>
      </c>
      <c r="K132" t="inlineStr">
        <is>
          <t>No</t>
        </is>
      </c>
      <c r="L132" t="inlineStr">
        <is>
          <t>0</t>
        </is>
      </c>
      <c r="M132" t="inlineStr">
        <is>
          <t>Melchin, Kenneth R., 1949-</t>
        </is>
      </c>
      <c r="N132" t="inlineStr">
        <is>
          <t>Lanham : University Press of America, 1987.</t>
        </is>
      </c>
      <c r="O132" t="inlineStr">
        <is>
          <t>1987</t>
        </is>
      </c>
      <c r="Q132" t="inlineStr">
        <is>
          <t>eng</t>
        </is>
      </c>
      <c r="R132" t="inlineStr">
        <is>
          <t>mdu</t>
        </is>
      </c>
      <c r="T132" t="inlineStr">
        <is>
          <t xml:space="preserve">BJ </t>
        </is>
      </c>
      <c r="U132" t="n">
        <v>4</v>
      </c>
      <c r="V132" t="n">
        <v>4</v>
      </c>
      <c r="W132" t="inlineStr">
        <is>
          <t>1999-12-12</t>
        </is>
      </c>
      <c r="X132" t="inlineStr">
        <is>
          <t>1999-12-12</t>
        </is>
      </c>
      <c r="Y132" t="inlineStr">
        <is>
          <t>1991-07-12</t>
        </is>
      </c>
      <c r="Z132" t="inlineStr">
        <is>
          <t>1991-07-12</t>
        </is>
      </c>
      <c r="AA132" t="n">
        <v>160</v>
      </c>
      <c r="AB132" t="n">
        <v>115</v>
      </c>
      <c r="AC132" t="n">
        <v>121</v>
      </c>
      <c r="AD132" t="n">
        <v>3</v>
      </c>
      <c r="AE132" t="n">
        <v>3</v>
      </c>
      <c r="AF132" t="n">
        <v>9</v>
      </c>
      <c r="AG132" t="n">
        <v>10</v>
      </c>
      <c r="AH132" t="n">
        <v>0</v>
      </c>
      <c r="AI132" t="n">
        <v>0</v>
      </c>
      <c r="AJ132" t="n">
        <v>1</v>
      </c>
      <c r="AK132" t="n">
        <v>2</v>
      </c>
      <c r="AL132" t="n">
        <v>8</v>
      </c>
      <c r="AM132" t="n">
        <v>8</v>
      </c>
      <c r="AN132" t="n">
        <v>1</v>
      </c>
      <c r="AO132" t="n">
        <v>1</v>
      </c>
      <c r="AP132" t="n">
        <v>0</v>
      </c>
      <c r="AQ132" t="n">
        <v>0</v>
      </c>
      <c r="AR132" t="inlineStr">
        <is>
          <t>No</t>
        </is>
      </c>
      <c r="AS132" t="inlineStr">
        <is>
          <t>Yes</t>
        </is>
      </c>
      <c r="AT132">
        <f>HYPERLINK("http://catalog.hathitrust.org/Record/000858668","HathiTrust Record")</f>
        <v/>
      </c>
      <c r="AU132">
        <f>HYPERLINK("https://creighton-primo.hosted.exlibrisgroup.com/primo-explore/search?tab=default_tab&amp;search_scope=EVERYTHING&amp;vid=01CRU&amp;lang=en_US&amp;offset=0&amp;query=any,contains,991001036909702656","Catalog Record")</f>
        <v/>
      </c>
      <c r="AV132">
        <f>HYPERLINK("http://www.worldcat.org/oclc/15549698","WorldCat Record")</f>
        <v/>
      </c>
      <c r="AW132" t="inlineStr">
        <is>
          <t>10834920:eng</t>
        </is>
      </c>
      <c r="AX132" t="inlineStr">
        <is>
          <t>15549698</t>
        </is>
      </c>
      <c r="AY132" t="inlineStr">
        <is>
          <t>991001036909702656</t>
        </is>
      </c>
      <c r="AZ132" t="inlineStr">
        <is>
          <t>991001036909702656</t>
        </is>
      </c>
      <c r="BA132" t="inlineStr">
        <is>
          <t>2266786820002656</t>
        </is>
      </c>
      <c r="BB132" t="inlineStr">
        <is>
          <t>BOOK</t>
        </is>
      </c>
      <c r="BD132" t="inlineStr">
        <is>
          <t>9780819163639</t>
        </is>
      </c>
      <c r="BE132" t="inlineStr">
        <is>
          <t>32285000638865</t>
        </is>
      </c>
      <c r="BF132" t="inlineStr">
        <is>
          <t>893808920</t>
        </is>
      </c>
    </row>
    <row r="133">
      <c r="A133" t="inlineStr">
        <is>
          <t>No</t>
        </is>
      </c>
      <c r="B133" t="inlineStr">
        <is>
          <t>CURAL</t>
        </is>
      </c>
      <c r="C133" t="inlineStr">
        <is>
          <t>SHELVES</t>
        </is>
      </c>
      <c r="D133" t="inlineStr">
        <is>
          <t>BJ319 .N48 1986</t>
        </is>
      </c>
      <c r="E133" t="inlineStr">
        <is>
          <t>0                      BJ 0319000N  48          1986</t>
        </is>
      </c>
      <c r="F133" t="inlineStr">
        <is>
          <t>New directions in ethics : the challenge of applied ethics / edited by Joseph P. DeMarco, Richard M. Fox.</t>
        </is>
      </c>
      <c r="H133" t="inlineStr">
        <is>
          <t>No</t>
        </is>
      </c>
      <c r="I133" t="inlineStr">
        <is>
          <t>1</t>
        </is>
      </c>
      <c r="J133" t="inlineStr">
        <is>
          <t>No</t>
        </is>
      </c>
      <c r="K133" t="inlineStr">
        <is>
          <t>No</t>
        </is>
      </c>
      <c r="L133" t="inlineStr">
        <is>
          <t>0</t>
        </is>
      </c>
      <c r="N133" t="inlineStr">
        <is>
          <t>London ; Boston : Routledge &amp; Kegan Paul, 1986.</t>
        </is>
      </c>
      <c r="O133" t="inlineStr">
        <is>
          <t>1986</t>
        </is>
      </c>
      <c r="Q133" t="inlineStr">
        <is>
          <t>eng</t>
        </is>
      </c>
      <c r="R133" t="inlineStr">
        <is>
          <t>enk</t>
        </is>
      </c>
      <c r="T133" t="inlineStr">
        <is>
          <t xml:space="preserve">BJ </t>
        </is>
      </c>
      <c r="U133" t="n">
        <v>3</v>
      </c>
      <c r="V133" t="n">
        <v>3</v>
      </c>
      <c r="W133" t="inlineStr">
        <is>
          <t>1998-11-16</t>
        </is>
      </c>
      <c r="X133" t="inlineStr">
        <is>
          <t>1998-11-16</t>
        </is>
      </c>
      <c r="Y133" t="inlineStr">
        <is>
          <t>1990-09-12</t>
        </is>
      </c>
      <c r="Z133" t="inlineStr">
        <is>
          <t>1990-09-12</t>
        </is>
      </c>
      <c r="AA133" t="n">
        <v>471</v>
      </c>
      <c r="AB133" t="n">
        <v>326</v>
      </c>
      <c r="AC133" t="n">
        <v>348</v>
      </c>
      <c r="AD133" t="n">
        <v>2</v>
      </c>
      <c r="AE133" t="n">
        <v>2</v>
      </c>
      <c r="AF133" t="n">
        <v>15</v>
      </c>
      <c r="AG133" t="n">
        <v>15</v>
      </c>
      <c r="AH133" t="n">
        <v>4</v>
      </c>
      <c r="AI133" t="n">
        <v>4</v>
      </c>
      <c r="AJ133" t="n">
        <v>4</v>
      </c>
      <c r="AK133" t="n">
        <v>4</v>
      </c>
      <c r="AL133" t="n">
        <v>10</v>
      </c>
      <c r="AM133" t="n">
        <v>10</v>
      </c>
      <c r="AN133" t="n">
        <v>1</v>
      </c>
      <c r="AO133" t="n">
        <v>1</v>
      </c>
      <c r="AP133" t="n">
        <v>1</v>
      </c>
      <c r="AQ133" t="n">
        <v>1</v>
      </c>
      <c r="AR133" t="inlineStr">
        <is>
          <t>No</t>
        </is>
      </c>
      <c r="AS133" t="inlineStr">
        <is>
          <t>Yes</t>
        </is>
      </c>
      <c r="AT133">
        <f>HYPERLINK("http://catalog.hathitrust.org/Record/000632763","HathiTrust Record")</f>
        <v/>
      </c>
      <c r="AU133">
        <f>HYPERLINK("https://creighton-primo.hosted.exlibrisgroup.com/primo-explore/search?tab=default_tab&amp;search_scope=EVERYTHING&amp;vid=01CRU&amp;lang=en_US&amp;offset=0&amp;query=any,contains,991000731099702656","Catalog Record")</f>
        <v/>
      </c>
      <c r="AV133">
        <f>HYPERLINK("http://www.worldcat.org/oclc/12724455","WorldCat Record")</f>
        <v/>
      </c>
      <c r="AW133" t="inlineStr">
        <is>
          <t>836676224:eng</t>
        </is>
      </c>
      <c r="AX133" t="inlineStr">
        <is>
          <t>12724455</t>
        </is>
      </c>
      <c r="AY133" t="inlineStr">
        <is>
          <t>991000731099702656</t>
        </is>
      </c>
      <c r="AZ133" t="inlineStr">
        <is>
          <t>991000731099702656</t>
        </is>
      </c>
      <c r="BA133" t="inlineStr">
        <is>
          <t>2266757320002656</t>
        </is>
      </c>
      <c r="BB133" t="inlineStr">
        <is>
          <t>BOOK</t>
        </is>
      </c>
      <c r="BD133" t="inlineStr">
        <is>
          <t>9780710208477</t>
        </is>
      </c>
      <c r="BE133" t="inlineStr">
        <is>
          <t>32285000302520</t>
        </is>
      </c>
      <c r="BF133" t="inlineStr">
        <is>
          <t>893413624</t>
        </is>
      </c>
    </row>
    <row r="134">
      <c r="A134" t="inlineStr">
        <is>
          <t>No</t>
        </is>
      </c>
      <c r="B134" t="inlineStr">
        <is>
          <t>CURAL</t>
        </is>
      </c>
      <c r="C134" t="inlineStr">
        <is>
          <t>SHELVES</t>
        </is>
      </c>
      <c r="D134" t="inlineStr">
        <is>
          <t>BJ352 .E25 1993</t>
        </is>
      </c>
      <c r="E134" t="inlineStr">
        <is>
          <t>0                      BJ 0352000E  25          1993</t>
        </is>
      </c>
      <c r="F134" t="inlineStr">
        <is>
          <t>In search of the ethical : moral theory in twentieth century America / Abraham Edel.</t>
        </is>
      </c>
      <c r="H134" t="inlineStr">
        <is>
          <t>No</t>
        </is>
      </c>
      <c r="I134" t="inlineStr">
        <is>
          <t>1</t>
        </is>
      </c>
      <c r="J134" t="inlineStr">
        <is>
          <t>No</t>
        </is>
      </c>
      <c r="K134" t="inlineStr">
        <is>
          <t>No</t>
        </is>
      </c>
      <c r="L134" t="inlineStr">
        <is>
          <t>0</t>
        </is>
      </c>
      <c r="M134" t="inlineStr">
        <is>
          <t>Edel, Abraham, 1908-2007.</t>
        </is>
      </c>
      <c r="N134" t="inlineStr">
        <is>
          <t>New Brunswick, N.J., U.S.A. : Transaction Publishers, c1993.</t>
        </is>
      </c>
      <c r="O134" t="inlineStr">
        <is>
          <t>1993</t>
        </is>
      </c>
      <c r="Q134" t="inlineStr">
        <is>
          <t>eng</t>
        </is>
      </c>
      <c r="R134" t="inlineStr">
        <is>
          <t>nju</t>
        </is>
      </c>
      <c r="S134" t="inlineStr">
        <is>
          <t>Science, ideology, and value ; v. 5</t>
        </is>
      </c>
      <c r="T134" t="inlineStr">
        <is>
          <t xml:space="preserve">BJ </t>
        </is>
      </c>
      <c r="U134" t="n">
        <v>1</v>
      </c>
      <c r="V134" t="n">
        <v>1</v>
      </c>
      <c r="W134" t="inlineStr">
        <is>
          <t>2005-11-10</t>
        </is>
      </c>
      <c r="X134" t="inlineStr">
        <is>
          <t>2005-11-10</t>
        </is>
      </c>
      <c r="Y134" t="inlineStr">
        <is>
          <t>2005-11-10</t>
        </is>
      </c>
      <c r="Z134" t="inlineStr">
        <is>
          <t>2005-11-10</t>
        </is>
      </c>
      <c r="AA134" t="n">
        <v>152</v>
      </c>
      <c r="AB134" t="n">
        <v>131</v>
      </c>
      <c r="AC134" t="n">
        <v>132</v>
      </c>
      <c r="AD134" t="n">
        <v>1</v>
      </c>
      <c r="AE134" t="n">
        <v>1</v>
      </c>
      <c r="AF134" t="n">
        <v>10</v>
      </c>
      <c r="AG134" t="n">
        <v>10</v>
      </c>
      <c r="AH134" t="n">
        <v>2</v>
      </c>
      <c r="AI134" t="n">
        <v>2</v>
      </c>
      <c r="AJ134" t="n">
        <v>4</v>
      </c>
      <c r="AK134" t="n">
        <v>4</v>
      </c>
      <c r="AL134" t="n">
        <v>8</v>
      </c>
      <c r="AM134" t="n">
        <v>8</v>
      </c>
      <c r="AN134" t="n">
        <v>0</v>
      </c>
      <c r="AO134" t="n">
        <v>0</v>
      </c>
      <c r="AP134" t="n">
        <v>0</v>
      </c>
      <c r="AQ134" t="n">
        <v>0</v>
      </c>
      <c r="AR134" t="inlineStr">
        <is>
          <t>No</t>
        </is>
      </c>
      <c r="AS134" t="inlineStr">
        <is>
          <t>No</t>
        </is>
      </c>
      <c r="AU134">
        <f>HYPERLINK("https://creighton-primo.hosted.exlibrisgroup.com/primo-explore/search?tab=default_tab&amp;search_scope=EVERYTHING&amp;vid=01CRU&amp;lang=en_US&amp;offset=0&amp;query=any,contains,991004671989702656","Catalog Record")</f>
        <v/>
      </c>
      <c r="AV134">
        <f>HYPERLINK("http://www.worldcat.org/oclc/25708222","WorldCat Record")</f>
        <v/>
      </c>
      <c r="AW134" t="inlineStr">
        <is>
          <t>20602248:eng</t>
        </is>
      </c>
      <c r="AX134" t="inlineStr">
        <is>
          <t>25708222</t>
        </is>
      </c>
      <c r="AY134" t="inlineStr">
        <is>
          <t>991004671989702656</t>
        </is>
      </c>
      <c r="AZ134" t="inlineStr">
        <is>
          <t>991004671989702656</t>
        </is>
      </c>
      <c r="BA134" t="inlineStr">
        <is>
          <t>2260357180002656</t>
        </is>
      </c>
      <c r="BB134" t="inlineStr">
        <is>
          <t>BOOK</t>
        </is>
      </c>
      <c r="BD134" t="inlineStr">
        <is>
          <t>9781560000693</t>
        </is>
      </c>
      <c r="BE134" t="inlineStr">
        <is>
          <t>32285005146039</t>
        </is>
      </c>
      <c r="BF134" t="inlineStr">
        <is>
          <t>893869966</t>
        </is>
      </c>
    </row>
    <row r="135">
      <c r="A135" t="inlineStr">
        <is>
          <t>No</t>
        </is>
      </c>
      <c r="B135" t="inlineStr">
        <is>
          <t>CURAL</t>
        </is>
      </c>
      <c r="C135" t="inlineStr">
        <is>
          <t>SHELVES</t>
        </is>
      </c>
      <c r="D135" t="inlineStr">
        <is>
          <t>BJ352 .S87</t>
        </is>
      </c>
      <c r="E135" t="inlineStr">
        <is>
          <t>0                      BJ 0352000S  87</t>
        </is>
      </c>
      <c r="F135" t="inlineStr">
        <is>
          <t>American ethical thought / Guy W. Stroh.</t>
        </is>
      </c>
      <c r="H135" t="inlineStr">
        <is>
          <t>No</t>
        </is>
      </c>
      <c r="I135" t="inlineStr">
        <is>
          <t>1</t>
        </is>
      </c>
      <c r="J135" t="inlineStr">
        <is>
          <t>No</t>
        </is>
      </c>
      <c r="K135" t="inlineStr">
        <is>
          <t>No</t>
        </is>
      </c>
      <c r="L135" t="inlineStr">
        <is>
          <t>0</t>
        </is>
      </c>
      <c r="M135" t="inlineStr">
        <is>
          <t>Stroh, Guy W.</t>
        </is>
      </c>
      <c r="N135" t="inlineStr">
        <is>
          <t>Chicago : Nelson-Hall, [1979]</t>
        </is>
      </c>
      <c r="O135" t="inlineStr">
        <is>
          <t>1979</t>
        </is>
      </c>
      <c r="Q135" t="inlineStr">
        <is>
          <t>eng</t>
        </is>
      </c>
      <c r="R135" t="inlineStr">
        <is>
          <t>ilu</t>
        </is>
      </c>
      <c r="T135" t="inlineStr">
        <is>
          <t xml:space="preserve">BJ </t>
        </is>
      </c>
      <c r="U135" t="n">
        <v>3</v>
      </c>
      <c r="V135" t="n">
        <v>3</v>
      </c>
      <c r="W135" t="inlineStr">
        <is>
          <t>2001-03-22</t>
        </is>
      </c>
      <c r="X135" t="inlineStr">
        <is>
          <t>2001-03-22</t>
        </is>
      </c>
      <c r="Y135" t="inlineStr">
        <is>
          <t>1990-06-19</t>
        </is>
      </c>
      <c r="Z135" t="inlineStr">
        <is>
          <t>1990-06-19</t>
        </is>
      </c>
      <c r="AA135" t="n">
        <v>515</v>
      </c>
      <c r="AB135" t="n">
        <v>473</v>
      </c>
      <c r="AC135" t="n">
        <v>479</v>
      </c>
      <c r="AD135" t="n">
        <v>2</v>
      </c>
      <c r="AE135" t="n">
        <v>2</v>
      </c>
      <c r="AF135" t="n">
        <v>23</v>
      </c>
      <c r="AG135" t="n">
        <v>23</v>
      </c>
      <c r="AH135" t="n">
        <v>6</v>
      </c>
      <c r="AI135" t="n">
        <v>6</v>
      </c>
      <c r="AJ135" t="n">
        <v>5</v>
      </c>
      <c r="AK135" t="n">
        <v>5</v>
      </c>
      <c r="AL135" t="n">
        <v>14</v>
      </c>
      <c r="AM135" t="n">
        <v>14</v>
      </c>
      <c r="AN135" t="n">
        <v>1</v>
      </c>
      <c r="AO135" t="n">
        <v>1</v>
      </c>
      <c r="AP135" t="n">
        <v>2</v>
      </c>
      <c r="AQ135" t="n">
        <v>2</v>
      </c>
      <c r="AR135" t="inlineStr">
        <is>
          <t>No</t>
        </is>
      </c>
      <c r="AS135" t="inlineStr">
        <is>
          <t>Yes</t>
        </is>
      </c>
      <c r="AT135">
        <f>HYPERLINK("http://catalog.hathitrust.org/Record/000031574","HathiTrust Record")</f>
        <v/>
      </c>
      <c r="AU135">
        <f>HYPERLINK("https://creighton-primo.hosted.exlibrisgroup.com/primo-explore/search?tab=default_tab&amp;search_scope=EVERYTHING&amp;vid=01CRU&amp;lang=en_US&amp;offset=0&amp;query=any,contains,991004694259702656","Catalog Record")</f>
        <v/>
      </c>
      <c r="AV135">
        <f>HYPERLINK("http://www.worldcat.org/oclc/4638274","WorldCat Record")</f>
        <v/>
      </c>
      <c r="AW135" t="inlineStr">
        <is>
          <t>541364:eng</t>
        </is>
      </c>
      <c r="AX135" t="inlineStr">
        <is>
          <t>4638274</t>
        </is>
      </c>
      <c r="AY135" t="inlineStr">
        <is>
          <t>991004694259702656</t>
        </is>
      </c>
      <c r="AZ135" t="inlineStr">
        <is>
          <t>991004694259702656</t>
        </is>
      </c>
      <c r="BA135" t="inlineStr">
        <is>
          <t>2256042490002656</t>
        </is>
      </c>
      <c r="BB135" t="inlineStr">
        <is>
          <t>BOOK</t>
        </is>
      </c>
      <c r="BD135" t="inlineStr">
        <is>
          <t>9780882293561</t>
        </is>
      </c>
      <c r="BE135" t="inlineStr">
        <is>
          <t>32285000198589</t>
        </is>
      </c>
      <c r="BF135" t="inlineStr">
        <is>
          <t>893694217</t>
        </is>
      </c>
    </row>
    <row r="136">
      <c r="A136" t="inlineStr">
        <is>
          <t>No</t>
        </is>
      </c>
      <c r="B136" t="inlineStr">
        <is>
          <t>CURAL</t>
        </is>
      </c>
      <c r="C136" t="inlineStr">
        <is>
          <t>SHELVES</t>
        </is>
      </c>
      <c r="D136" t="inlineStr">
        <is>
          <t>BJ37 .B77</t>
        </is>
      </c>
      <c r="E136" t="inlineStr">
        <is>
          <t>0                      BJ 0037000B  77</t>
        </is>
      </c>
      <c r="F136" t="inlineStr">
        <is>
          <t>Ethical theory : the problems of normative and critical ethics.</t>
        </is>
      </c>
      <c r="H136" t="inlineStr">
        <is>
          <t>No</t>
        </is>
      </c>
      <c r="I136" t="inlineStr">
        <is>
          <t>1</t>
        </is>
      </c>
      <c r="J136" t="inlineStr">
        <is>
          <t>No</t>
        </is>
      </c>
      <c r="K136" t="inlineStr">
        <is>
          <t>No</t>
        </is>
      </c>
      <c r="L136" t="inlineStr">
        <is>
          <t>0</t>
        </is>
      </c>
      <c r="M136" t="inlineStr">
        <is>
          <t>Brandt, Richard B.</t>
        </is>
      </c>
      <c r="N136" t="inlineStr">
        <is>
          <t>Englewood Cliffs, N.J. : Prentice-Hall, 1959.</t>
        </is>
      </c>
      <c r="O136" t="inlineStr">
        <is>
          <t>1959</t>
        </is>
      </c>
      <c r="Q136" t="inlineStr">
        <is>
          <t>eng</t>
        </is>
      </c>
      <c r="R136" t="inlineStr">
        <is>
          <t>nju</t>
        </is>
      </c>
      <c r="S136" t="inlineStr">
        <is>
          <t>Prentice-Hall philosophy series</t>
        </is>
      </c>
      <c r="T136" t="inlineStr">
        <is>
          <t xml:space="preserve">BJ </t>
        </is>
      </c>
      <c r="U136" t="n">
        <v>7</v>
      </c>
      <c r="V136" t="n">
        <v>7</v>
      </c>
      <c r="W136" t="inlineStr">
        <is>
          <t>1999-03-03</t>
        </is>
      </c>
      <c r="X136" t="inlineStr">
        <is>
          <t>1999-03-03</t>
        </is>
      </c>
      <c r="Y136" t="inlineStr">
        <is>
          <t>1993-02-17</t>
        </is>
      </c>
      <c r="Z136" t="inlineStr">
        <is>
          <t>1993-02-17</t>
        </is>
      </c>
      <c r="AA136" t="n">
        <v>963</v>
      </c>
      <c r="AB136" t="n">
        <v>802</v>
      </c>
      <c r="AC136" t="n">
        <v>812</v>
      </c>
      <c r="AD136" t="n">
        <v>4</v>
      </c>
      <c r="AE136" t="n">
        <v>4</v>
      </c>
      <c r="AF136" t="n">
        <v>31</v>
      </c>
      <c r="AG136" t="n">
        <v>31</v>
      </c>
      <c r="AH136" t="n">
        <v>12</v>
      </c>
      <c r="AI136" t="n">
        <v>12</v>
      </c>
      <c r="AJ136" t="n">
        <v>8</v>
      </c>
      <c r="AK136" t="n">
        <v>8</v>
      </c>
      <c r="AL136" t="n">
        <v>15</v>
      </c>
      <c r="AM136" t="n">
        <v>15</v>
      </c>
      <c r="AN136" t="n">
        <v>3</v>
      </c>
      <c r="AO136" t="n">
        <v>3</v>
      </c>
      <c r="AP136" t="n">
        <v>0</v>
      </c>
      <c r="AQ136" t="n">
        <v>0</v>
      </c>
      <c r="AR136" t="inlineStr">
        <is>
          <t>Yes</t>
        </is>
      </c>
      <c r="AS136" t="inlineStr">
        <is>
          <t>No</t>
        </is>
      </c>
      <c r="AT136">
        <f>HYPERLINK("http://catalog.hathitrust.org/Record/001389572","HathiTrust Record")</f>
        <v/>
      </c>
      <c r="AU136">
        <f>HYPERLINK("https://creighton-primo.hosted.exlibrisgroup.com/primo-explore/search?tab=default_tab&amp;search_scope=EVERYTHING&amp;vid=01CRU&amp;lang=en_US&amp;offset=0&amp;query=any,contains,991003175599702656","Catalog Record")</f>
        <v/>
      </c>
      <c r="AV136">
        <f>HYPERLINK("http://www.worldcat.org/oclc/710678","WorldCat Record")</f>
        <v/>
      </c>
      <c r="AW136" t="inlineStr">
        <is>
          <t>366014852:eng</t>
        </is>
      </c>
      <c r="AX136" t="inlineStr">
        <is>
          <t>710678</t>
        </is>
      </c>
      <c r="AY136" t="inlineStr">
        <is>
          <t>991003175599702656</t>
        </is>
      </c>
      <c r="AZ136" t="inlineStr">
        <is>
          <t>991003175599702656</t>
        </is>
      </c>
      <c r="BA136" t="inlineStr">
        <is>
          <t>2262508600002656</t>
        </is>
      </c>
      <c r="BB136" t="inlineStr">
        <is>
          <t>BOOK</t>
        </is>
      </c>
      <c r="BE136" t="inlineStr">
        <is>
          <t>32285001502920</t>
        </is>
      </c>
      <c r="BF136" t="inlineStr">
        <is>
          <t>893330040</t>
        </is>
      </c>
    </row>
    <row r="137">
      <c r="A137" t="inlineStr">
        <is>
          <t>No</t>
        </is>
      </c>
      <c r="B137" t="inlineStr">
        <is>
          <t>CURAL</t>
        </is>
      </c>
      <c r="C137" t="inlineStr">
        <is>
          <t>SHELVES</t>
        </is>
      </c>
      <c r="D137" t="inlineStr">
        <is>
          <t>BJ37 .L469 1995</t>
        </is>
      </c>
      <c r="E137" t="inlineStr">
        <is>
          <t>0                      BJ 0037000L  469         1995</t>
        </is>
      </c>
      <c r="F137" t="inlineStr">
        <is>
          <t>The high road of humanity ; the seven ethical ages of Western man / Albert William Levi ; edited by Donald Phillip Verene and Molly Black Verene.</t>
        </is>
      </c>
      <c r="H137" t="inlineStr">
        <is>
          <t>No</t>
        </is>
      </c>
      <c r="I137" t="inlineStr">
        <is>
          <t>1</t>
        </is>
      </c>
      <c r="J137" t="inlineStr">
        <is>
          <t>No</t>
        </is>
      </c>
      <c r="K137" t="inlineStr">
        <is>
          <t>No</t>
        </is>
      </c>
      <c r="L137" t="inlineStr">
        <is>
          <t>0</t>
        </is>
      </c>
      <c r="M137" t="inlineStr">
        <is>
          <t>Levi, Albert William, 1911-1988.</t>
        </is>
      </c>
      <c r="N137" t="inlineStr">
        <is>
          <t>Amsterdam : Rodopi, 1995.</t>
        </is>
      </c>
      <c r="O137" t="inlineStr">
        <is>
          <t>1995</t>
        </is>
      </c>
      <c r="Q137" t="inlineStr">
        <is>
          <t>eng</t>
        </is>
      </c>
      <c r="R137" t="inlineStr">
        <is>
          <t xml:space="preserve">ne </t>
        </is>
      </c>
      <c r="S137" t="inlineStr">
        <is>
          <t>Value inquiry book series ; v. 27</t>
        </is>
      </c>
      <c r="T137" t="inlineStr">
        <is>
          <t xml:space="preserve">BJ </t>
        </is>
      </c>
      <c r="U137" t="n">
        <v>1</v>
      </c>
      <c r="V137" t="n">
        <v>1</v>
      </c>
      <c r="W137" t="inlineStr">
        <is>
          <t>2010-08-31</t>
        </is>
      </c>
      <c r="X137" t="inlineStr">
        <is>
          <t>2010-08-31</t>
        </is>
      </c>
      <c r="Y137" t="inlineStr">
        <is>
          <t>1996-06-21</t>
        </is>
      </c>
      <c r="Z137" t="inlineStr">
        <is>
          <t>1996-06-21</t>
        </is>
      </c>
      <c r="AA137" t="n">
        <v>66</v>
      </c>
      <c r="AB137" t="n">
        <v>49</v>
      </c>
      <c r="AC137" t="n">
        <v>49</v>
      </c>
      <c r="AD137" t="n">
        <v>2</v>
      </c>
      <c r="AE137" t="n">
        <v>2</v>
      </c>
      <c r="AF137" t="n">
        <v>5</v>
      </c>
      <c r="AG137" t="n">
        <v>5</v>
      </c>
      <c r="AH137" t="n">
        <v>0</v>
      </c>
      <c r="AI137" t="n">
        <v>0</v>
      </c>
      <c r="AJ137" t="n">
        <v>2</v>
      </c>
      <c r="AK137" t="n">
        <v>2</v>
      </c>
      <c r="AL137" t="n">
        <v>2</v>
      </c>
      <c r="AM137" t="n">
        <v>2</v>
      </c>
      <c r="AN137" t="n">
        <v>1</v>
      </c>
      <c r="AO137" t="n">
        <v>1</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HYPERLINK("https://creighton-primo.hosted.exlibrisgroup.com/primo-explore/search?tab=default_tab&amp;search_scope=EVERYTHING&amp;vid=01CRU&amp;lang=en_US&amp;offset=0&amp;query=any,contains,991002639939702656","Catalog Record")</f>
        <v/>
      </c>
      <c r="AV137">
        <f>HYPERLINK("http://www.worldcat.org/oclc/34563740","WorldCat Record")</f>
        <v/>
      </c>
      <c r="AW137" t="inlineStr">
        <is>
          <t>39471286:eng</t>
        </is>
      </c>
      <c r="AX137" t="inlineStr">
        <is>
          <t>34563740</t>
        </is>
      </c>
      <c r="AY137" t="inlineStr">
        <is>
          <t>991002639939702656</t>
        </is>
      </c>
      <c r="AZ137" t="inlineStr">
        <is>
          <t>991002639939702656</t>
        </is>
      </c>
      <c r="BA137" t="inlineStr">
        <is>
          <t>2271425560002656</t>
        </is>
      </c>
      <c r="BB137" t="inlineStr">
        <is>
          <t>BOOK</t>
        </is>
      </c>
      <c r="BD137" t="inlineStr">
        <is>
          <t>9789051838435</t>
        </is>
      </c>
      <c r="BE137" t="inlineStr">
        <is>
          <t>32285002171402</t>
        </is>
      </c>
      <c r="BF137" t="inlineStr">
        <is>
          <t>893867493</t>
        </is>
      </c>
    </row>
    <row r="138">
      <c r="A138" t="inlineStr">
        <is>
          <t>No</t>
        </is>
      </c>
      <c r="B138" t="inlineStr">
        <is>
          <t>CURAL</t>
        </is>
      </c>
      <c r="C138" t="inlineStr">
        <is>
          <t>SHELVES</t>
        </is>
      </c>
      <c r="D138" t="inlineStr">
        <is>
          <t>BJ37 .V4</t>
        </is>
      </c>
      <c r="E138" t="inlineStr">
        <is>
          <t>0                      BJ 0037000V  4</t>
        </is>
      </c>
      <c r="F138" t="inlineStr">
        <is>
          <t>Rational man; a modern interpretation of Aristotelian ethics.</t>
        </is>
      </c>
      <c r="H138" t="inlineStr">
        <is>
          <t>No</t>
        </is>
      </c>
      <c r="I138" t="inlineStr">
        <is>
          <t>1</t>
        </is>
      </c>
      <c r="J138" t="inlineStr">
        <is>
          <t>No</t>
        </is>
      </c>
      <c r="K138" t="inlineStr">
        <is>
          <t>No</t>
        </is>
      </c>
      <c r="L138" t="inlineStr">
        <is>
          <t>0</t>
        </is>
      </c>
      <c r="M138" t="inlineStr">
        <is>
          <t>Veatch, Henry Babcock.</t>
        </is>
      </c>
      <c r="N138" t="inlineStr">
        <is>
          <t>Bloomington, Indiana University Press [1962]</t>
        </is>
      </c>
      <c r="O138" t="inlineStr">
        <is>
          <t>1962</t>
        </is>
      </c>
      <c r="Q138" t="inlineStr">
        <is>
          <t>eng</t>
        </is>
      </c>
      <c r="R138" t="inlineStr">
        <is>
          <t>inu</t>
        </is>
      </c>
      <c r="T138" t="inlineStr">
        <is>
          <t xml:space="preserve">BJ </t>
        </is>
      </c>
      <c r="U138" t="n">
        <v>3</v>
      </c>
      <c r="V138" t="n">
        <v>3</v>
      </c>
      <c r="W138" t="inlineStr">
        <is>
          <t>2003-10-24</t>
        </is>
      </c>
      <c r="X138" t="inlineStr">
        <is>
          <t>2003-10-24</t>
        </is>
      </c>
      <c r="Y138" t="inlineStr">
        <is>
          <t>1996-08-08</t>
        </is>
      </c>
      <c r="Z138" t="inlineStr">
        <is>
          <t>1996-08-08</t>
        </is>
      </c>
      <c r="AA138" t="n">
        <v>996</v>
      </c>
      <c r="AB138" t="n">
        <v>896</v>
      </c>
      <c r="AC138" t="n">
        <v>1001</v>
      </c>
      <c r="AD138" t="n">
        <v>6</v>
      </c>
      <c r="AE138" t="n">
        <v>6</v>
      </c>
      <c r="AF138" t="n">
        <v>50</v>
      </c>
      <c r="AG138" t="n">
        <v>53</v>
      </c>
      <c r="AH138" t="n">
        <v>22</v>
      </c>
      <c r="AI138" t="n">
        <v>24</v>
      </c>
      <c r="AJ138" t="n">
        <v>10</v>
      </c>
      <c r="AK138" t="n">
        <v>10</v>
      </c>
      <c r="AL138" t="n">
        <v>26</v>
      </c>
      <c r="AM138" t="n">
        <v>26</v>
      </c>
      <c r="AN138" t="n">
        <v>4</v>
      </c>
      <c r="AO138" t="n">
        <v>4</v>
      </c>
      <c r="AP138" t="n">
        <v>1</v>
      </c>
      <c r="AQ138" t="n">
        <v>2</v>
      </c>
      <c r="AR138" t="inlineStr">
        <is>
          <t>No</t>
        </is>
      </c>
      <c r="AS138" t="inlineStr">
        <is>
          <t>Yes</t>
        </is>
      </c>
      <c r="AT138">
        <f>HYPERLINK("http://catalog.hathitrust.org/Record/000005273","HathiTrust Record")</f>
        <v/>
      </c>
      <c r="AU138">
        <f>HYPERLINK("https://creighton-primo.hosted.exlibrisgroup.com/primo-explore/search?tab=default_tab&amp;search_scope=EVERYTHING&amp;vid=01CRU&amp;lang=en_US&amp;offset=0&amp;query=any,contains,991002583699702656","Catalog Record")</f>
        <v/>
      </c>
      <c r="AV138">
        <f>HYPERLINK("http://www.worldcat.org/oclc/375273","WorldCat Record")</f>
        <v/>
      </c>
      <c r="AW138" t="inlineStr">
        <is>
          <t>571647:eng</t>
        </is>
      </c>
      <c r="AX138" t="inlineStr">
        <is>
          <t>375273</t>
        </is>
      </c>
      <c r="AY138" t="inlineStr">
        <is>
          <t>991002583699702656</t>
        </is>
      </c>
      <c r="AZ138" t="inlineStr">
        <is>
          <t>991002583699702656</t>
        </is>
      </c>
      <c r="BA138" t="inlineStr">
        <is>
          <t>2264123360002656</t>
        </is>
      </c>
      <c r="BB138" t="inlineStr">
        <is>
          <t>BOOK</t>
        </is>
      </c>
      <c r="BE138" t="inlineStr">
        <is>
          <t>32285002259165</t>
        </is>
      </c>
      <c r="BF138" t="inlineStr">
        <is>
          <t>893530200</t>
        </is>
      </c>
    </row>
    <row r="139">
      <c r="A139" t="inlineStr">
        <is>
          <t>No</t>
        </is>
      </c>
      <c r="B139" t="inlineStr">
        <is>
          <t>CURAL</t>
        </is>
      </c>
      <c r="C139" t="inlineStr">
        <is>
          <t>SHELVES</t>
        </is>
      </c>
      <c r="D139" t="inlineStr">
        <is>
          <t>BJ37 .Z5 1962</t>
        </is>
      </c>
      <c r="E139" t="inlineStr">
        <is>
          <t>0                      BJ 0037000Z  5           1962</t>
        </is>
      </c>
      <c r="F139" t="inlineStr">
        <is>
          <t>The concepts of ethics.</t>
        </is>
      </c>
      <c r="H139" t="inlineStr">
        <is>
          <t>No</t>
        </is>
      </c>
      <c r="I139" t="inlineStr">
        <is>
          <t>1</t>
        </is>
      </c>
      <c r="J139" t="inlineStr">
        <is>
          <t>No</t>
        </is>
      </c>
      <c r="K139" t="inlineStr">
        <is>
          <t>No</t>
        </is>
      </c>
      <c r="L139" t="inlineStr">
        <is>
          <t>0</t>
        </is>
      </c>
      <c r="M139" t="inlineStr">
        <is>
          <t>Zink, Sidney, 1917-</t>
        </is>
      </c>
      <c r="N139" t="inlineStr">
        <is>
          <t>London : Macmillan ; New York : St. Martin's Press, 1962.</t>
        </is>
      </c>
      <c r="O139" t="inlineStr">
        <is>
          <t>1962</t>
        </is>
      </c>
      <c r="Q139" t="inlineStr">
        <is>
          <t>eng</t>
        </is>
      </c>
      <c r="R139" t="inlineStr">
        <is>
          <t>enk</t>
        </is>
      </c>
      <c r="T139" t="inlineStr">
        <is>
          <t xml:space="preserve">BJ </t>
        </is>
      </c>
      <c r="U139" t="n">
        <v>3</v>
      </c>
      <c r="V139" t="n">
        <v>3</v>
      </c>
      <c r="W139" t="inlineStr">
        <is>
          <t>2000-06-18</t>
        </is>
      </c>
      <c r="X139" t="inlineStr">
        <is>
          <t>2000-06-18</t>
        </is>
      </c>
      <c r="Y139" t="inlineStr">
        <is>
          <t>1992-09-16</t>
        </is>
      </c>
      <c r="Z139" t="inlineStr">
        <is>
          <t>1992-09-16</t>
        </is>
      </c>
      <c r="AA139" t="n">
        <v>446</v>
      </c>
      <c r="AB139" t="n">
        <v>328</v>
      </c>
      <c r="AC139" t="n">
        <v>397</v>
      </c>
      <c r="AD139" t="n">
        <v>1</v>
      </c>
      <c r="AE139" t="n">
        <v>1</v>
      </c>
      <c r="AF139" t="n">
        <v>20</v>
      </c>
      <c r="AG139" t="n">
        <v>21</v>
      </c>
      <c r="AH139" t="n">
        <v>7</v>
      </c>
      <c r="AI139" t="n">
        <v>7</v>
      </c>
      <c r="AJ139" t="n">
        <v>6</v>
      </c>
      <c r="AK139" t="n">
        <v>7</v>
      </c>
      <c r="AL139" t="n">
        <v>14</v>
      </c>
      <c r="AM139" t="n">
        <v>15</v>
      </c>
      <c r="AN139" t="n">
        <v>0</v>
      </c>
      <c r="AO139" t="n">
        <v>0</v>
      </c>
      <c r="AP139" t="n">
        <v>0</v>
      </c>
      <c r="AQ139" t="n">
        <v>0</v>
      </c>
      <c r="AR139" t="inlineStr">
        <is>
          <t>No</t>
        </is>
      </c>
      <c r="AS139" t="inlineStr">
        <is>
          <t>No</t>
        </is>
      </c>
      <c r="AU139">
        <f>HYPERLINK("https://creighton-primo.hosted.exlibrisgroup.com/primo-explore/search?tab=default_tab&amp;search_scope=EVERYTHING&amp;vid=01CRU&amp;lang=en_US&amp;offset=0&amp;query=any,contains,991002163979702656","Catalog Record")</f>
        <v/>
      </c>
      <c r="AV139">
        <f>HYPERLINK("http://www.worldcat.org/oclc/274563","WorldCat Record")</f>
        <v/>
      </c>
      <c r="AW139" t="inlineStr">
        <is>
          <t>1408191:eng</t>
        </is>
      </c>
      <c r="AX139" t="inlineStr">
        <is>
          <t>274563</t>
        </is>
      </c>
      <c r="AY139" t="inlineStr">
        <is>
          <t>991002163979702656</t>
        </is>
      </c>
      <c r="AZ139" t="inlineStr">
        <is>
          <t>991002163979702656</t>
        </is>
      </c>
      <c r="BA139" t="inlineStr">
        <is>
          <t>2260894000002656</t>
        </is>
      </c>
      <c r="BB139" t="inlineStr">
        <is>
          <t>BOOK</t>
        </is>
      </c>
      <c r="BE139" t="inlineStr">
        <is>
          <t>32285001301059</t>
        </is>
      </c>
      <c r="BF139" t="inlineStr">
        <is>
          <t>893785789</t>
        </is>
      </c>
    </row>
    <row r="140">
      <c r="A140" t="inlineStr">
        <is>
          <t>No</t>
        </is>
      </c>
      <c r="B140" t="inlineStr">
        <is>
          <t>CURAL</t>
        </is>
      </c>
      <c r="C140" t="inlineStr">
        <is>
          <t>SHELVES</t>
        </is>
      </c>
      <c r="D140" t="inlineStr">
        <is>
          <t>BJ41 .H8</t>
        </is>
      </c>
      <c r="E140" t="inlineStr">
        <is>
          <t>0                      BJ 0041000H  8</t>
        </is>
      </c>
      <c r="F140" t="inlineStr">
        <is>
          <t>Modern moral philosophy [by] W. D. Hudson.</t>
        </is>
      </c>
      <c r="H140" t="inlineStr">
        <is>
          <t>No</t>
        </is>
      </c>
      <c r="I140" t="inlineStr">
        <is>
          <t>1</t>
        </is>
      </c>
      <c r="J140" t="inlineStr">
        <is>
          <t>No</t>
        </is>
      </c>
      <c r="K140" t="inlineStr">
        <is>
          <t>No</t>
        </is>
      </c>
      <c r="L140" t="inlineStr">
        <is>
          <t>0</t>
        </is>
      </c>
      <c r="M140" t="inlineStr">
        <is>
          <t>Hudson, W. D. (William Donald)</t>
        </is>
      </c>
      <c r="N140" t="inlineStr">
        <is>
          <t>Garden City, N.Y., Anchor Books [1970]</t>
        </is>
      </c>
      <c r="O140" t="inlineStr">
        <is>
          <t>1970</t>
        </is>
      </c>
      <c r="P140" t="inlineStr">
        <is>
          <t>[1st ed.]</t>
        </is>
      </c>
      <c r="Q140" t="inlineStr">
        <is>
          <t>eng</t>
        </is>
      </c>
      <c r="R140" t="inlineStr">
        <is>
          <t>nyu</t>
        </is>
      </c>
      <c r="S140" t="inlineStr">
        <is>
          <t>New introduction to philosophy</t>
        </is>
      </c>
      <c r="T140" t="inlineStr">
        <is>
          <t xml:space="preserve">BJ </t>
        </is>
      </c>
      <c r="U140" t="n">
        <v>5</v>
      </c>
      <c r="V140" t="n">
        <v>5</v>
      </c>
      <c r="W140" t="inlineStr">
        <is>
          <t>2010-03-28</t>
        </is>
      </c>
      <c r="X140" t="inlineStr">
        <is>
          <t>2010-03-28</t>
        </is>
      </c>
      <c r="Y140" t="inlineStr">
        <is>
          <t>1996-08-08</t>
        </is>
      </c>
      <c r="Z140" t="inlineStr">
        <is>
          <t>1996-08-08</t>
        </is>
      </c>
      <c r="AA140" t="n">
        <v>488</v>
      </c>
      <c r="AB140" t="n">
        <v>452</v>
      </c>
      <c r="AC140" t="n">
        <v>637</v>
      </c>
      <c r="AD140" t="n">
        <v>3</v>
      </c>
      <c r="AE140" t="n">
        <v>4</v>
      </c>
      <c r="AF140" t="n">
        <v>18</v>
      </c>
      <c r="AG140" t="n">
        <v>28</v>
      </c>
      <c r="AH140" t="n">
        <v>6</v>
      </c>
      <c r="AI140" t="n">
        <v>9</v>
      </c>
      <c r="AJ140" t="n">
        <v>4</v>
      </c>
      <c r="AK140" t="n">
        <v>8</v>
      </c>
      <c r="AL140" t="n">
        <v>11</v>
      </c>
      <c r="AM140" t="n">
        <v>18</v>
      </c>
      <c r="AN140" t="n">
        <v>2</v>
      </c>
      <c r="AO140" t="n">
        <v>3</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HYPERLINK("https://creighton-primo.hosted.exlibrisgroup.com/primo-explore/search?tab=default_tab&amp;search_scope=EVERYTHING&amp;vid=01CRU&amp;lang=en_US&amp;offset=0&amp;query=any,contains,991000548389702656","Catalog Record")</f>
        <v/>
      </c>
      <c r="AV140">
        <f>HYPERLINK("http://www.worldcat.org/oclc/92024","WorldCat Record")</f>
        <v/>
      </c>
      <c r="AW140" t="inlineStr">
        <is>
          <t>1102375587:eng</t>
        </is>
      </c>
      <c r="AX140" t="inlineStr">
        <is>
          <t>92024</t>
        </is>
      </c>
      <c r="AY140" t="inlineStr">
        <is>
          <t>991000548389702656</t>
        </is>
      </c>
      <c r="AZ140" t="inlineStr">
        <is>
          <t>991000548389702656</t>
        </is>
      </c>
      <c r="BA140" t="inlineStr">
        <is>
          <t>2265144810002656</t>
        </is>
      </c>
      <c r="BB140" t="inlineStr">
        <is>
          <t>BOOK</t>
        </is>
      </c>
      <c r="BE140" t="inlineStr">
        <is>
          <t>32285002259173</t>
        </is>
      </c>
      <c r="BF140" t="inlineStr">
        <is>
          <t>893432060</t>
        </is>
      </c>
    </row>
    <row r="141">
      <c r="A141" t="inlineStr">
        <is>
          <t>No</t>
        </is>
      </c>
      <c r="B141" t="inlineStr">
        <is>
          <t>CURAL</t>
        </is>
      </c>
      <c r="C141" t="inlineStr">
        <is>
          <t>SHELVES</t>
        </is>
      </c>
      <c r="D141" t="inlineStr">
        <is>
          <t>BJ41 .P85</t>
        </is>
      </c>
      <c r="E141" t="inlineStr">
        <is>
          <t>0                      BJ 0041000P  85</t>
        </is>
      </c>
      <c r="F141" t="inlineStr">
        <is>
          <t>Reflective naturalism : an introduction to moral philosophy / [by] Vincent C. Punzo.</t>
        </is>
      </c>
      <c r="H141" t="inlineStr">
        <is>
          <t>No</t>
        </is>
      </c>
      <c r="I141" t="inlineStr">
        <is>
          <t>1</t>
        </is>
      </c>
      <c r="J141" t="inlineStr">
        <is>
          <t>No</t>
        </is>
      </c>
      <c r="K141" t="inlineStr">
        <is>
          <t>No</t>
        </is>
      </c>
      <c r="L141" t="inlineStr">
        <is>
          <t>0</t>
        </is>
      </c>
      <c r="M141" t="inlineStr">
        <is>
          <t>Punzo, Vincent C.</t>
        </is>
      </c>
      <c r="N141" t="inlineStr">
        <is>
          <t>New York : Macmillan, [1969]</t>
        </is>
      </c>
      <c r="O141" t="inlineStr">
        <is>
          <t>1969</t>
        </is>
      </c>
      <c r="Q141" t="inlineStr">
        <is>
          <t>eng</t>
        </is>
      </c>
      <c r="R141" t="inlineStr">
        <is>
          <t>nyu</t>
        </is>
      </c>
      <c r="T141" t="inlineStr">
        <is>
          <t xml:space="preserve">BJ </t>
        </is>
      </c>
      <c r="U141" t="n">
        <v>4</v>
      </c>
      <c r="V141" t="n">
        <v>4</v>
      </c>
      <c r="W141" t="inlineStr">
        <is>
          <t>2002-12-02</t>
        </is>
      </c>
      <c r="X141" t="inlineStr">
        <is>
          <t>2002-12-02</t>
        </is>
      </c>
      <c r="Y141" t="inlineStr">
        <is>
          <t>1990-09-18</t>
        </is>
      </c>
      <c r="Z141" t="inlineStr">
        <is>
          <t>1990-09-18</t>
        </is>
      </c>
      <c r="AA141" t="n">
        <v>499</v>
      </c>
      <c r="AB141" t="n">
        <v>432</v>
      </c>
      <c r="AC141" t="n">
        <v>432</v>
      </c>
      <c r="AD141" t="n">
        <v>4</v>
      </c>
      <c r="AE141" t="n">
        <v>4</v>
      </c>
      <c r="AF141" t="n">
        <v>31</v>
      </c>
      <c r="AG141" t="n">
        <v>31</v>
      </c>
      <c r="AH141" t="n">
        <v>11</v>
      </c>
      <c r="AI141" t="n">
        <v>11</v>
      </c>
      <c r="AJ141" t="n">
        <v>5</v>
      </c>
      <c r="AK141" t="n">
        <v>5</v>
      </c>
      <c r="AL141" t="n">
        <v>22</v>
      </c>
      <c r="AM141" t="n">
        <v>22</v>
      </c>
      <c r="AN141" t="n">
        <v>2</v>
      </c>
      <c r="AO141" t="n">
        <v>2</v>
      </c>
      <c r="AP141" t="n">
        <v>1</v>
      </c>
      <c r="AQ141" t="n">
        <v>1</v>
      </c>
      <c r="AR141" t="inlineStr">
        <is>
          <t>No</t>
        </is>
      </c>
      <c r="AS141" t="inlineStr">
        <is>
          <t>No</t>
        </is>
      </c>
      <c r="AU141">
        <f>HYPERLINK("https://creighton-primo.hosted.exlibrisgroup.com/primo-explore/search?tab=default_tab&amp;search_scope=EVERYTHING&amp;vid=01CRU&amp;lang=en_US&amp;offset=0&amp;query=any,contains,991000003719702656","Catalog Record")</f>
        <v/>
      </c>
      <c r="AV141">
        <f>HYPERLINK("http://www.worldcat.org/oclc/12295","WorldCat Record")</f>
        <v/>
      </c>
      <c r="AW141" t="inlineStr">
        <is>
          <t>836619772:eng</t>
        </is>
      </c>
      <c r="AX141" t="inlineStr">
        <is>
          <t>12295</t>
        </is>
      </c>
      <c r="AY141" t="inlineStr">
        <is>
          <t>991000003719702656</t>
        </is>
      </c>
      <c r="AZ141" t="inlineStr">
        <is>
          <t>991000003719702656</t>
        </is>
      </c>
      <c r="BA141" t="inlineStr">
        <is>
          <t>2265037940002656</t>
        </is>
      </c>
      <c r="BB141" t="inlineStr">
        <is>
          <t>BOOK</t>
        </is>
      </c>
      <c r="BE141" t="inlineStr">
        <is>
          <t>32285000304450</t>
        </is>
      </c>
      <c r="BF141" t="inlineStr">
        <is>
          <t>893626146</t>
        </is>
      </c>
    </row>
    <row r="142">
      <c r="A142" t="inlineStr">
        <is>
          <t>No</t>
        </is>
      </c>
      <c r="B142" t="inlineStr">
        <is>
          <t>CURAL</t>
        </is>
      </c>
      <c r="C142" t="inlineStr">
        <is>
          <t>SHELVES</t>
        </is>
      </c>
      <c r="D142" t="inlineStr">
        <is>
          <t>BJ43 .S8 1960</t>
        </is>
      </c>
      <c r="E142" t="inlineStr">
        <is>
          <t>0                      BJ 0043000S  8           1960</t>
        </is>
      </c>
      <c r="F142" t="inlineStr">
        <is>
          <t>Ethics and language / by Charles L. Stevenson.</t>
        </is>
      </c>
      <c r="H142" t="inlineStr">
        <is>
          <t>No</t>
        </is>
      </c>
      <c r="I142" t="inlineStr">
        <is>
          <t>1</t>
        </is>
      </c>
      <c r="J142" t="inlineStr">
        <is>
          <t>No</t>
        </is>
      </c>
      <c r="K142" t="inlineStr">
        <is>
          <t>No</t>
        </is>
      </c>
      <c r="L142" t="inlineStr">
        <is>
          <t>0</t>
        </is>
      </c>
      <c r="M142" t="inlineStr">
        <is>
          <t>Stevenson, Charles L. (Charles Leslie), 1908-1979.</t>
        </is>
      </c>
      <c r="N142" t="inlineStr">
        <is>
          <t>New Haven : Yale University Press, 1960, c1944.</t>
        </is>
      </c>
      <c r="O142" t="inlineStr">
        <is>
          <t>1960</t>
        </is>
      </c>
      <c r="Q142" t="inlineStr">
        <is>
          <t>eng</t>
        </is>
      </c>
      <c r="R142" t="inlineStr">
        <is>
          <t>cnu</t>
        </is>
      </c>
      <c r="S142" t="inlineStr">
        <is>
          <t>A Yale paperbound ; Y-19</t>
        </is>
      </c>
      <c r="T142" t="inlineStr">
        <is>
          <t xml:space="preserve">BJ </t>
        </is>
      </c>
      <c r="U142" t="n">
        <v>2</v>
      </c>
      <c r="V142" t="n">
        <v>2</v>
      </c>
      <c r="W142" t="inlineStr">
        <is>
          <t>2009-10-10</t>
        </is>
      </c>
      <c r="X142" t="inlineStr">
        <is>
          <t>2009-10-10</t>
        </is>
      </c>
      <c r="Y142" t="inlineStr">
        <is>
          <t>1996-08-12</t>
        </is>
      </c>
      <c r="Z142" t="inlineStr">
        <is>
          <t>1996-08-12</t>
        </is>
      </c>
      <c r="AA142" t="n">
        <v>186</v>
      </c>
      <c r="AB142" t="n">
        <v>132</v>
      </c>
      <c r="AC142" t="n">
        <v>1025</v>
      </c>
      <c r="AD142" t="n">
        <v>1</v>
      </c>
      <c r="AE142" t="n">
        <v>8</v>
      </c>
      <c r="AF142" t="n">
        <v>6</v>
      </c>
      <c r="AG142" t="n">
        <v>50</v>
      </c>
      <c r="AH142" t="n">
        <v>0</v>
      </c>
      <c r="AI142" t="n">
        <v>19</v>
      </c>
      <c r="AJ142" t="n">
        <v>2</v>
      </c>
      <c r="AK142" t="n">
        <v>9</v>
      </c>
      <c r="AL142" t="n">
        <v>5</v>
      </c>
      <c r="AM142" t="n">
        <v>25</v>
      </c>
      <c r="AN142" t="n">
        <v>0</v>
      </c>
      <c r="AO142" t="n">
        <v>6</v>
      </c>
      <c r="AP142" t="n">
        <v>0</v>
      </c>
      <c r="AQ142" t="n">
        <v>2</v>
      </c>
      <c r="AR142" t="inlineStr">
        <is>
          <t>No</t>
        </is>
      </c>
      <c r="AS142" t="inlineStr">
        <is>
          <t>No</t>
        </is>
      </c>
      <c r="AU142">
        <f>HYPERLINK("https://creighton-primo.hosted.exlibrisgroup.com/primo-explore/search?tab=default_tab&amp;search_scope=EVERYTHING&amp;vid=01CRU&amp;lang=en_US&amp;offset=0&amp;query=any,contains,991004709349702656","Catalog Record")</f>
        <v/>
      </c>
      <c r="AV142">
        <f>HYPERLINK("http://www.worldcat.org/oclc/4747323","WorldCat Record")</f>
        <v/>
      </c>
      <c r="AW142" t="inlineStr">
        <is>
          <t>1668534:eng</t>
        </is>
      </c>
      <c r="AX142" t="inlineStr">
        <is>
          <t>4747323</t>
        </is>
      </c>
      <c r="AY142" t="inlineStr">
        <is>
          <t>991004709349702656</t>
        </is>
      </c>
      <c r="AZ142" t="inlineStr">
        <is>
          <t>991004709349702656</t>
        </is>
      </c>
      <c r="BA142" t="inlineStr">
        <is>
          <t>2260813260002656</t>
        </is>
      </c>
      <c r="BB142" t="inlineStr">
        <is>
          <t>BOOK</t>
        </is>
      </c>
      <c r="BE142" t="inlineStr">
        <is>
          <t>32285002259199</t>
        </is>
      </c>
      <c r="BF142" t="inlineStr">
        <is>
          <t>893411861</t>
        </is>
      </c>
    </row>
    <row r="143">
      <c r="A143" t="inlineStr">
        <is>
          <t>No</t>
        </is>
      </c>
      <c r="B143" t="inlineStr">
        <is>
          <t>CURAL</t>
        </is>
      </c>
      <c r="C143" t="inlineStr">
        <is>
          <t>SHELVES</t>
        </is>
      </c>
      <c r="D143" t="inlineStr">
        <is>
          <t>BJ43 .T6 1960</t>
        </is>
      </c>
      <c r="E143" t="inlineStr">
        <is>
          <t>0                      BJ 0043000T  6           1960</t>
        </is>
      </c>
      <c r="F143" t="inlineStr">
        <is>
          <t>An examination of the place of reason in ethics / by Stephen Edelston Toulmin.</t>
        </is>
      </c>
      <c r="H143" t="inlineStr">
        <is>
          <t>No</t>
        </is>
      </c>
      <c r="I143" t="inlineStr">
        <is>
          <t>1</t>
        </is>
      </c>
      <c r="J143" t="inlineStr">
        <is>
          <t>No</t>
        </is>
      </c>
      <c r="K143" t="inlineStr">
        <is>
          <t>No</t>
        </is>
      </c>
      <c r="L143" t="inlineStr">
        <is>
          <t>0</t>
        </is>
      </c>
      <c r="M143" t="inlineStr">
        <is>
          <t>Toulmin, Stephen, 1922-2009.</t>
        </is>
      </c>
      <c r="N143" t="inlineStr">
        <is>
          <t>Cambridge, [Eng.] : University Press, [1960]</t>
        </is>
      </c>
      <c r="O143" t="inlineStr">
        <is>
          <t>1960</t>
        </is>
      </c>
      <c r="Q143" t="inlineStr">
        <is>
          <t>eng</t>
        </is>
      </c>
      <c r="R143" t="inlineStr">
        <is>
          <t xml:space="preserve">xx </t>
        </is>
      </c>
      <c r="T143" t="inlineStr">
        <is>
          <t xml:space="preserve">BJ </t>
        </is>
      </c>
      <c r="U143" t="n">
        <v>3</v>
      </c>
      <c r="V143" t="n">
        <v>3</v>
      </c>
      <c r="W143" t="inlineStr">
        <is>
          <t>2001-05-30</t>
        </is>
      </c>
      <c r="X143" t="inlineStr">
        <is>
          <t>2001-05-30</t>
        </is>
      </c>
      <c r="Y143" t="inlineStr">
        <is>
          <t>1993-09-03</t>
        </is>
      </c>
      <c r="Z143" t="inlineStr">
        <is>
          <t>1993-09-03</t>
        </is>
      </c>
      <c r="AA143" t="n">
        <v>196</v>
      </c>
      <c r="AB143" t="n">
        <v>136</v>
      </c>
      <c r="AC143" t="n">
        <v>1004</v>
      </c>
      <c r="AD143" t="n">
        <v>1</v>
      </c>
      <c r="AE143" t="n">
        <v>8</v>
      </c>
      <c r="AF143" t="n">
        <v>6</v>
      </c>
      <c r="AG143" t="n">
        <v>50</v>
      </c>
      <c r="AH143" t="n">
        <v>3</v>
      </c>
      <c r="AI143" t="n">
        <v>20</v>
      </c>
      <c r="AJ143" t="n">
        <v>1</v>
      </c>
      <c r="AK143" t="n">
        <v>9</v>
      </c>
      <c r="AL143" t="n">
        <v>5</v>
      </c>
      <c r="AM143" t="n">
        <v>27</v>
      </c>
      <c r="AN143" t="n">
        <v>0</v>
      </c>
      <c r="AO143" t="n">
        <v>6</v>
      </c>
      <c r="AP143" t="n">
        <v>0</v>
      </c>
      <c r="AQ143" t="n">
        <v>1</v>
      </c>
      <c r="AR143" t="inlineStr">
        <is>
          <t>No</t>
        </is>
      </c>
      <c r="AS143" t="inlineStr">
        <is>
          <t>No</t>
        </is>
      </c>
      <c r="AU143">
        <f>HYPERLINK("https://creighton-primo.hosted.exlibrisgroup.com/primo-explore/search?tab=default_tab&amp;search_scope=EVERYTHING&amp;vid=01CRU&amp;lang=en_US&amp;offset=0&amp;query=any,contains,991003727129702656","Catalog Record")</f>
        <v/>
      </c>
      <c r="AV143">
        <f>HYPERLINK("http://www.worldcat.org/oclc/1375518","WorldCat Record")</f>
        <v/>
      </c>
      <c r="AW143" t="inlineStr">
        <is>
          <t>1469212:eng</t>
        </is>
      </c>
      <c r="AX143" t="inlineStr">
        <is>
          <t>1375518</t>
        </is>
      </c>
      <c r="AY143" t="inlineStr">
        <is>
          <t>991003727129702656</t>
        </is>
      </c>
      <c r="AZ143" t="inlineStr">
        <is>
          <t>991003727129702656</t>
        </is>
      </c>
      <c r="BA143" t="inlineStr">
        <is>
          <t>2259318510002656</t>
        </is>
      </c>
      <c r="BB143" t="inlineStr">
        <is>
          <t>BOOK</t>
        </is>
      </c>
      <c r="BE143" t="inlineStr">
        <is>
          <t>32285001763274</t>
        </is>
      </c>
      <c r="BF143" t="inlineStr">
        <is>
          <t>893429131</t>
        </is>
      </c>
    </row>
    <row r="144">
      <c r="A144" t="inlineStr">
        <is>
          <t>No</t>
        </is>
      </c>
      <c r="B144" t="inlineStr">
        <is>
          <t>CURAL</t>
        </is>
      </c>
      <c r="C144" t="inlineStr">
        <is>
          <t>SHELVES</t>
        </is>
      </c>
      <c r="D144" t="inlineStr">
        <is>
          <t>BJ44 .L36 1991</t>
        </is>
      </c>
      <c r="E144" t="inlineStr">
        <is>
          <t>0                      BJ 0044000L  36          1991</t>
        </is>
      </c>
      <c r="F144" t="inlineStr">
        <is>
          <t>Writing and the moral self / Berel Lang.</t>
        </is>
      </c>
      <c r="H144" t="inlineStr">
        <is>
          <t>No</t>
        </is>
      </c>
      <c r="I144" t="inlineStr">
        <is>
          <t>1</t>
        </is>
      </c>
      <c r="J144" t="inlineStr">
        <is>
          <t>No</t>
        </is>
      </c>
      <c r="K144" t="inlineStr">
        <is>
          <t>No</t>
        </is>
      </c>
      <c r="L144" t="inlineStr">
        <is>
          <t>0</t>
        </is>
      </c>
      <c r="M144" t="inlineStr">
        <is>
          <t>Lang, Berel.</t>
        </is>
      </c>
      <c r="N144" t="inlineStr">
        <is>
          <t>New York : Routledge, 1991.</t>
        </is>
      </c>
      <c r="O144" t="inlineStr">
        <is>
          <t>1991</t>
        </is>
      </c>
      <c r="Q144" t="inlineStr">
        <is>
          <t>eng</t>
        </is>
      </c>
      <c r="R144" t="inlineStr">
        <is>
          <t>nyu</t>
        </is>
      </c>
      <c r="T144" t="inlineStr">
        <is>
          <t xml:space="preserve">BJ </t>
        </is>
      </c>
      <c r="U144" t="n">
        <v>5</v>
      </c>
      <c r="V144" t="n">
        <v>5</v>
      </c>
      <c r="W144" t="inlineStr">
        <is>
          <t>1997-10-21</t>
        </is>
      </c>
      <c r="X144" t="inlineStr">
        <is>
          <t>1997-10-21</t>
        </is>
      </c>
      <c r="Y144" t="inlineStr">
        <is>
          <t>1993-11-29</t>
        </is>
      </c>
      <c r="Z144" t="inlineStr">
        <is>
          <t>1993-11-29</t>
        </is>
      </c>
      <c r="AA144" t="n">
        <v>418</v>
      </c>
      <c r="AB144" t="n">
        <v>322</v>
      </c>
      <c r="AC144" t="n">
        <v>341</v>
      </c>
      <c r="AD144" t="n">
        <v>3</v>
      </c>
      <c r="AE144" t="n">
        <v>3</v>
      </c>
      <c r="AF144" t="n">
        <v>21</v>
      </c>
      <c r="AG144" t="n">
        <v>21</v>
      </c>
      <c r="AH144" t="n">
        <v>8</v>
      </c>
      <c r="AI144" t="n">
        <v>8</v>
      </c>
      <c r="AJ144" t="n">
        <v>5</v>
      </c>
      <c r="AK144" t="n">
        <v>5</v>
      </c>
      <c r="AL144" t="n">
        <v>13</v>
      </c>
      <c r="AM144" t="n">
        <v>13</v>
      </c>
      <c r="AN144" t="n">
        <v>2</v>
      </c>
      <c r="AO144" t="n">
        <v>2</v>
      </c>
      <c r="AP144" t="n">
        <v>0</v>
      </c>
      <c r="AQ144" t="n">
        <v>0</v>
      </c>
      <c r="AR144" t="inlineStr">
        <is>
          <t>No</t>
        </is>
      </c>
      <c r="AS144" t="inlineStr">
        <is>
          <t>No</t>
        </is>
      </c>
      <c r="AU144">
        <f>HYPERLINK("https://creighton-primo.hosted.exlibrisgroup.com/primo-explore/search?tab=default_tab&amp;search_scope=EVERYTHING&amp;vid=01CRU&amp;lang=en_US&amp;offset=0&amp;query=any,contains,991001818589702656","Catalog Record")</f>
        <v/>
      </c>
      <c r="AV144">
        <f>HYPERLINK("http://www.worldcat.org/oclc/22862075","WorldCat Record")</f>
        <v/>
      </c>
      <c r="AW144" t="inlineStr">
        <is>
          <t>24161081:eng</t>
        </is>
      </c>
      <c r="AX144" t="inlineStr">
        <is>
          <t>22862075</t>
        </is>
      </c>
      <c r="AY144" t="inlineStr">
        <is>
          <t>991001818589702656</t>
        </is>
      </c>
      <c r="AZ144" t="inlineStr">
        <is>
          <t>991001818589702656</t>
        </is>
      </c>
      <c r="BA144" t="inlineStr">
        <is>
          <t>2272572460002656</t>
        </is>
      </c>
      <c r="BB144" t="inlineStr">
        <is>
          <t>BOOK</t>
        </is>
      </c>
      <c r="BD144" t="inlineStr">
        <is>
          <t>9780415902960</t>
        </is>
      </c>
      <c r="BE144" t="inlineStr">
        <is>
          <t>32285001812857</t>
        </is>
      </c>
      <c r="BF144" t="inlineStr">
        <is>
          <t>893426896</t>
        </is>
      </c>
    </row>
    <row r="145">
      <c r="A145" t="inlineStr">
        <is>
          <t>No</t>
        </is>
      </c>
      <c r="B145" t="inlineStr">
        <is>
          <t>CURAL</t>
        </is>
      </c>
      <c r="C145" t="inlineStr">
        <is>
          <t>SHELVES</t>
        </is>
      </c>
      <c r="D145" t="inlineStr">
        <is>
          <t>BJ45 .K7</t>
        </is>
      </c>
      <c r="E145" t="inlineStr">
        <is>
          <t>0                      BJ 0045000K  7</t>
        </is>
      </c>
      <c r="F145" t="inlineStr">
        <is>
          <t>Behaviorism and ethics / by Jon E. Krapfl and Ernest A. Vargas.</t>
        </is>
      </c>
      <c r="H145" t="inlineStr">
        <is>
          <t>No</t>
        </is>
      </c>
      <c r="I145" t="inlineStr">
        <is>
          <t>1</t>
        </is>
      </c>
      <c r="J145" t="inlineStr">
        <is>
          <t>No</t>
        </is>
      </c>
      <c r="K145" t="inlineStr">
        <is>
          <t>No</t>
        </is>
      </c>
      <c r="L145" t="inlineStr">
        <is>
          <t>0</t>
        </is>
      </c>
      <c r="M145" t="inlineStr">
        <is>
          <t>Krapfl, Jon E., 1941-</t>
        </is>
      </c>
      <c r="N145" t="inlineStr">
        <is>
          <t>Kalamazoo, Mi. : Behaviordelia, inc., [1977]</t>
        </is>
      </c>
      <c r="O145" t="inlineStr">
        <is>
          <t>1977</t>
        </is>
      </c>
      <c r="Q145" t="inlineStr">
        <is>
          <t>eng</t>
        </is>
      </c>
      <c r="R145" t="inlineStr">
        <is>
          <t>miu</t>
        </is>
      </c>
      <c r="T145" t="inlineStr">
        <is>
          <t xml:space="preserve">BJ </t>
        </is>
      </c>
      <c r="U145" t="n">
        <v>7</v>
      </c>
      <c r="V145" t="n">
        <v>7</v>
      </c>
      <c r="W145" t="inlineStr">
        <is>
          <t>1996-11-10</t>
        </is>
      </c>
      <c r="X145" t="inlineStr">
        <is>
          <t>1996-11-10</t>
        </is>
      </c>
      <c r="Y145" t="inlineStr">
        <is>
          <t>1990-09-12</t>
        </is>
      </c>
      <c r="Z145" t="inlineStr">
        <is>
          <t>1990-09-12</t>
        </is>
      </c>
      <c r="AA145" t="n">
        <v>356</v>
      </c>
      <c r="AB145" t="n">
        <v>306</v>
      </c>
      <c r="AC145" t="n">
        <v>307</v>
      </c>
      <c r="AD145" t="n">
        <v>4</v>
      </c>
      <c r="AE145" t="n">
        <v>4</v>
      </c>
      <c r="AF145" t="n">
        <v>19</v>
      </c>
      <c r="AG145" t="n">
        <v>19</v>
      </c>
      <c r="AH145" t="n">
        <v>5</v>
      </c>
      <c r="AI145" t="n">
        <v>5</v>
      </c>
      <c r="AJ145" t="n">
        <v>4</v>
      </c>
      <c r="AK145" t="n">
        <v>4</v>
      </c>
      <c r="AL145" t="n">
        <v>9</v>
      </c>
      <c r="AM145" t="n">
        <v>9</v>
      </c>
      <c r="AN145" t="n">
        <v>3</v>
      </c>
      <c r="AO145" t="n">
        <v>3</v>
      </c>
      <c r="AP145" t="n">
        <v>1</v>
      </c>
      <c r="AQ145" t="n">
        <v>1</v>
      </c>
      <c r="AR145" t="inlineStr">
        <is>
          <t>No</t>
        </is>
      </c>
      <c r="AS145" t="inlineStr">
        <is>
          <t>Yes</t>
        </is>
      </c>
      <c r="AT145">
        <f>HYPERLINK("http://catalog.hathitrust.org/Record/004506383","HathiTrust Record")</f>
        <v/>
      </c>
      <c r="AU145">
        <f>HYPERLINK("https://creighton-primo.hosted.exlibrisgroup.com/primo-explore/search?tab=default_tab&amp;search_scope=EVERYTHING&amp;vid=01CRU&amp;lang=en_US&amp;offset=0&amp;query=any,contains,991004259109702656","Catalog Record")</f>
        <v/>
      </c>
      <c r="AV145">
        <f>HYPERLINK("http://www.worldcat.org/oclc/2836977","WorldCat Record")</f>
        <v/>
      </c>
      <c r="AW145" t="inlineStr">
        <is>
          <t>363957446:eng</t>
        </is>
      </c>
      <c r="AX145" t="inlineStr">
        <is>
          <t>2836977</t>
        </is>
      </c>
      <c r="AY145" t="inlineStr">
        <is>
          <t>991004259109702656</t>
        </is>
      </c>
      <c r="AZ145" t="inlineStr">
        <is>
          <t>991004259109702656</t>
        </is>
      </c>
      <c r="BA145" t="inlineStr">
        <is>
          <t>2262232230002656</t>
        </is>
      </c>
      <c r="BB145" t="inlineStr">
        <is>
          <t>BOOK</t>
        </is>
      </c>
      <c r="BD145" t="inlineStr">
        <is>
          <t>9780914474258</t>
        </is>
      </c>
      <c r="BE145" t="inlineStr">
        <is>
          <t>32285000302298</t>
        </is>
      </c>
      <c r="BF145" t="inlineStr">
        <is>
          <t>893888484</t>
        </is>
      </c>
    </row>
    <row r="146">
      <c r="A146" t="inlineStr">
        <is>
          <t>No</t>
        </is>
      </c>
      <c r="B146" t="inlineStr">
        <is>
          <t>CURAL</t>
        </is>
      </c>
      <c r="C146" t="inlineStr">
        <is>
          <t>SHELVES</t>
        </is>
      </c>
      <c r="D146" t="inlineStr">
        <is>
          <t>BJ47 .L5</t>
        </is>
      </c>
      <c r="E146" t="inlineStr">
        <is>
          <t>0                      BJ 0047000L  5</t>
        </is>
      </c>
      <c r="F146" t="inlineStr">
        <is>
          <t>A preface to morals.</t>
        </is>
      </c>
      <c r="H146" t="inlineStr">
        <is>
          <t>No</t>
        </is>
      </c>
      <c r="I146" t="inlineStr">
        <is>
          <t>1</t>
        </is>
      </c>
      <c r="J146" t="inlineStr">
        <is>
          <t>No</t>
        </is>
      </c>
      <c r="K146" t="inlineStr">
        <is>
          <t>No</t>
        </is>
      </c>
      <c r="L146" t="inlineStr">
        <is>
          <t>0</t>
        </is>
      </c>
      <c r="M146" t="inlineStr">
        <is>
          <t>Lippmann, Walter, 1889-1974.</t>
        </is>
      </c>
      <c r="N146" t="inlineStr">
        <is>
          <t>New York, The Macmillan company, 1929.</t>
        </is>
      </c>
      <c r="O146" t="inlineStr">
        <is>
          <t>1929</t>
        </is>
      </c>
      <c r="Q146" t="inlineStr">
        <is>
          <t>eng</t>
        </is>
      </c>
      <c r="R146" t="inlineStr">
        <is>
          <t>nyu</t>
        </is>
      </c>
      <c r="T146" t="inlineStr">
        <is>
          <t xml:space="preserve">BJ </t>
        </is>
      </c>
      <c r="U146" t="n">
        <v>5</v>
      </c>
      <c r="V146" t="n">
        <v>5</v>
      </c>
      <c r="W146" t="inlineStr">
        <is>
          <t>2009-06-02</t>
        </is>
      </c>
      <c r="X146" t="inlineStr">
        <is>
          <t>2009-06-02</t>
        </is>
      </c>
      <c r="Y146" t="inlineStr">
        <is>
          <t>1996-08-12</t>
        </is>
      </c>
      <c r="Z146" t="inlineStr">
        <is>
          <t>1996-08-12</t>
        </is>
      </c>
      <c r="AA146" t="n">
        <v>1262</v>
      </c>
      <c r="AB146" t="n">
        <v>1170</v>
      </c>
      <c r="AC146" t="n">
        <v>1733</v>
      </c>
      <c r="AD146" t="n">
        <v>9</v>
      </c>
      <c r="AE146" t="n">
        <v>12</v>
      </c>
      <c r="AF146" t="n">
        <v>43</v>
      </c>
      <c r="AG146" t="n">
        <v>57</v>
      </c>
      <c r="AH146" t="n">
        <v>16</v>
      </c>
      <c r="AI146" t="n">
        <v>23</v>
      </c>
      <c r="AJ146" t="n">
        <v>10</v>
      </c>
      <c r="AK146" t="n">
        <v>11</v>
      </c>
      <c r="AL146" t="n">
        <v>19</v>
      </c>
      <c r="AM146" t="n">
        <v>27</v>
      </c>
      <c r="AN146" t="n">
        <v>7</v>
      </c>
      <c r="AO146" t="n">
        <v>9</v>
      </c>
      <c r="AP146" t="n">
        <v>1</v>
      </c>
      <c r="AQ146" t="n">
        <v>1</v>
      </c>
      <c r="AR146" t="inlineStr">
        <is>
          <t>No</t>
        </is>
      </c>
      <c r="AS146" t="inlineStr">
        <is>
          <t>Yes</t>
        </is>
      </c>
      <c r="AT146">
        <f>HYPERLINK("http://catalog.hathitrust.org/Record/001389876","HathiTrust Record")</f>
        <v/>
      </c>
      <c r="AU146">
        <f>HYPERLINK("https://creighton-primo.hosted.exlibrisgroup.com/primo-explore/search?tab=default_tab&amp;search_scope=EVERYTHING&amp;vid=01CRU&amp;lang=en_US&amp;offset=0&amp;query=any,contains,991002592779702656","Catalog Record")</f>
        <v/>
      </c>
      <c r="AV146">
        <f>HYPERLINK("http://www.worldcat.org/oclc/376369","WorldCat Record")</f>
        <v/>
      </c>
      <c r="AW146" t="inlineStr">
        <is>
          <t>538512:eng</t>
        </is>
      </c>
      <c r="AX146" t="inlineStr">
        <is>
          <t>376369</t>
        </is>
      </c>
      <c r="AY146" t="inlineStr">
        <is>
          <t>991002592779702656</t>
        </is>
      </c>
      <c r="AZ146" t="inlineStr">
        <is>
          <t>991002592779702656</t>
        </is>
      </c>
      <c r="BA146" t="inlineStr">
        <is>
          <t>2263593540002656</t>
        </is>
      </c>
      <c r="BB146" t="inlineStr">
        <is>
          <t>BOOK</t>
        </is>
      </c>
      <c r="BE146" t="inlineStr">
        <is>
          <t>32285002259256</t>
        </is>
      </c>
      <c r="BF146" t="inlineStr">
        <is>
          <t>893685532</t>
        </is>
      </c>
    </row>
    <row r="147">
      <c r="A147" t="inlineStr">
        <is>
          <t>No</t>
        </is>
      </c>
      <c r="B147" t="inlineStr">
        <is>
          <t>CURAL</t>
        </is>
      </c>
      <c r="C147" t="inlineStr">
        <is>
          <t>SHELVES</t>
        </is>
      </c>
      <c r="D147" t="inlineStr">
        <is>
          <t>BJ52 .M66 1997</t>
        </is>
      </c>
      <c r="E147" t="inlineStr">
        <is>
          <t>0                      BJ 0052000M  66          1997</t>
        </is>
      </c>
      <c r="F147" t="inlineStr">
        <is>
          <t>Fieldwork in familiar places : morality, culture, and philosophy / Michele M. Moody-Adams.</t>
        </is>
      </c>
      <c r="H147" t="inlineStr">
        <is>
          <t>No</t>
        </is>
      </c>
      <c r="I147" t="inlineStr">
        <is>
          <t>1</t>
        </is>
      </c>
      <c r="J147" t="inlineStr">
        <is>
          <t>No</t>
        </is>
      </c>
      <c r="K147" t="inlineStr">
        <is>
          <t>No</t>
        </is>
      </c>
      <c r="L147" t="inlineStr">
        <is>
          <t>0</t>
        </is>
      </c>
      <c r="M147" t="inlineStr">
        <is>
          <t>Moody-Adams, Michele M.</t>
        </is>
      </c>
      <c r="N147" t="inlineStr">
        <is>
          <t>Cambridge, Mass. : Harvard University Press, 1997.</t>
        </is>
      </c>
      <c r="O147" t="inlineStr">
        <is>
          <t>1997</t>
        </is>
      </c>
      <c r="Q147" t="inlineStr">
        <is>
          <t>eng</t>
        </is>
      </c>
      <c r="R147" t="inlineStr">
        <is>
          <t>mau</t>
        </is>
      </c>
      <c r="T147" t="inlineStr">
        <is>
          <t xml:space="preserve">BJ </t>
        </is>
      </c>
      <c r="U147" t="n">
        <v>1</v>
      </c>
      <c r="V147" t="n">
        <v>1</v>
      </c>
      <c r="W147" t="inlineStr">
        <is>
          <t>2005-04-25</t>
        </is>
      </c>
      <c r="X147" t="inlineStr">
        <is>
          <t>2005-04-25</t>
        </is>
      </c>
      <c r="Y147" t="inlineStr">
        <is>
          <t>1999-03-22</t>
        </is>
      </c>
      <c r="Z147" t="inlineStr">
        <is>
          <t>1999-03-22</t>
        </is>
      </c>
      <c r="AA147" t="n">
        <v>427</v>
      </c>
      <c r="AB147" t="n">
        <v>328</v>
      </c>
      <c r="AC147" t="n">
        <v>336</v>
      </c>
      <c r="AD147" t="n">
        <v>3</v>
      </c>
      <c r="AE147" t="n">
        <v>3</v>
      </c>
      <c r="AF147" t="n">
        <v>18</v>
      </c>
      <c r="AG147" t="n">
        <v>18</v>
      </c>
      <c r="AH147" t="n">
        <v>3</v>
      </c>
      <c r="AI147" t="n">
        <v>3</v>
      </c>
      <c r="AJ147" t="n">
        <v>7</v>
      </c>
      <c r="AK147" t="n">
        <v>7</v>
      </c>
      <c r="AL147" t="n">
        <v>10</v>
      </c>
      <c r="AM147" t="n">
        <v>10</v>
      </c>
      <c r="AN147" t="n">
        <v>2</v>
      </c>
      <c r="AO147" t="n">
        <v>2</v>
      </c>
      <c r="AP147" t="n">
        <v>1</v>
      </c>
      <c r="AQ147" t="n">
        <v>1</v>
      </c>
      <c r="AR147" t="inlineStr">
        <is>
          <t>No</t>
        </is>
      </c>
      <c r="AS147" t="inlineStr">
        <is>
          <t>Yes</t>
        </is>
      </c>
      <c r="AT147">
        <f>HYPERLINK("http://catalog.hathitrust.org/Record/003950518","HathiTrust Record")</f>
        <v/>
      </c>
      <c r="AU147">
        <f>HYPERLINK("https://creighton-primo.hosted.exlibrisgroup.com/primo-explore/search?tab=default_tab&amp;search_scope=EVERYTHING&amp;vid=01CRU&amp;lang=en_US&amp;offset=0&amp;query=any,contains,991002788249702656","Catalog Record")</f>
        <v/>
      </c>
      <c r="AV147">
        <f>HYPERLINK("http://www.worldcat.org/oclc/36621927","WorldCat Record")</f>
        <v/>
      </c>
      <c r="AW147" t="inlineStr">
        <is>
          <t>836924479:eng</t>
        </is>
      </c>
      <c r="AX147" t="inlineStr">
        <is>
          <t>36621927</t>
        </is>
      </c>
      <c r="AY147" t="inlineStr">
        <is>
          <t>991002788249702656</t>
        </is>
      </c>
      <c r="AZ147" t="inlineStr">
        <is>
          <t>991002788249702656</t>
        </is>
      </c>
      <c r="BA147" t="inlineStr">
        <is>
          <t>2265326640002656</t>
        </is>
      </c>
      <c r="BB147" t="inlineStr">
        <is>
          <t>BOOK</t>
        </is>
      </c>
      <c r="BD147" t="inlineStr">
        <is>
          <t>9780674299535</t>
        </is>
      </c>
      <c r="BE147" t="inlineStr">
        <is>
          <t>32285003534442</t>
        </is>
      </c>
      <c r="BF147" t="inlineStr">
        <is>
          <t>893257708</t>
        </is>
      </c>
    </row>
    <row r="148">
      <c r="A148" t="inlineStr">
        <is>
          <t>No</t>
        </is>
      </c>
      <c r="B148" t="inlineStr">
        <is>
          <t>CURAL</t>
        </is>
      </c>
      <c r="C148" t="inlineStr">
        <is>
          <t>SHELVES</t>
        </is>
      </c>
      <c r="D148" t="inlineStr">
        <is>
          <t>BJ55 .C65 1993</t>
        </is>
      </c>
      <c r="E148" t="inlineStr">
        <is>
          <t>0                      BJ 0055000C  65          1993</t>
        </is>
      </c>
      <c r="F148" t="inlineStr">
        <is>
          <t>The Augustinian imperative : a reflection on the politics of morality / William E. Connolly.</t>
        </is>
      </c>
      <c r="H148" t="inlineStr">
        <is>
          <t>No</t>
        </is>
      </c>
      <c r="I148" t="inlineStr">
        <is>
          <t>1</t>
        </is>
      </c>
      <c r="J148" t="inlineStr">
        <is>
          <t>No</t>
        </is>
      </c>
      <c r="K148" t="inlineStr">
        <is>
          <t>No</t>
        </is>
      </c>
      <c r="L148" t="inlineStr">
        <is>
          <t>0</t>
        </is>
      </c>
      <c r="M148" t="inlineStr">
        <is>
          <t>Connolly, William E.</t>
        </is>
      </c>
      <c r="N148" t="inlineStr">
        <is>
          <t>Newbury Park : Sage Publications, c1993.</t>
        </is>
      </c>
      <c r="O148" t="inlineStr">
        <is>
          <t>1993</t>
        </is>
      </c>
      <c r="Q148" t="inlineStr">
        <is>
          <t>eng</t>
        </is>
      </c>
      <c r="R148" t="inlineStr">
        <is>
          <t>cau</t>
        </is>
      </c>
      <c r="S148" t="inlineStr">
        <is>
          <t>Modernity and political thought ; v. 1</t>
        </is>
      </c>
      <c r="T148" t="inlineStr">
        <is>
          <t xml:space="preserve">BJ </t>
        </is>
      </c>
      <c r="U148" t="n">
        <v>3</v>
      </c>
      <c r="V148" t="n">
        <v>3</v>
      </c>
      <c r="W148" t="inlineStr">
        <is>
          <t>1994-12-07</t>
        </is>
      </c>
      <c r="X148" t="inlineStr">
        <is>
          <t>1994-12-07</t>
        </is>
      </c>
      <c r="Y148" t="inlineStr">
        <is>
          <t>1993-10-12</t>
        </is>
      </c>
      <c r="Z148" t="inlineStr">
        <is>
          <t>1993-10-12</t>
        </is>
      </c>
      <c r="AA148" t="n">
        <v>373</v>
      </c>
      <c r="AB148" t="n">
        <v>288</v>
      </c>
      <c r="AC148" t="n">
        <v>350</v>
      </c>
      <c r="AD148" t="n">
        <v>4</v>
      </c>
      <c r="AE148" t="n">
        <v>4</v>
      </c>
      <c r="AF148" t="n">
        <v>17</v>
      </c>
      <c r="AG148" t="n">
        <v>23</v>
      </c>
      <c r="AH148" t="n">
        <v>6</v>
      </c>
      <c r="AI148" t="n">
        <v>10</v>
      </c>
      <c r="AJ148" t="n">
        <v>4</v>
      </c>
      <c r="AK148" t="n">
        <v>7</v>
      </c>
      <c r="AL148" t="n">
        <v>11</v>
      </c>
      <c r="AM148" t="n">
        <v>12</v>
      </c>
      <c r="AN148" t="n">
        <v>3</v>
      </c>
      <c r="AO148" t="n">
        <v>3</v>
      </c>
      <c r="AP148" t="n">
        <v>0</v>
      </c>
      <c r="AQ148" t="n">
        <v>0</v>
      </c>
      <c r="AR148" t="inlineStr">
        <is>
          <t>No</t>
        </is>
      </c>
      <c r="AS148" t="inlineStr">
        <is>
          <t>Yes</t>
        </is>
      </c>
      <c r="AT148">
        <f>HYPERLINK("http://catalog.hathitrust.org/Record/002728041","HathiTrust Record")</f>
        <v/>
      </c>
      <c r="AU148">
        <f>HYPERLINK("https://creighton-primo.hosted.exlibrisgroup.com/primo-explore/search?tab=default_tab&amp;search_scope=EVERYTHING&amp;vid=01CRU&amp;lang=en_US&amp;offset=0&amp;query=any,contains,991002121779702656","Catalog Record")</f>
        <v/>
      </c>
      <c r="AV148">
        <f>HYPERLINK("http://www.worldcat.org/oclc/27186380","WorldCat Record")</f>
        <v/>
      </c>
      <c r="AW148" t="inlineStr">
        <is>
          <t>351995:eng</t>
        </is>
      </c>
      <c r="AX148" t="inlineStr">
        <is>
          <t>27186380</t>
        </is>
      </c>
      <c r="AY148" t="inlineStr">
        <is>
          <t>991002121779702656</t>
        </is>
      </c>
      <c r="AZ148" t="inlineStr">
        <is>
          <t>991002121779702656</t>
        </is>
      </c>
      <c r="BA148" t="inlineStr">
        <is>
          <t>2270608920002656</t>
        </is>
      </c>
      <c r="BB148" t="inlineStr">
        <is>
          <t>BOOK</t>
        </is>
      </c>
      <c r="BD148" t="inlineStr">
        <is>
          <t>9780803936362</t>
        </is>
      </c>
      <c r="BE148" t="inlineStr">
        <is>
          <t>32285001785988</t>
        </is>
      </c>
      <c r="BF148" t="inlineStr">
        <is>
          <t>893516923</t>
        </is>
      </c>
    </row>
    <row r="149">
      <c r="A149" t="inlineStr">
        <is>
          <t>No</t>
        </is>
      </c>
      <c r="B149" t="inlineStr">
        <is>
          <t>CURAL</t>
        </is>
      </c>
      <c r="C149" t="inlineStr">
        <is>
          <t>SHELVES</t>
        </is>
      </c>
      <c r="D149" t="inlineStr">
        <is>
          <t>BJ55 .R4</t>
        </is>
      </c>
      <c r="E149" t="inlineStr">
        <is>
          <t>0                      BJ 0055000R  4</t>
        </is>
      </c>
      <c r="F149" t="inlineStr">
        <is>
          <t>The authority of law : essays on law and morality / by Joseph Raz.</t>
        </is>
      </c>
      <c r="H149" t="inlineStr">
        <is>
          <t>No</t>
        </is>
      </c>
      <c r="I149" t="inlineStr">
        <is>
          <t>1</t>
        </is>
      </c>
      <c r="J149" t="inlineStr">
        <is>
          <t>Yes</t>
        </is>
      </c>
      <c r="K149" t="inlineStr">
        <is>
          <t>No</t>
        </is>
      </c>
      <c r="L149" t="inlineStr">
        <is>
          <t>0</t>
        </is>
      </c>
      <c r="M149" t="inlineStr">
        <is>
          <t>Raz, Joseph.</t>
        </is>
      </c>
      <c r="N149" t="inlineStr">
        <is>
          <t>Oxford : Clarendon Press ; 1979.</t>
        </is>
      </c>
      <c r="O149" t="inlineStr">
        <is>
          <t>1979</t>
        </is>
      </c>
      <c r="Q149" t="inlineStr">
        <is>
          <t>eng</t>
        </is>
      </c>
      <c r="R149" t="inlineStr">
        <is>
          <t>enk</t>
        </is>
      </c>
      <c r="T149" t="inlineStr">
        <is>
          <t xml:space="preserve">BJ </t>
        </is>
      </c>
      <c r="U149" t="n">
        <v>3</v>
      </c>
      <c r="V149" t="n">
        <v>5</v>
      </c>
      <c r="W149" t="inlineStr">
        <is>
          <t>1999-08-31</t>
        </is>
      </c>
      <c r="X149" t="inlineStr">
        <is>
          <t>1999-10-25</t>
        </is>
      </c>
      <c r="Y149" t="inlineStr">
        <is>
          <t>1990-09-12</t>
        </is>
      </c>
      <c r="Z149" t="inlineStr">
        <is>
          <t>1991-08-12</t>
        </is>
      </c>
      <c r="AA149" t="n">
        <v>715</v>
      </c>
      <c r="AB149" t="n">
        <v>510</v>
      </c>
      <c r="AC149" t="n">
        <v>620</v>
      </c>
      <c r="AD149" t="n">
        <v>4</v>
      </c>
      <c r="AE149" t="n">
        <v>4</v>
      </c>
      <c r="AF149" t="n">
        <v>49</v>
      </c>
      <c r="AG149" t="n">
        <v>53</v>
      </c>
      <c r="AH149" t="n">
        <v>9</v>
      </c>
      <c r="AI149" t="n">
        <v>11</v>
      </c>
      <c r="AJ149" t="n">
        <v>7</v>
      </c>
      <c r="AK149" t="n">
        <v>8</v>
      </c>
      <c r="AL149" t="n">
        <v>20</v>
      </c>
      <c r="AM149" t="n">
        <v>20</v>
      </c>
      <c r="AN149" t="n">
        <v>2</v>
      </c>
      <c r="AO149" t="n">
        <v>2</v>
      </c>
      <c r="AP149" t="n">
        <v>22</v>
      </c>
      <c r="AQ149" t="n">
        <v>23</v>
      </c>
      <c r="AR149" t="inlineStr">
        <is>
          <t>No</t>
        </is>
      </c>
      <c r="AS149" t="inlineStr">
        <is>
          <t>Yes</t>
        </is>
      </c>
      <c r="AT149">
        <f>HYPERLINK("http://catalog.hathitrust.org/Record/000303361","HathiTrust Record")</f>
        <v/>
      </c>
      <c r="AU149">
        <f>HYPERLINK("https://creighton-primo.hosted.exlibrisgroup.com/primo-explore/search?tab=default_tab&amp;search_scope=EVERYTHING&amp;vid=01CRU&amp;lang=en_US&amp;offset=0&amp;query=any,contains,991001805009702656","Catalog Record")</f>
        <v/>
      </c>
      <c r="AV149">
        <f>HYPERLINK("http://www.worldcat.org/oclc/5100968","WorldCat Record")</f>
        <v/>
      </c>
      <c r="AW149" t="inlineStr">
        <is>
          <t>416145:eng</t>
        </is>
      </c>
      <c r="AX149" t="inlineStr">
        <is>
          <t>5100968</t>
        </is>
      </c>
      <c r="AY149" t="inlineStr">
        <is>
          <t>991001805009702656</t>
        </is>
      </c>
      <c r="AZ149" t="inlineStr">
        <is>
          <t>991001805009702656</t>
        </is>
      </c>
      <c r="BA149" t="inlineStr">
        <is>
          <t>2256125680002656</t>
        </is>
      </c>
      <c r="BB149" t="inlineStr">
        <is>
          <t>BOOK</t>
        </is>
      </c>
      <c r="BD149" t="inlineStr">
        <is>
          <t>9780198253457</t>
        </is>
      </c>
      <c r="BE149" t="inlineStr">
        <is>
          <t>32285000302355</t>
        </is>
      </c>
      <c r="BF149" t="inlineStr">
        <is>
          <t>893503719</t>
        </is>
      </c>
    </row>
    <row r="150">
      <c r="A150" t="inlineStr">
        <is>
          <t>No</t>
        </is>
      </c>
      <c r="B150" t="inlineStr">
        <is>
          <t>CURAL</t>
        </is>
      </c>
      <c r="C150" t="inlineStr">
        <is>
          <t>SHELVES</t>
        </is>
      </c>
      <c r="D150" t="inlineStr">
        <is>
          <t>BJ55 .S7</t>
        </is>
      </c>
      <c r="E150" t="inlineStr">
        <is>
          <t>0                      BJ 0055000S  7</t>
        </is>
      </c>
      <c r="F150" t="inlineStr">
        <is>
          <t>Morality and the law.</t>
        </is>
      </c>
      <c r="H150" t="inlineStr">
        <is>
          <t>No</t>
        </is>
      </c>
      <c r="I150" t="inlineStr">
        <is>
          <t>1</t>
        </is>
      </c>
      <c r="J150" t="inlineStr">
        <is>
          <t>No</t>
        </is>
      </c>
      <c r="K150" t="inlineStr">
        <is>
          <t>No</t>
        </is>
      </c>
      <c r="L150" t="inlineStr">
        <is>
          <t>0</t>
        </is>
      </c>
      <c r="M150" t="inlineStr">
        <is>
          <t>Stumpf, Samuel Enoch, 1918-1998.</t>
        </is>
      </c>
      <c r="N150" t="inlineStr">
        <is>
          <t>Nashville, Vanderbilt University Press, 1966.</t>
        </is>
      </c>
      <c r="O150" t="inlineStr">
        <is>
          <t>1966</t>
        </is>
      </c>
      <c r="Q150" t="inlineStr">
        <is>
          <t>eng</t>
        </is>
      </c>
      <c r="R150" t="inlineStr">
        <is>
          <t>tnu</t>
        </is>
      </c>
      <c r="T150" t="inlineStr">
        <is>
          <t xml:space="preserve">BJ </t>
        </is>
      </c>
      <c r="U150" t="n">
        <v>2</v>
      </c>
      <c r="V150" t="n">
        <v>2</v>
      </c>
      <c r="W150" t="inlineStr">
        <is>
          <t>1999-03-22</t>
        </is>
      </c>
      <c r="X150" t="inlineStr">
        <is>
          <t>1999-03-22</t>
        </is>
      </c>
      <c r="Y150" t="inlineStr">
        <is>
          <t>1996-08-12</t>
        </is>
      </c>
      <c r="Z150" t="inlineStr">
        <is>
          <t>1996-08-12</t>
        </is>
      </c>
      <c r="AA150" t="n">
        <v>701</v>
      </c>
      <c r="AB150" t="n">
        <v>624</v>
      </c>
      <c r="AC150" t="n">
        <v>640</v>
      </c>
      <c r="AD150" t="n">
        <v>6</v>
      </c>
      <c r="AE150" t="n">
        <v>6</v>
      </c>
      <c r="AF150" t="n">
        <v>50</v>
      </c>
      <c r="AG150" t="n">
        <v>51</v>
      </c>
      <c r="AH150" t="n">
        <v>12</v>
      </c>
      <c r="AI150" t="n">
        <v>12</v>
      </c>
      <c r="AJ150" t="n">
        <v>7</v>
      </c>
      <c r="AK150" t="n">
        <v>7</v>
      </c>
      <c r="AL150" t="n">
        <v>21</v>
      </c>
      <c r="AM150" t="n">
        <v>22</v>
      </c>
      <c r="AN150" t="n">
        <v>4</v>
      </c>
      <c r="AO150" t="n">
        <v>4</v>
      </c>
      <c r="AP150" t="n">
        <v>17</v>
      </c>
      <c r="AQ150" t="n">
        <v>17</v>
      </c>
      <c r="AR150" t="inlineStr">
        <is>
          <t>No</t>
        </is>
      </c>
      <c r="AS150" t="inlineStr">
        <is>
          <t>Yes</t>
        </is>
      </c>
      <c r="AT150">
        <f>HYPERLINK("http://catalog.hathitrust.org/Record/001624603","HathiTrust Record")</f>
        <v/>
      </c>
      <c r="AU150">
        <f>HYPERLINK("https://creighton-primo.hosted.exlibrisgroup.com/primo-explore/search?tab=default_tab&amp;search_scope=EVERYTHING&amp;vid=01CRU&amp;lang=en_US&amp;offset=0&amp;query=any,contains,991002265999702656","Catalog Record")</f>
        <v/>
      </c>
      <c r="AV150">
        <f>HYPERLINK("http://www.worldcat.org/oclc/306991","WorldCat Record")</f>
        <v/>
      </c>
      <c r="AW150" t="inlineStr">
        <is>
          <t>1360001:eng</t>
        </is>
      </c>
      <c r="AX150" t="inlineStr">
        <is>
          <t>306991</t>
        </is>
      </c>
      <c r="AY150" t="inlineStr">
        <is>
          <t>991002265999702656</t>
        </is>
      </c>
      <c r="AZ150" t="inlineStr">
        <is>
          <t>991002265999702656</t>
        </is>
      </c>
      <c r="BA150" t="inlineStr">
        <is>
          <t>2265980510002656</t>
        </is>
      </c>
      <c r="BB150" t="inlineStr">
        <is>
          <t>BOOK</t>
        </is>
      </c>
      <c r="BE150" t="inlineStr">
        <is>
          <t>32285002259322</t>
        </is>
      </c>
      <c r="BF150" t="inlineStr">
        <is>
          <t>893341234</t>
        </is>
      </c>
    </row>
    <row r="151">
      <c r="A151" t="inlineStr">
        <is>
          <t>No</t>
        </is>
      </c>
      <c r="B151" t="inlineStr">
        <is>
          <t>CURAL</t>
        </is>
      </c>
      <c r="C151" t="inlineStr">
        <is>
          <t>SHELVES</t>
        </is>
      </c>
      <c r="D151" t="inlineStr">
        <is>
          <t>BJ55 .T46 1990</t>
        </is>
      </c>
      <c r="E151" t="inlineStr">
        <is>
          <t>0                      BJ 0055000T  46          1990</t>
        </is>
      </c>
      <c r="F151" t="inlineStr">
        <is>
          <t>The realm of rights / Judith Jarvis Thomson.</t>
        </is>
      </c>
      <c r="H151" t="inlineStr">
        <is>
          <t>No</t>
        </is>
      </c>
      <c r="I151" t="inlineStr">
        <is>
          <t>1</t>
        </is>
      </c>
      <c r="J151" t="inlineStr">
        <is>
          <t>Yes</t>
        </is>
      </c>
      <c r="K151" t="inlineStr">
        <is>
          <t>No</t>
        </is>
      </c>
      <c r="L151" t="inlineStr">
        <is>
          <t>0</t>
        </is>
      </c>
      <c r="M151" t="inlineStr">
        <is>
          <t>Thomson, Judith Jarvis.</t>
        </is>
      </c>
      <c r="N151" t="inlineStr">
        <is>
          <t>Cambridge, Mass. : Harvard University Press, 1990.</t>
        </is>
      </c>
      <c r="O151" t="inlineStr">
        <is>
          <t>1990</t>
        </is>
      </c>
      <c r="Q151" t="inlineStr">
        <is>
          <t>eng</t>
        </is>
      </c>
      <c r="R151" t="inlineStr">
        <is>
          <t>mau</t>
        </is>
      </c>
      <c r="T151" t="inlineStr">
        <is>
          <t xml:space="preserve">BJ </t>
        </is>
      </c>
      <c r="U151" t="n">
        <v>2</v>
      </c>
      <c r="V151" t="n">
        <v>3</v>
      </c>
      <c r="W151" t="inlineStr">
        <is>
          <t>2006-09-13</t>
        </is>
      </c>
      <c r="X151" t="inlineStr">
        <is>
          <t>2006-09-13</t>
        </is>
      </c>
      <c r="Y151" t="inlineStr">
        <is>
          <t>1992-03-31</t>
        </is>
      </c>
      <c r="Z151" t="inlineStr">
        <is>
          <t>1993-04-29</t>
        </is>
      </c>
      <c r="AA151" t="n">
        <v>874</v>
      </c>
      <c r="AB151" t="n">
        <v>705</v>
      </c>
      <c r="AC151" t="n">
        <v>713</v>
      </c>
      <c r="AD151" t="n">
        <v>8</v>
      </c>
      <c r="AE151" t="n">
        <v>8</v>
      </c>
      <c r="AF151" t="n">
        <v>59</v>
      </c>
      <c r="AG151" t="n">
        <v>59</v>
      </c>
      <c r="AH151" t="n">
        <v>14</v>
      </c>
      <c r="AI151" t="n">
        <v>14</v>
      </c>
      <c r="AJ151" t="n">
        <v>9</v>
      </c>
      <c r="AK151" t="n">
        <v>9</v>
      </c>
      <c r="AL151" t="n">
        <v>21</v>
      </c>
      <c r="AM151" t="n">
        <v>21</v>
      </c>
      <c r="AN151" t="n">
        <v>5</v>
      </c>
      <c r="AO151" t="n">
        <v>5</v>
      </c>
      <c r="AP151" t="n">
        <v>21</v>
      </c>
      <c r="AQ151" t="n">
        <v>21</v>
      </c>
      <c r="AR151" t="inlineStr">
        <is>
          <t>No</t>
        </is>
      </c>
      <c r="AS151" t="inlineStr">
        <is>
          <t>Yes</t>
        </is>
      </c>
      <c r="AT151">
        <f>HYPERLINK("http://catalog.hathitrust.org/Record/002228297","HathiTrust Record")</f>
        <v/>
      </c>
      <c r="AU151">
        <f>HYPERLINK("https://creighton-primo.hosted.exlibrisgroup.com/primo-explore/search?tab=default_tab&amp;search_scope=EVERYTHING&amp;vid=01CRU&amp;lang=en_US&amp;offset=0&amp;query=any,contains,991001644419702656","Catalog Record")</f>
        <v/>
      </c>
      <c r="AV151">
        <f>HYPERLINK("http://www.worldcat.org/oclc/21080172","WorldCat Record")</f>
        <v/>
      </c>
      <c r="AW151" t="inlineStr">
        <is>
          <t>2683593:eng</t>
        </is>
      </c>
      <c r="AX151" t="inlineStr">
        <is>
          <t>21080172</t>
        </is>
      </c>
      <c r="AY151" t="inlineStr">
        <is>
          <t>991001644419702656</t>
        </is>
      </c>
      <c r="AZ151" t="inlineStr">
        <is>
          <t>991001644419702656</t>
        </is>
      </c>
      <c r="BA151" t="inlineStr">
        <is>
          <t>2257185650002656</t>
        </is>
      </c>
      <c r="BB151" t="inlineStr">
        <is>
          <t>BOOK</t>
        </is>
      </c>
      <c r="BD151" t="inlineStr">
        <is>
          <t>9780674749481</t>
        </is>
      </c>
      <c r="BE151" t="inlineStr">
        <is>
          <t>32285001006880</t>
        </is>
      </c>
      <c r="BF151" t="inlineStr">
        <is>
          <t>893703155</t>
        </is>
      </c>
    </row>
    <row r="152">
      <c r="A152" t="inlineStr">
        <is>
          <t>No</t>
        </is>
      </c>
      <c r="B152" t="inlineStr">
        <is>
          <t>CURAL</t>
        </is>
      </c>
      <c r="C152" t="inlineStr">
        <is>
          <t>SHELVES</t>
        </is>
      </c>
      <c r="D152" t="inlineStr">
        <is>
          <t>BJ57 .M67</t>
        </is>
      </c>
      <c r="E152" t="inlineStr">
        <is>
          <t>0                      BJ 0057000M  67</t>
        </is>
      </c>
      <c r="F152" t="inlineStr">
        <is>
          <t>Morals, science, and sociality / edited by H. Tristram Engelhardt, Jr. and Daniel Callahan.</t>
        </is>
      </c>
      <c r="H152" t="inlineStr">
        <is>
          <t>No</t>
        </is>
      </c>
      <c r="I152" t="inlineStr">
        <is>
          <t>1</t>
        </is>
      </c>
      <c r="J152" t="inlineStr">
        <is>
          <t>Yes</t>
        </is>
      </c>
      <c r="K152" t="inlineStr">
        <is>
          <t>No</t>
        </is>
      </c>
      <c r="L152" t="inlineStr">
        <is>
          <t>0</t>
        </is>
      </c>
      <c r="N152" t="inlineStr">
        <is>
          <t>Hastings-on-Hudson, N.Y. : Hasting Center, Institute of Society, Ethics, and the Life Sciences, c1978.</t>
        </is>
      </c>
      <c r="O152" t="inlineStr">
        <is>
          <t>1978</t>
        </is>
      </c>
      <c r="Q152" t="inlineStr">
        <is>
          <t>eng</t>
        </is>
      </c>
      <c r="R152" t="inlineStr">
        <is>
          <t>nyu</t>
        </is>
      </c>
      <c r="S152" t="inlineStr">
        <is>
          <t>The Foundations of ethics and its relationship to science ; v. 3</t>
        </is>
      </c>
      <c r="T152" t="inlineStr">
        <is>
          <t xml:space="preserve">BJ </t>
        </is>
      </c>
      <c r="U152" t="n">
        <v>2</v>
      </c>
      <c r="V152" t="n">
        <v>10</v>
      </c>
      <c r="W152" t="inlineStr">
        <is>
          <t>2007-12-05</t>
        </is>
      </c>
      <c r="X152" t="inlineStr">
        <is>
          <t>2007-12-05</t>
        </is>
      </c>
      <c r="Y152" t="inlineStr">
        <is>
          <t>1990-09-12</t>
        </is>
      </c>
      <c r="Z152" t="inlineStr">
        <is>
          <t>1990-09-12</t>
        </is>
      </c>
      <c r="AA152" t="n">
        <v>587</v>
      </c>
      <c r="AB152" t="n">
        <v>511</v>
      </c>
      <c r="AC152" t="n">
        <v>517</v>
      </c>
      <c r="AD152" t="n">
        <v>4</v>
      </c>
      <c r="AE152" t="n">
        <v>4</v>
      </c>
      <c r="AF152" t="n">
        <v>35</v>
      </c>
      <c r="AG152" t="n">
        <v>35</v>
      </c>
      <c r="AH152" t="n">
        <v>16</v>
      </c>
      <c r="AI152" t="n">
        <v>16</v>
      </c>
      <c r="AJ152" t="n">
        <v>7</v>
      </c>
      <c r="AK152" t="n">
        <v>7</v>
      </c>
      <c r="AL152" t="n">
        <v>18</v>
      </c>
      <c r="AM152" t="n">
        <v>18</v>
      </c>
      <c r="AN152" t="n">
        <v>2</v>
      </c>
      <c r="AO152" t="n">
        <v>2</v>
      </c>
      <c r="AP152" t="n">
        <v>3</v>
      </c>
      <c r="AQ152" t="n">
        <v>3</v>
      </c>
      <c r="AR152" t="inlineStr">
        <is>
          <t>No</t>
        </is>
      </c>
      <c r="AS152" t="inlineStr">
        <is>
          <t>Yes</t>
        </is>
      </c>
      <c r="AT152">
        <f>HYPERLINK("http://catalog.hathitrust.org/Record/000043117","HathiTrust Record")</f>
        <v/>
      </c>
      <c r="AU152">
        <f>HYPERLINK("https://creighton-primo.hosted.exlibrisgroup.com/primo-explore/search?tab=default_tab&amp;search_scope=EVERYTHING&amp;vid=01CRU&amp;lang=en_US&amp;offset=0&amp;query=any,contains,991001762879702656","Catalog Record")</f>
        <v/>
      </c>
      <c r="AV152">
        <f>HYPERLINK("http://www.worldcat.org/oclc/4135661","WorldCat Record")</f>
        <v/>
      </c>
      <c r="AW152" t="inlineStr">
        <is>
          <t>14588549:eng</t>
        </is>
      </c>
      <c r="AX152" t="inlineStr">
        <is>
          <t>4135661</t>
        </is>
      </c>
      <c r="AY152" t="inlineStr">
        <is>
          <t>991001762879702656</t>
        </is>
      </c>
      <c r="AZ152" t="inlineStr">
        <is>
          <t>991001762879702656</t>
        </is>
      </c>
      <c r="BA152" t="inlineStr">
        <is>
          <t>2255175480002656</t>
        </is>
      </c>
      <c r="BB152" t="inlineStr">
        <is>
          <t>BOOK</t>
        </is>
      </c>
      <c r="BD152" t="inlineStr">
        <is>
          <t>9780916558031</t>
        </is>
      </c>
      <c r="BE152" t="inlineStr">
        <is>
          <t>32285000302371</t>
        </is>
      </c>
      <c r="BF152" t="inlineStr">
        <is>
          <t>893503668</t>
        </is>
      </c>
    </row>
    <row r="153">
      <c r="A153" t="inlineStr">
        <is>
          <t>No</t>
        </is>
      </c>
      <c r="B153" t="inlineStr">
        <is>
          <t>CURAL</t>
        </is>
      </c>
      <c r="C153" t="inlineStr">
        <is>
          <t>SHELVES</t>
        </is>
      </c>
      <c r="D153" t="inlineStr">
        <is>
          <t>BJ57 .R4 1971</t>
        </is>
      </c>
      <c r="E153" t="inlineStr">
        <is>
          <t>0                      BJ 0057000R  4           1971</t>
        </is>
      </c>
      <c r="F153" t="inlineStr">
        <is>
          <t>Ethics for scientific researchers, by Charles E. Reagan.</t>
        </is>
      </c>
      <c r="H153" t="inlineStr">
        <is>
          <t>No</t>
        </is>
      </c>
      <c r="I153" t="inlineStr">
        <is>
          <t>1</t>
        </is>
      </c>
      <c r="J153" t="inlineStr">
        <is>
          <t>No</t>
        </is>
      </c>
      <c r="K153" t="inlineStr">
        <is>
          <t>No</t>
        </is>
      </c>
      <c r="L153" t="inlineStr">
        <is>
          <t>0</t>
        </is>
      </c>
      <c r="M153" t="inlineStr">
        <is>
          <t>Reagan, Charles E.</t>
        </is>
      </c>
      <c r="N153" t="inlineStr">
        <is>
          <t>Springfield, Ill., Thomas [1971]</t>
        </is>
      </c>
      <c r="O153" t="inlineStr">
        <is>
          <t>1971</t>
        </is>
      </c>
      <c r="P153" t="inlineStr">
        <is>
          <t>2d ed.</t>
        </is>
      </c>
      <c r="Q153" t="inlineStr">
        <is>
          <t>eng</t>
        </is>
      </c>
      <c r="R153" t="inlineStr">
        <is>
          <t>ilu</t>
        </is>
      </c>
      <c r="T153" t="inlineStr">
        <is>
          <t xml:space="preserve">BJ </t>
        </is>
      </c>
      <c r="U153" t="n">
        <v>1</v>
      </c>
      <c r="V153" t="n">
        <v>1</v>
      </c>
      <c r="W153" t="inlineStr">
        <is>
          <t>2001-01-05</t>
        </is>
      </c>
      <c r="X153" t="inlineStr">
        <is>
          <t>2001-01-05</t>
        </is>
      </c>
      <c r="Y153" t="inlineStr">
        <is>
          <t>1996-08-12</t>
        </is>
      </c>
      <c r="Z153" t="inlineStr">
        <is>
          <t>1996-08-12</t>
        </is>
      </c>
      <c r="AA153" t="n">
        <v>345</v>
      </c>
      <c r="AB153" t="n">
        <v>297</v>
      </c>
      <c r="AC153" t="n">
        <v>299</v>
      </c>
      <c r="AD153" t="n">
        <v>3</v>
      </c>
      <c r="AE153" t="n">
        <v>3</v>
      </c>
      <c r="AF153" t="n">
        <v>16</v>
      </c>
      <c r="AG153" t="n">
        <v>16</v>
      </c>
      <c r="AH153" t="n">
        <v>4</v>
      </c>
      <c r="AI153" t="n">
        <v>4</v>
      </c>
      <c r="AJ153" t="n">
        <v>2</v>
      </c>
      <c r="AK153" t="n">
        <v>2</v>
      </c>
      <c r="AL153" t="n">
        <v>9</v>
      </c>
      <c r="AM153" t="n">
        <v>9</v>
      </c>
      <c r="AN153" t="n">
        <v>2</v>
      </c>
      <c r="AO153" t="n">
        <v>2</v>
      </c>
      <c r="AP153" t="n">
        <v>1</v>
      </c>
      <c r="AQ153" t="n">
        <v>1</v>
      </c>
      <c r="AR153" t="inlineStr">
        <is>
          <t>No</t>
        </is>
      </c>
      <c r="AS153" t="inlineStr">
        <is>
          <t>No</t>
        </is>
      </c>
      <c r="AU153">
        <f>HYPERLINK("https://creighton-primo.hosted.exlibrisgroup.com/primo-explore/search?tab=default_tab&amp;search_scope=EVERYTHING&amp;vid=01CRU&amp;lang=en_US&amp;offset=0&amp;query=any,contains,991000742179702656","Catalog Record")</f>
        <v/>
      </c>
      <c r="AV153">
        <f>HYPERLINK("http://www.worldcat.org/oclc/129606","WorldCat Record")</f>
        <v/>
      </c>
      <c r="AW153" t="inlineStr">
        <is>
          <t>471199:eng</t>
        </is>
      </c>
      <c r="AX153" t="inlineStr">
        <is>
          <t>129606</t>
        </is>
      </c>
      <c r="AY153" t="inlineStr">
        <is>
          <t>991000742179702656</t>
        </is>
      </c>
      <c r="AZ153" t="inlineStr">
        <is>
          <t>991000742179702656</t>
        </is>
      </c>
      <c r="BA153" t="inlineStr">
        <is>
          <t>2266669540002656</t>
        </is>
      </c>
      <c r="BB153" t="inlineStr">
        <is>
          <t>BOOK</t>
        </is>
      </c>
      <c r="BE153" t="inlineStr">
        <is>
          <t>32285002259355</t>
        </is>
      </c>
      <c r="BF153" t="inlineStr">
        <is>
          <t>893897172</t>
        </is>
      </c>
    </row>
    <row r="154">
      <c r="A154" t="inlineStr">
        <is>
          <t>No</t>
        </is>
      </c>
      <c r="B154" t="inlineStr">
        <is>
          <t>CURAL</t>
        </is>
      </c>
      <c r="C154" t="inlineStr">
        <is>
          <t>SHELVES</t>
        </is>
      </c>
      <c r="D154" t="inlineStr">
        <is>
          <t>BJ59 .C63 1987</t>
        </is>
      </c>
      <c r="E154" t="inlineStr">
        <is>
          <t>0                      BJ 0059000C  63          1987</t>
        </is>
      </c>
      <c r="F154" t="inlineStr">
        <is>
          <t>Contemporary moral controversies in technology / edited by A. Pablo Iannone.</t>
        </is>
      </c>
      <c r="H154" t="inlineStr">
        <is>
          <t>No</t>
        </is>
      </c>
      <c r="I154" t="inlineStr">
        <is>
          <t>1</t>
        </is>
      </c>
      <c r="J154" t="inlineStr">
        <is>
          <t>No</t>
        </is>
      </c>
      <c r="K154" t="inlineStr">
        <is>
          <t>No</t>
        </is>
      </c>
      <c r="L154" t="inlineStr">
        <is>
          <t>0</t>
        </is>
      </c>
      <c r="N154" t="inlineStr">
        <is>
          <t>New York : Oxford University Press, 1987.</t>
        </is>
      </c>
      <c r="O154" t="inlineStr">
        <is>
          <t>1987</t>
        </is>
      </c>
      <c r="Q154" t="inlineStr">
        <is>
          <t>eng</t>
        </is>
      </c>
      <c r="R154" t="inlineStr">
        <is>
          <t>nyu</t>
        </is>
      </c>
      <c r="T154" t="inlineStr">
        <is>
          <t xml:space="preserve">BJ </t>
        </is>
      </c>
      <c r="U154" t="n">
        <v>2</v>
      </c>
      <c r="V154" t="n">
        <v>2</v>
      </c>
      <c r="W154" t="inlineStr">
        <is>
          <t>1992-04-01</t>
        </is>
      </c>
      <c r="X154" t="inlineStr">
        <is>
          <t>1992-04-01</t>
        </is>
      </c>
      <c r="Y154" t="inlineStr">
        <is>
          <t>1990-06-28</t>
        </is>
      </c>
      <c r="Z154" t="inlineStr">
        <is>
          <t>1990-06-28</t>
        </is>
      </c>
      <c r="AA154" t="n">
        <v>513</v>
      </c>
      <c r="AB154" t="n">
        <v>401</v>
      </c>
      <c r="AC154" t="n">
        <v>408</v>
      </c>
      <c r="AD154" t="n">
        <v>4</v>
      </c>
      <c r="AE154" t="n">
        <v>4</v>
      </c>
      <c r="AF154" t="n">
        <v>30</v>
      </c>
      <c r="AG154" t="n">
        <v>30</v>
      </c>
      <c r="AH154" t="n">
        <v>14</v>
      </c>
      <c r="AI154" t="n">
        <v>14</v>
      </c>
      <c r="AJ154" t="n">
        <v>3</v>
      </c>
      <c r="AK154" t="n">
        <v>3</v>
      </c>
      <c r="AL154" t="n">
        <v>18</v>
      </c>
      <c r="AM154" t="n">
        <v>18</v>
      </c>
      <c r="AN154" t="n">
        <v>3</v>
      </c>
      <c r="AO154" t="n">
        <v>3</v>
      </c>
      <c r="AP154" t="n">
        <v>0</v>
      </c>
      <c r="AQ154" t="n">
        <v>0</v>
      </c>
      <c r="AR154" t="inlineStr">
        <is>
          <t>No</t>
        </is>
      </c>
      <c r="AS154" t="inlineStr">
        <is>
          <t>Yes</t>
        </is>
      </c>
      <c r="AT154">
        <f>HYPERLINK("http://catalog.hathitrust.org/Record/000818030","HathiTrust Record")</f>
        <v/>
      </c>
      <c r="AU154">
        <f>HYPERLINK("https://creighton-primo.hosted.exlibrisgroup.com/primo-explore/search?tab=default_tab&amp;search_scope=EVERYTHING&amp;vid=01CRU&amp;lang=en_US&amp;offset=0&amp;query=any,contains,991000822779702656","Catalog Record")</f>
        <v/>
      </c>
      <c r="AV154">
        <f>HYPERLINK("http://www.worldcat.org/oclc/13396186","WorldCat Record")</f>
        <v/>
      </c>
      <c r="AW154" t="inlineStr">
        <is>
          <t>7814095:eng</t>
        </is>
      </c>
      <c r="AX154" t="inlineStr">
        <is>
          <t>13396186</t>
        </is>
      </c>
      <c r="AY154" t="inlineStr">
        <is>
          <t>991000822779702656</t>
        </is>
      </c>
      <c r="AZ154" t="inlineStr">
        <is>
          <t>991000822779702656</t>
        </is>
      </c>
      <c r="BA154" t="inlineStr">
        <is>
          <t>2263379150002656</t>
        </is>
      </c>
      <c r="BB154" t="inlineStr">
        <is>
          <t>BOOK</t>
        </is>
      </c>
      <c r="BD154" t="inlineStr">
        <is>
          <t>9780195041255</t>
        </is>
      </c>
      <c r="BE154" t="inlineStr">
        <is>
          <t>32285000205996</t>
        </is>
      </c>
      <c r="BF154" t="inlineStr">
        <is>
          <t>893608312</t>
        </is>
      </c>
    </row>
    <row r="155">
      <c r="A155" t="inlineStr">
        <is>
          <t>No</t>
        </is>
      </c>
      <c r="B155" t="inlineStr">
        <is>
          <t>CURAL</t>
        </is>
      </c>
      <c r="C155" t="inlineStr">
        <is>
          <t>SHELVES</t>
        </is>
      </c>
      <c r="D155" t="inlineStr">
        <is>
          <t>BJ66 .E84</t>
        </is>
      </c>
      <c r="E155" t="inlineStr">
        <is>
          <t>0                      BJ 0066000E  84</t>
        </is>
      </c>
      <c r="F155" t="inlineStr">
        <is>
          <t>Ethics teaching in higher education / edited by Daniel Callahan and Sissela Bok.</t>
        </is>
      </c>
      <c r="H155" t="inlineStr">
        <is>
          <t>No</t>
        </is>
      </c>
      <c r="I155" t="inlineStr">
        <is>
          <t>1</t>
        </is>
      </c>
      <c r="J155" t="inlineStr">
        <is>
          <t>No</t>
        </is>
      </c>
      <c r="K155" t="inlineStr">
        <is>
          <t>No</t>
        </is>
      </c>
      <c r="L155" t="inlineStr">
        <is>
          <t>0</t>
        </is>
      </c>
      <c r="N155" t="inlineStr">
        <is>
          <t>New York : Plenum Press, c1980.</t>
        </is>
      </c>
      <c r="O155" t="inlineStr">
        <is>
          <t>1980</t>
        </is>
      </c>
      <c r="Q155" t="inlineStr">
        <is>
          <t>eng</t>
        </is>
      </c>
      <c r="R155" t="inlineStr">
        <is>
          <t>nyu</t>
        </is>
      </c>
      <c r="S155" t="inlineStr">
        <is>
          <t>Hastings Center monographs</t>
        </is>
      </c>
      <c r="T155" t="inlineStr">
        <is>
          <t xml:space="preserve">BJ </t>
        </is>
      </c>
      <c r="U155" t="n">
        <v>8</v>
      </c>
      <c r="V155" t="n">
        <v>8</v>
      </c>
      <c r="W155" t="inlineStr">
        <is>
          <t>2006-06-30</t>
        </is>
      </c>
      <c r="X155" t="inlineStr">
        <is>
          <t>2006-06-30</t>
        </is>
      </c>
      <c r="Y155" t="inlineStr">
        <is>
          <t>1990-09-12</t>
        </is>
      </c>
      <c r="Z155" t="inlineStr">
        <is>
          <t>1990-09-12</t>
        </is>
      </c>
      <c r="AA155" t="n">
        <v>935</v>
      </c>
      <c r="AB155" t="n">
        <v>807</v>
      </c>
      <c r="AC155" t="n">
        <v>820</v>
      </c>
      <c r="AD155" t="n">
        <v>5</v>
      </c>
      <c r="AE155" t="n">
        <v>5</v>
      </c>
      <c r="AF155" t="n">
        <v>49</v>
      </c>
      <c r="AG155" t="n">
        <v>49</v>
      </c>
      <c r="AH155" t="n">
        <v>18</v>
      </c>
      <c r="AI155" t="n">
        <v>18</v>
      </c>
      <c r="AJ155" t="n">
        <v>9</v>
      </c>
      <c r="AK155" t="n">
        <v>9</v>
      </c>
      <c r="AL155" t="n">
        <v>23</v>
      </c>
      <c r="AM155" t="n">
        <v>23</v>
      </c>
      <c r="AN155" t="n">
        <v>3</v>
      </c>
      <c r="AO155" t="n">
        <v>3</v>
      </c>
      <c r="AP155" t="n">
        <v>8</v>
      </c>
      <c r="AQ155" t="n">
        <v>8</v>
      </c>
      <c r="AR155" t="inlineStr">
        <is>
          <t>No</t>
        </is>
      </c>
      <c r="AS155" t="inlineStr">
        <is>
          <t>Yes</t>
        </is>
      </c>
      <c r="AT155">
        <f>HYPERLINK("http://catalog.hathitrust.org/Record/000732553","HathiTrust Record")</f>
        <v/>
      </c>
      <c r="AU155">
        <f>HYPERLINK("https://creighton-primo.hosted.exlibrisgroup.com/primo-explore/search?tab=default_tab&amp;search_scope=EVERYTHING&amp;vid=01CRU&amp;lang=en_US&amp;offset=0&amp;query=any,contains,991005010949702656","Catalog Record")</f>
        <v/>
      </c>
      <c r="AV155">
        <f>HYPERLINK("http://www.worldcat.org/oclc/6602806","WorldCat Record")</f>
        <v/>
      </c>
      <c r="AW155" t="inlineStr">
        <is>
          <t>355492966:eng</t>
        </is>
      </c>
      <c r="AX155" t="inlineStr">
        <is>
          <t>6602806</t>
        </is>
      </c>
      <c r="AY155" t="inlineStr">
        <is>
          <t>991005010949702656</t>
        </is>
      </c>
      <c r="AZ155" t="inlineStr">
        <is>
          <t>991005010949702656</t>
        </is>
      </c>
      <c r="BA155" t="inlineStr">
        <is>
          <t>2255585140002656</t>
        </is>
      </c>
      <c r="BB155" t="inlineStr">
        <is>
          <t>BOOK</t>
        </is>
      </c>
      <c r="BD155" t="inlineStr">
        <is>
          <t>9780306405228</t>
        </is>
      </c>
      <c r="BE155" t="inlineStr">
        <is>
          <t>32285000302413</t>
        </is>
      </c>
      <c r="BF155" t="inlineStr">
        <is>
          <t>893260433</t>
        </is>
      </c>
    </row>
    <row r="156">
      <c r="A156" t="inlineStr">
        <is>
          <t>No</t>
        </is>
      </c>
      <c r="B156" t="inlineStr">
        <is>
          <t>CURAL</t>
        </is>
      </c>
      <c r="C156" t="inlineStr">
        <is>
          <t>SHELVES</t>
        </is>
      </c>
      <c r="D156" t="inlineStr">
        <is>
          <t>BJ66 .H37 1980</t>
        </is>
      </c>
      <c r="E156" t="inlineStr">
        <is>
          <t>0                      BJ 0066000H  37          1980</t>
        </is>
      </c>
      <c r="F156" t="inlineStr">
        <is>
          <t>The teaching of ethics in higher education : a report / by the Hastings Center.</t>
        </is>
      </c>
      <c r="H156" t="inlineStr">
        <is>
          <t>No</t>
        </is>
      </c>
      <c r="I156" t="inlineStr">
        <is>
          <t>1</t>
        </is>
      </c>
      <c r="J156" t="inlineStr">
        <is>
          <t>No</t>
        </is>
      </c>
      <c r="K156" t="inlineStr">
        <is>
          <t>No</t>
        </is>
      </c>
      <c r="L156" t="inlineStr">
        <is>
          <t>0</t>
        </is>
      </c>
      <c r="M156" t="inlineStr">
        <is>
          <t>Institute of Society, Ethics, and the Life Sciences.</t>
        </is>
      </c>
      <c r="N156" t="inlineStr">
        <is>
          <t>Hastings-on-Hudson, N.Y. : Hastings Center, Institute for Society, Ethics, and the Life Sciences, c1980.</t>
        </is>
      </c>
      <c r="O156" t="inlineStr">
        <is>
          <t>1980</t>
        </is>
      </c>
      <c r="Q156" t="inlineStr">
        <is>
          <t>eng</t>
        </is>
      </c>
      <c r="R156" t="inlineStr">
        <is>
          <t>nyu</t>
        </is>
      </c>
      <c r="S156" t="inlineStr">
        <is>
          <t>The Teaching of ethics ; 1</t>
        </is>
      </c>
      <c r="T156" t="inlineStr">
        <is>
          <t xml:space="preserve">BJ </t>
        </is>
      </c>
      <c r="U156" t="n">
        <v>3</v>
      </c>
      <c r="V156" t="n">
        <v>3</v>
      </c>
      <c r="W156" t="inlineStr">
        <is>
          <t>2006-06-30</t>
        </is>
      </c>
      <c r="X156" t="inlineStr">
        <is>
          <t>2006-06-30</t>
        </is>
      </c>
      <c r="Y156" t="inlineStr">
        <is>
          <t>1990-09-12</t>
        </is>
      </c>
      <c r="Z156" t="inlineStr">
        <is>
          <t>1990-09-12</t>
        </is>
      </c>
      <c r="AA156" t="n">
        <v>564</v>
      </c>
      <c r="AB156" t="n">
        <v>520</v>
      </c>
      <c r="AC156" t="n">
        <v>525</v>
      </c>
      <c r="AD156" t="n">
        <v>4</v>
      </c>
      <c r="AE156" t="n">
        <v>4</v>
      </c>
      <c r="AF156" t="n">
        <v>38</v>
      </c>
      <c r="AG156" t="n">
        <v>38</v>
      </c>
      <c r="AH156" t="n">
        <v>12</v>
      </c>
      <c r="AI156" t="n">
        <v>12</v>
      </c>
      <c r="AJ156" t="n">
        <v>6</v>
      </c>
      <c r="AK156" t="n">
        <v>6</v>
      </c>
      <c r="AL156" t="n">
        <v>21</v>
      </c>
      <c r="AM156" t="n">
        <v>21</v>
      </c>
      <c r="AN156" t="n">
        <v>3</v>
      </c>
      <c r="AO156" t="n">
        <v>3</v>
      </c>
      <c r="AP156" t="n">
        <v>5</v>
      </c>
      <c r="AQ156" t="n">
        <v>5</v>
      </c>
      <c r="AR156" t="inlineStr">
        <is>
          <t>No</t>
        </is>
      </c>
      <c r="AS156" t="inlineStr">
        <is>
          <t>Yes</t>
        </is>
      </c>
      <c r="AT156">
        <f>HYPERLINK("http://catalog.hathitrust.org/Record/000700407","HathiTrust Record")</f>
        <v/>
      </c>
      <c r="AU156">
        <f>HYPERLINK("https://creighton-primo.hosted.exlibrisgroup.com/primo-explore/search?tab=default_tab&amp;search_scope=EVERYTHING&amp;vid=01CRU&amp;lang=en_US&amp;offset=0&amp;query=any,contains,991004929489702656","Catalog Record")</f>
        <v/>
      </c>
      <c r="AV156">
        <f>HYPERLINK("http://www.worldcat.org/oclc/6092002","WorldCat Record")</f>
        <v/>
      </c>
      <c r="AW156" t="inlineStr">
        <is>
          <t>905861046:eng</t>
        </is>
      </c>
      <c r="AX156" t="inlineStr">
        <is>
          <t>6092002</t>
        </is>
      </c>
      <c r="AY156" t="inlineStr">
        <is>
          <t>991004929489702656</t>
        </is>
      </c>
      <c r="AZ156" t="inlineStr">
        <is>
          <t>991004929489702656</t>
        </is>
      </c>
      <c r="BA156" t="inlineStr">
        <is>
          <t>2263606600002656</t>
        </is>
      </c>
      <c r="BB156" t="inlineStr">
        <is>
          <t>BOOK</t>
        </is>
      </c>
      <c r="BD156" t="inlineStr">
        <is>
          <t>9780916558093</t>
        </is>
      </c>
      <c r="BE156" t="inlineStr">
        <is>
          <t>32285000302421</t>
        </is>
      </c>
      <c r="BF156" t="inlineStr">
        <is>
          <t>893707010</t>
        </is>
      </c>
    </row>
    <row r="157">
      <c r="A157" t="inlineStr">
        <is>
          <t>No</t>
        </is>
      </c>
      <c r="B157" t="inlineStr">
        <is>
          <t>CURAL</t>
        </is>
      </c>
      <c r="C157" t="inlineStr">
        <is>
          <t>SHELVES</t>
        </is>
      </c>
      <c r="D157" t="inlineStr">
        <is>
          <t>BJ66 .R67</t>
        </is>
      </c>
      <c r="E157" t="inlineStr">
        <is>
          <t>0                      BJ 0066000R  67</t>
        </is>
      </c>
      <c r="F157" t="inlineStr">
        <is>
          <t>Ethics in the undergraduate curriculum / Bernard Rosen, Arthur L. Caplan.</t>
        </is>
      </c>
      <c r="H157" t="inlineStr">
        <is>
          <t>No</t>
        </is>
      </c>
      <c r="I157" t="inlineStr">
        <is>
          <t>1</t>
        </is>
      </c>
      <c r="J157" t="inlineStr">
        <is>
          <t>No</t>
        </is>
      </c>
      <c r="K157" t="inlineStr">
        <is>
          <t>No</t>
        </is>
      </c>
      <c r="L157" t="inlineStr">
        <is>
          <t>0</t>
        </is>
      </c>
      <c r="M157" t="inlineStr">
        <is>
          <t>Rosen, Bernard.</t>
        </is>
      </c>
      <c r="N157" t="inlineStr">
        <is>
          <t>New York : The Hastings Center, [1980]</t>
        </is>
      </c>
      <c r="O157" t="inlineStr">
        <is>
          <t>1980</t>
        </is>
      </c>
      <c r="Q157" t="inlineStr">
        <is>
          <t>eng</t>
        </is>
      </c>
      <c r="R157" t="inlineStr">
        <is>
          <t>nyu</t>
        </is>
      </c>
      <c r="S157" t="inlineStr">
        <is>
          <t>The teaching of ethics ; 9</t>
        </is>
      </c>
      <c r="T157" t="inlineStr">
        <is>
          <t xml:space="preserve">BJ </t>
        </is>
      </c>
      <c r="U157" t="n">
        <v>2</v>
      </c>
      <c r="V157" t="n">
        <v>2</v>
      </c>
      <c r="W157" t="inlineStr">
        <is>
          <t>2001-01-05</t>
        </is>
      </c>
      <c r="X157" t="inlineStr">
        <is>
          <t>2001-01-05</t>
        </is>
      </c>
      <c r="Y157" t="inlineStr">
        <is>
          <t>1990-09-12</t>
        </is>
      </c>
      <c r="Z157" t="inlineStr">
        <is>
          <t>1990-09-12</t>
        </is>
      </c>
      <c r="AA157" t="n">
        <v>434</v>
      </c>
      <c r="AB157" t="n">
        <v>403</v>
      </c>
      <c r="AC157" t="n">
        <v>422</v>
      </c>
      <c r="AD157" t="n">
        <v>5</v>
      </c>
      <c r="AE157" t="n">
        <v>5</v>
      </c>
      <c r="AF157" t="n">
        <v>33</v>
      </c>
      <c r="AG157" t="n">
        <v>33</v>
      </c>
      <c r="AH157" t="n">
        <v>11</v>
      </c>
      <c r="AI157" t="n">
        <v>11</v>
      </c>
      <c r="AJ157" t="n">
        <v>6</v>
      </c>
      <c r="AK157" t="n">
        <v>6</v>
      </c>
      <c r="AL157" t="n">
        <v>20</v>
      </c>
      <c r="AM157" t="n">
        <v>20</v>
      </c>
      <c r="AN157" t="n">
        <v>4</v>
      </c>
      <c r="AO157" t="n">
        <v>4</v>
      </c>
      <c r="AP157" t="n">
        <v>1</v>
      </c>
      <c r="AQ157" t="n">
        <v>1</v>
      </c>
      <c r="AR157" t="inlineStr">
        <is>
          <t>No</t>
        </is>
      </c>
      <c r="AS157" t="inlineStr">
        <is>
          <t>Yes</t>
        </is>
      </c>
      <c r="AT157">
        <f>HYPERLINK("http://catalog.hathitrust.org/Record/000700377","HathiTrust Record")</f>
        <v/>
      </c>
      <c r="AU157">
        <f>HYPERLINK("https://creighton-primo.hosted.exlibrisgroup.com/primo-explore/search?tab=default_tab&amp;search_scope=EVERYTHING&amp;vid=01CRU&amp;lang=en_US&amp;offset=0&amp;query=any,contains,991004928279702656","Catalog Record")</f>
        <v/>
      </c>
      <c r="AV157">
        <f>HYPERLINK("http://www.worldcat.org/oclc/6087789","WorldCat Record")</f>
        <v/>
      </c>
      <c r="AW157" t="inlineStr">
        <is>
          <t>561006:eng</t>
        </is>
      </c>
      <c r="AX157" t="inlineStr">
        <is>
          <t>6087789</t>
        </is>
      </c>
      <c r="AY157" t="inlineStr">
        <is>
          <t>991004928279702656</t>
        </is>
      </c>
      <c r="AZ157" t="inlineStr">
        <is>
          <t>991004928279702656</t>
        </is>
      </c>
      <c r="BA157" t="inlineStr">
        <is>
          <t>2259639640002656</t>
        </is>
      </c>
      <c r="BB157" t="inlineStr">
        <is>
          <t>BOOK</t>
        </is>
      </c>
      <c r="BD157" t="inlineStr">
        <is>
          <t>9780916558130</t>
        </is>
      </c>
      <c r="BE157" t="inlineStr">
        <is>
          <t>32285000302439</t>
        </is>
      </c>
      <c r="BF157" t="inlineStr">
        <is>
          <t>893801510</t>
        </is>
      </c>
    </row>
    <row r="158">
      <c r="A158" t="inlineStr">
        <is>
          <t>No</t>
        </is>
      </c>
      <c r="B158" t="inlineStr">
        <is>
          <t>CURAL</t>
        </is>
      </c>
      <c r="C158" t="inlineStr">
        <is>
          <t>SHELVES</t>
        </is>
      </c>
      <c r="D158" t="inlineStr">
        <is>
          <t>BJ702 .C7</t>
        </is>
      </c>
      <c r="E158" t="inlineStr">
        <is>
          <t>0                      BJ 0702000C  7</t>
        </is>
      </c>
      <c r="F158" t="inlineStr">
        <is>
          <t>Nature and culture; ethical thought in the French enlightenment.</t>
        </is>
      </c>
      <c r="H158" t="inlineStr">
        <is>
          <t>No</t>
        </is>
      </c>
      <c r="I158" t="inlineStr">
        <is>
          <t>1</t>
        </is>
      </c>
      <c r="J158" t="inlineStr">
        <is>
          <t>No</t>
        </is>
      </c>
      <c r="K158" t="inlineStr">
        <is>
          <t>No</t>
        </is>
      </c>
      <c r="L158" t="inlineStr">
        <is>
          <t>0</t>
        </is>
      </c>
      <c r="M158" t="inlineStr">
        <is>
          <t>Crocker, Lester G.</t>
        </is>
      </c>
      <c r="N158" t="inlineStr">
        <is>
          <t>Baltimore, Johns Hopkins Press [1963]</t>
        </is>
      </c>
      <c r="O158" t="inlineStr">
        <is>
          <t>1963</t>
        </is>
      </c>
      <c r="Q158" t="inlineStr">
        <is>
          <t>eng</t>
        </is>
      </c>
      <c r="R158" t="inlineStr">
        <is>
          <t>mdu</t>
        </is>
      </c>
      <c r="T158" t="inlineStr">
        <is>
          <t xml:space="preserve">BJ </t>
        </is>
      </c>
      <c r="U158" t="n">
        <v>2</v>
      </c>
      <c r="V158" t="n">
        <v>2</v>
      </c>
      <c r="W158" t="inlineStr">
        <is>
          <t>2009-04-16</t>
        </is>
      </c>
      <c r="X158" t="inlineStr">
        <is>
          <t>2009-04-16</t>
        </is>
      </c>
      <c r="Y158" t="inlineStr">
        <is>
          <t>1996-08-12</t>
        </is>
      </c>
      <c r="Z158" t="inlineStr">
        <is>
          <t>1996-08-12</t>
        </is>
      </c>
      <c r="AA158" t="n">
        <v>730</v>
      </c>
      <c r="AB158" t="n">
        <v>581</v>
      </c>
      <c r="AC158" t="n">
        <v>696</v>
      </c>
      <c r="AD158" t="n">
        <v>4</v>
      </c>
      <c r="AE158" t="n">
        <v>6</v>
      </c>
      <c r="AF158" t="n">
        <v>33</v>
      </c>
      <c r="AG158" t="n">
        <v>38</v>
      </c>
      <c r="AH158" t="n">
        <v>13</v>
      </c>
      <c r="AI158" t="n">
        <v>16</v>
      </c>
      <c r="AJ158" t="n">
        <v>7</v>
      </c>
      <c r="AK158" t="n">
        <v>8</v>
      </c>
      <c r="AL158" t="n">
        <v>22</v>
      </c>
      <c r="AM158" t="n">
        <v>22</v>
      </c>
      <c r="AN158" t="n">
        <v>2</v>
      </c>
      <c r="AO158" t="n">
        <v>4</v>
      </c>
      <c r="AP158" t="n">
        <v>0</v>
      </c>
      <c r="AQ158" t="n">
        <v>0</v>
      </c>
      <c r="AR158" t="inlineStr">
        <is>
          <t>No</t>
        </is>
      </c>
      <c r="AS158" t="inlineStr">
        <is>
          <t>No</t>
        </is>
      </c>
      <c r="AT158">
        <f>HYPERLINK("http://catalog.hathitrust.org/Record/001389802","HathiTrust Record")</f>
        <v/>
      </c>
      <c r="AU158">
        <f>HYPERLINK("https://creighton-primo.hosted.exlibrisgroup.com/primo-explore/search?tab=default_tab&amp;search_scope=EVERYTHING&amp;vid=01CRU&amp;lang=en_US&amp;offset=0&amp;query=any,contains,991002595939702656","Catalog Record")</f>
        <v/>
      </c>
      <c r="AV158">
        <f>HYPERLINK("http://www.worldcat.org/oclc/376677","WorldCat Record")</f>
        <v/>
      </c>
      <c r="AW158" t="inlineStr">
        <is>
          <t>196830741:eng</t>
        </is>
      </c>
      <c r="AX158" t="inlineStr">
        <is>
          <t>376677</t>
        </is>
      </c>
      <c r="AY158" t="inlineStr">
        <is>
          <t>991002595939702656</t>
        </is>
      </c>
      <c r="AZ158" t="inlineStr">
        <is>
          <t>991002595939702656</t>
        </is>
      </c>
      <c r="BA158" t="inlineStr">
        <is>
          <t>2263603350002656</t>
        </is>
      </c>
      <c r="BB158" t="inlineStr">
        <is>
          <t>BOOK</t>
        </is>
      </c>
      <c r="BE158" t="inlineStr">
        <is>
          <t>32285002259660</t>
        </is>
      </c>
      <c r="BF158" t="inlineStr">
        <is>
          <t>893227045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