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H31 .H6 ser.117, no.1</t>
        </is>
      </c>
      <c r="C2" t="inlineStr">
        <is>
          <t>0                      H  0031000H  6                                                       ser.117, no.1</t>
        </is>
      </c>
      <c r="D2" t="inlineStr">
        <is>
          <t>The local merchants of Prato : small entrepreneurs in the late medieval economy / Richard K. Marshall.</t>
        </is>
      </c>
      <c r="E2" t="inlineStr">
        <is>
          <t>ser.117, no.1*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Marshall, Richard K.</t>
        </is>
      </c>
      <c r="L2" t="inlineStr">
        <is>
          <t>Baltimore : Johns Hopkins University Press, c1999.</t>
        </is>
      </c>
      <c r="M2" t="inlineStr">
        <is>
          <t>1999</t>
        </is>
      </c>
      <c r="O2" t="inlineStr">
        <is>
          <t>eng</t>
        </is>
      </c>
      <c r="P2" t="inlineStr">
        <is>
          <t>mdu</t>
        </is>
      </c>
      <c r="Q2" t="inlineStr">
        <is>
          <t>The Johns Hopkins University studies in historical and political science ; 117th ser. (1999)</t>
        </is>
      </c>
      <c r="R2" t="inlineStr">
        <is>
          <t xml:space="preserve">H  </t>
        </is>
      </c>
      <c r="S2" t="n">
        <v>1</v>
      </c>
      <c r="T2" t="n">
        <v>1</v>
      </c>
      <c r="U2" t="inlineStr">
        <is>
          <t>2007-10-29</t>
        </is>
      </c>
      <c r="V2" t="inlineStr">
        <is>
          <t>2007-10-29</t>
        </is>
      </c>
      <c r="W2" t="inlineStr">
        <is>
          <t>1999-07-12</t>
        </is>
      </c>
      <c r="X2" t="inlineStr">
        <is>
          <t>1999-07-12</t>
        </is>
      </c>
      <c r="Y2" t="n">
        <v>290</v>
      </c>
      <c r="Z2" t="n">
        <v>228</v>
      </c>
      <c r="AA2" t="n">
        <v>229</v>
      </c>
      <c r="AB2" t="n">
        <v>2</v>
      </c>
      <c r="AC2" t="n">
        <v>2</v>
      </c>
      <c r="AD2" t="n">
        <v>16</v>
      </c>
      <c r="AE2" t="n">
        <v>16</v>
      </c>
      <c r="AF2" t="n">
        <v>5</v>
      </c>
      <c r="AG2" t="n">
        <v>5</v>
      </c>
      <c r="AH2" t="n">
        <v>6</v>
      </c>
      <c r="AI2" t="n">
        <v>6</v>
      </c>
      <c r="AJ2" t="n">
        <v>10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HYPERLINK("http://catalog.hathitrust.org/Record/004373280","HathiTrust Record")</f>
        <v/>
      </c>
      <c r="AS2">
        <f>HYPERLINK("https://creighton-primo.hosted.exlibrisgroup.com/primo-explore/search?tab=default_tab&amp;search_scope=EVERYTHING&amp;vid=01CRU&amp;lang=en_US&amp;offset=0&amp;query=any,contains,991002985229702656","Catalog Record")</f>
        <v/>
      </c>
      <c r="AT2">
        <f>HYPERLINK("http://www.worldcat.org/oclc/40200404","WorldCat Record")</f>
        <v/>
      </c>
      <c r="AU2" t="inlineStr">
        <is>
          <t>837011894:eng</t>
        </is>
      </c>
      <c r="AV2" t="inlineStr">
        <is>
          <t>40200404</t>
        </is>
      </c>
      <c r="AW2" t="inlineStr">
        <is>
          <t>991002985229702656</t>
        </is>
      </c>
      <c r="AX2" t="inlineStr">
        <is>
          <t>991002985229702656</t>
        </is>
      </c>
      <c r="AY2" t="inlineStr">
        <is>
          <t>2267228770002656</t>
        </is>
      </c>
      <c r="AZ2" t="inlineStr">
        <is>
          <t>BOOK</t>
        </is>
      </c>
      <c r="BB2" t="inlineStr">
        <is>
          <t>9780801860577</t>
        </is>
      </c>
      <c r="BC2" t="inlineStr">
        <is>
          <t>32285003577094</t>
        </is>
      </c>
      <c r="BD2" t="inlineStr">
        <is>
          <t>893422036</t>
        </is>
      </c>
    </row>
    <row r="3">
      <c r="A3" t="inlineStr">
        <is>
          <t>No</t>
        </is>
      </c>
      <c r="B3" t="inlineStr">
        <is>
          <t>H31 .I4 v.20, no.3</t>
        </is>
      </c>
      <c r="C3" t="inlineStr">
        <is>
          <t>0                      H  0031000I  4                                                       v.20, no.3</t>
        </is>
      </c>
      <c r="D3" t="inlineStr">
        <is>
          <t>Food in early Greece, by Kenton Frank Vickery.</t>
        </is>
      </c>
      <c r="E3" t="inlineStr">
        <is>
          <t>V. 20 NO. 3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Vickery, Kenton Frank, 1904-</t>
        </is>
      </c>
      <c r="L3" t="inlineStr">
        <is>
          <t>[Urbana] The University of Illinois, 1936.</t>
        </is>
      </c>
      <c r="M3" t="inlineStr">
        <is>
          <t>1936</t>
        </is>
      </c>
      <c r="O3" t="inlineStr">
        <is>
          <t>eng</t>
        </is>
      </c>
      <c r="P3" t="inlineStr">
        <is>
          <t>ilu</t>
        </is>
      </c>
      <c r="Q3" t="inlineStr">
        <is>
          <t>[Illinois. University] Illinois studies in the social sciences. vol. XX, no. 3</t>
        </is>
      </c>
      <c r="R3" t="inlineStr">
        <is>
          <t xml:space="preserve">H  </t>
        </is>
      </c>
      <c r="S3" t="n">
        <v>1</v>
      </c>
      <c r="T3" t="n">
        <v>1</v>
      </c>
      <c r="U3" t="inlineStr">
        <is>
          <t>2006-04-20</t>
        </is>
      </c>
      <c r="V3" t="inlineStr">
        <is>
          <t>2006-04-20</t>
        </is>
      </c>
      <c r="W3" t="inlineStr">
        <is>
          <t>2000-06-15</t>
        </is>
      </c>
      <c r="X3" t="inlineStr">
        <is>
          <t>2000-06-15</t>
        </is>
      </c>
      <c r="Y3" t="n">
        <v>170</v>
      </c>
      <c r="Z3" t="n">
        <v>134</v>
      </c>
      <c r="AA3" t="n">
        <v>206</v>
      </c>
      <c r="AB3" t="n">
        <v>2</v>
      </c>
      <c r="AC3" t="n">
        <v>2</v>
      </c>
      <c r="AD3" t="n">
        <v>4</v>
      </c>
      <c r="AE3" t="n">
        <v>11</v>
      </c>
      <c r="AF3" t="n">
        <v>1</v>
      </c>
      <c r="AG3" t="n">
        <v>3</v>
      </c>
      <c r="AH3" t="n">
        <v>0</v>
      </c>
      <c r="AI3" t="n">
        <v>2</v>
      </c>
      <c r="AJ3" t="n">
        <v>2</v>
      </c>
      <c r="AK3" t="n">
        <v>8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R3">
        <f>HYPERLINK("http://catalog.hathitrust.org/Record/001654987","HathiTrust Record")</f>
        <v/>
      </c>
      <c r="AS3">
        <f>HYPERLINK("https://creighton-primo.hosted.exlibrisgroup.com/primo-explore/search?tab=default_tab&amp;search_scope=EVERYTHING&amp;vid=01CRU&amp;lang=en_US&amp;offset=0&amp;query=any,contains,991003125569702656","Catalog Record")</f>
        <v/>
      </c>
      <c r="AT3">
        <f>HYPERLINK("http://www.worldcat.org/oclc/3715721","WorldCat Record")</f>
        <v/>
      </c>
      <c r="AU3" t="inlineStr">
        <is>
          <t>12037290:eng</t>
        </is>
      </c>
      <c r="AV3" t="inlineStr">
        <is>
          <t>3715721</t>
        </is>
      </c>
      <c r="AW3" t="inlineStr">
        <is>
          <t>991003125569702656</t>
        </is>
      </c>
      <c r="AX3" t="inlineStr">
        <is>
          <t>991003125569702656</t>
        </is>
      </c>
      <c r="AY3" t="inlineStr">
        <is>
          <t>2262875040002656</t>
        </is>
      </c>
      <c r="AZ3" t="inlineStr">
        <is>
          <t>BOOK</t>
        </is>
      </c>
      <c r="BC3" t="inlineStr">
        <is>
          <t>32285002704749</t>
        </is>
      </c>
      <c r="BD3" t="inlineStr">
        <is>
          <t>893598287</t>
        </is>
      </c>
    </row>
    <row r="4">
      <c r="A4" t="inlineStr">
        <is>
          <t>No</t>
        </is>
      </c>
      <c r="B4" t="inlineStr">
        <is>
          <t>H31 .I4 v.34, no.3</t>
        </is>
      </c>
      <c r="C4" t="inlineStr">
        <is>
          <t>0                      H  0031000I  4                                                       v.34, no.3</t>
        </is>
      </c>
      <c r="D4" t="inlineStr">
        <is>
          <t>The doctrine of responsible party government : its origins and present state / Austin Ranney.</t>
        </is>
      </c>
      <c r="E4" t="inlineStr">
        <is>
          <t>V. 34 NO. 3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Ranney, Austin.</t>
        </is>
      </c>
      <c r="L4" t="inlineStr">
        <is>
          <t>Westport, Conn. : Greenwood Press, 1982, c1954.</t>
        </is>
      </c>
      <c r="M4" t="inlineStr">
        <is>
          <t>1982</t>
        </is>
      </c>
      <c r="O4" t="inlineStr">
        <is>
          <t>eng</t>
        </is>
      </c>
      <c r="P4" t="inlineStr">
        <is>
          <t>ctu</t>
        </is>
      </c>
      <c r="R4" t="inlineStr">
        <is>
          <t xml:space="preserve">H  </t>
        </is>
      </c>
      <c r="S4" t="n">
        <v>2</v>
      </c>
      <c r="T4" t="n">
        <v>2</v>
      </c>
      <c r="U4" t="inlineStr">
        <is>
          <t>1993-04-18</t>
        </is>
      </c>
      <c r="V4" t="inlineStr">
        <is>
          <t>1993-04-18</t>
        </is>
      </c>
      <c r="W4" t="inlineStr">
        <is>
          <t>1992-03-30</t>
        </is>
      </c>
      <c r="X4" t="inlineStr">
        <is>
          <t>1992-03-30</t>
        </is>
      </c>
      <c r="Y4" t="n">
        <v>39</v>
      </c>
      <c r="Z4" t="n">
        <v>33</v>
      </c>
      <c r="AA4" t="n">
        <v>553</v>
      </c>
      <c r="AB4" t="n">
        <v>1</v>
      </c>
      <c r="AC4" t="n">
        <v>6</v>
      </c>
      <c r="AD4" t="n">
        <v>4</v>
      </c>
      <c r="AE4" t="n">
        <v>32</v>
      </c>
      <c r="AF4" t="n">
        <v>2</v>
      </c>
      <c r="AG4" t="n">
        <v>12</v>
      </c>
      <c r="AH4" t="n">
        <v>2</v>
      </c>
      <c r="AI4" t="n">
        <v>8</v>
      </c>
      <c r="AJ4" t="n">
        <v>2</v>
      </c>
      <c r="AK4" t="n">
        <v>12</v>
      </c>
      <c r="AL4" t="n">
        <v>0</v>
      </c>
      <c r="AM4" t="n">
        <v>5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HYPERLINK("http://catalog.hathitrust.org/Record/002463144","HathiTrust Record")</f>
        <v/>
      </c>
      <c r="AS4">
        <f>HYPERLINK("https://creighton-primo.hosted.exlibrisgroup.com/primo-explore/search?tab=default_tab&amp;search_scope=EVERYTHING&amp;vid=01CRU&amp;lang=en_US&amp;offset=0&amp;query=any,contains,991000064379702656","Catalog Record")</f>
        <v/>
      </c>
      <c r="AT4">
        <f>HYPERLINK("http://www.worldcat.org/oclc/8762669","WorldCat Record")</f>
        <v/>
      </c>
      <c r="AU4" t="inlineStr">
        <is>
          <t>26928061:eng</t>
        </is>
      </c>
      <c r="AV4" t="inlineStr">
        <is>
          <t>8762669</t>
        </is>
      </c>
      <c r="AW4" t="inlineStr">
        <is>
          <t>991000064379702656</t>
        </is>
      </c>
      <c r="AX4" t="inlineStr">
        <is>
          <t>991000064379702656</t>
        </is>
      </c>
      <c r="AY4" t="inlineStr">
        <is>
          <t>2266757670002656</t>
        </is>
      </c>
      <c r="AZ4" t="inlineStr">
        <is>
          <t>BOOK</t>
        </is>
      </c>
      <c r="BB4" t="inlineStr">
        <is>
          <t>9780313228735</t>
        </is>
      </c>
      <c r="BC4" t="inlineStr">
        <is>
          <t>32285000729318</t>
        </is>
      </c>
      <c r="BD4" t="inlineStr">
        <is>
          <t>893419160</t>
        </is>
      </c>
    </row>
    <row r="5">
      <c r="A5" t="inlineStr">
        <is>
          <t>No</t>
        </is>
      </c>
      <c r="B5" t="inlineStr">
        <is>
          <t>H31 .J6 Ser. 114, no.4</t>
        </is>
      </c>
      <c r="C5" t="inlineStr">
        <is>
          <t>0                      H  0031000J  6                                                       Ser. 114, no.4</t>
        </is>
      </c>
      <c r="D5" t="inlineStr">
        <is>
          <t>Health &amp; healing in eighteenth-century Germany / Mary Lindemann.</t>
        </is>
      </c>
      <c r="E5" t="inlineStr">
        <is>
          <t>Ser. 114, no.4*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Lindemann, Mary.</t>
        </is>
      </c>
      <c r="L5" t="inlineStr">
        <is>
          <t>Baltimore : Johns Hopkins University Press, c1996.</t>
        </is>
      </c>
      <c r="M5" t="inlineStr">
        <is>
          <t>1996</t>
        </is>
      </c>
      <c r="O5" t="inlineStr">
        <is>
          <t>eng</t>
        </is>
      </c>
      <c r="P5" t="inlineStr">
        <is>
          <t>mdu</t>
        </is>
      </c>
      <c r="Q5" t="inlineStr">
        <is>
          <t>The Johns Hopkins University studies in historical and political science ; 114th series, 4</t>
        </is>
      </c>
      <c r="R5" t="inlineStr">
        <is>
          <t xml:space="preserve">H  </t>
        </is>
      </c>
      <c r="S5" t="n">
        <v>0</v>
      </c>
      <c r="T5" t="n">
        <v>0</v>
      </c>
      <c r="U5" t="inlineStr">
        <is>
          <t>2007-01-24</t>
        </is>
      </c>
      <c r="V5" t="inlineStr">
        <is>
          <t>2007-01-24</t>
        </is>
      </c>
      <c r="W5" t="inlineStr">
        <is>
          <t>1996-11-11</t>
        </is>
      </c>
      <c r="X5" t="inlineStr">
        <is>
          <t>1996-11-11</t>
        </is>
      </c>
      <c r="Y5" t="n">
        <v>365</v>
      </c>
      <c r="Z5" t="n">
        <v>271</v>
      </c>
      <c r="AA5" t="n">
        <v>449</v>
      </c>
      <c r="AB5" t="n">
        <v>1</v>
      </c>
      <c r="AC5" t="n">
        <v>3</v>
      </c>
      <c r="AD5" t="n">
        <v>9</v>
      </c>
      <c r="AE5" t="n">
        <v>23</v>
      </c>
      <c r="AF5" t="n">
        <v>3</v>
      </c>
      <c r="AG5" t="n">
        <v>8</v>
      </c>
      <c r="AH5" t="n">
        <v>4</v>
      </c>
      <c r="AI5" t="n">
        <v>8</v>
      </c>
      <c r="AJ5" t="n">
        <v>5</v>
      </c>
      <c r="AK5" t="n">
        <v>11</v>
      </c>
      <c r="AL5" t="n">
        <v>0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HYPERLINK("http://catalog.hathitrust.org/Record/003143854","HathiTrust Record")</f>
        <v/>
      </c>
      <c r="AS5">
        <f>HYPERLINK("https://creighton-primo.hosted.exlibrisgroup.com/primo-explore/search?tab=default_tab&amp;search_scope=EVERYTHING&amp;vid=01CRU&amp;lang=en_US&amp;offset=0&amp;query=any,contains,991000023019702656","Catalog Record")</f>
        <v/>
      </c>
      <c r="AT5">
        <f>HYPERLINK("http://www.worldcat.org/oclc/34117845","WorldCat Record")</f>
        <v/>
      </c>
      <c r="AU5" t="inlineStr">
        <is>
          <t>9906906174:eng</t>
        </is>
      </c>
      <c r="AV5" t="inlineStr">
        <is>
          <t>34117845</t>
        </is>
      </c>
      <c r="AW5" t="inlineStr">
        <is>
          <t>991000023019702656</t>
        </is>
      </c>
      <c r="AX5" t="inlineStr">
        <is>
          <t>991000023019702656</t>
        </is>
      </c>
      <c r="AY5" t="inlineStr">
        <is>
          <t>2272168750002656</t>
        </is>
      </c>
      <c r="AZ5" t="inlineStr">
        <is>
          <t>BOOK</t>
        </is>
      </c>
      <c r="BB5" t="inlineStr">
        <is>
          <t>9780801852817</t>
        </is>
      </c>
      <c r="BC5" t="inlineStr">
        <is>
          <t>32285002371465</t>
        </is>
      </c>
      <c r="BD5" t="inlineStr">
        <is>
          <t>893521319</t>
        </is>
      </c>
    </row>
    <row r="6">
      <c r="A6" t="inlineStr">
        <is>
          <t>No</t>
        </is>
      </c>
      <c r="B6" t="inlineStr">
        <is>
          <t>H31 .J6 Ser. 121 no. 2</t>
        </is>
      </c>
      <c r="C6" t="inlineStr">
        <is>
          <t>0                      H  0031000J  6                                                       Ser. 121 no. 2</t>
        </is>
      </c>
      <c r="D6" t="inlineStr">
        <is>
          <t>The Dreyfus affair and the crisis of French manhood / Christopher E. Forth.</t>
        </is>
      </c>
      <c r="E6" t="inlineStr">
        <is>
          <t>Ser. 121 no. 2*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Forth, Christopher E.</t>
        </is>
      </c>
      <c r="L6" t="inlineStr">
        <is>
          <t>Baltimore : Johns Hopkins University Press, 2004.</t>
        </is>
      </c>
      <c r="M6" t="inlineStr">
        <is>
          <t>2004</t>
        </is>
      </c>
      <c r="O6" t="inlineStr">
        <is>
          <t>eng</t>
        </is>
      </c>
      <c r="P6" t="inlineStr">
        <is>
          <t>mdu</t>
        </is>
      </c>
      <c r="Q6" t="inlineStr">
        <is>
          <t>The Johns Hopkins University studies in historical and political science ; 121st ser., 2</t>
        </is>
      </c>
      <c r="R6" t="inlineStr">
        <is>
          <t xml:space="preserve">H  </t>
        </is>
      </c>
      <c r="S6" t="n">
        <v>2</v>
      </c>
      <c r="T6" t="n">
        <v>2</v>
      </c>
      <c r="U6" t="inlineStr">
        <is>
          <t>2009-03-20</t>
        </is>
      </c>
      <c r="V6" t="inlineStr">
        <is>
          <t>2009-03-20</t>
        </is>
      </c>
      <c r="W6" t="inlineStr">
        <is>
          <t>2004-03-23</t>
        </is>
      </c>
      <c r="X6" t="inlineStr">
        <is>
          <t>2004-03-23</t>
        </is>
      </c>
      <c r="Y6" t="n">
        <v>498</v>
      </c>
      <c r="Z6" t="n">
        <v>402</v>
      </c>
      <c r="AA6" t="n">
        <v>404</v>
      </c>
      <c r="AB6" t="n">
        <v>3</v>
      </c>
      <c r="AC6" t="n">
        <v>3</v>
      </c>
      <c r="AD6" t="n">
        <v>26</v>
      </c>
      <c r="AE6" t="n">
        <v>26</v>
      </c>
      <c r="AF6" t="n">
        <v>11</v>
      </c>
      <c r="AG6" t="n">
        <v>11</v>
      </c>
      <c r="AH6" t="n">
        <v>8</v>
      </c>
      <c r="AI6" t="n">
        <v>8</v>
      </c>
      <c r="AJ6" t="n">
        <v>13</v>
      </c>
      <c r="AK6" t="n">
        <v>13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HYPERLINK("https://creighton-primo.hosted.exlibrisgroup.com/primo-explore/search?tab=default_tab&amp;search_scope=EVERYTHING&amp;vid=01CRU&amp;lang=en_US&amp;offset=0&amp;query=any,contains,991004266599702656","Catalog Record")</f>
        <v/>
      </c>
      <c r="AT6">
        <f>HYPERLINK("http://www.worldcat.org/oclc/51886326","WorldCat Record")</f>
        <v/>
      </c>
      <c r="AU6" t="inlineStr">
        <is>
          <t>780722:eng</t>
        </is>
      </c>
      <c r="AV6" t="inlineStr">
        <is>
          <t>51886326</t>
        </is>
      </c>
      <c r="AW6" t="inlineStr">
        <is>
          <t>991004266599702656</t>
        </is>
      </c>
      <c r="AX6" t="inlineStr">
        <is>
          <t>991004266599702656</t>
        </is>
      </c>
      <c r="AY6" t="inlineStr">
        <is>
          <t>2255372080002656</t>
        </is>
      </c>
      <c r="AZ6" t="inlineStr">
        <is>
          <t>BOOK</t>
        </is>
      </c>
      <c r="BB6" t="inlineStr">
        <is>
          <t>9780801874338</t>
        </is>
      </c>
      <c r="BC6" t="inlineStr">
        <is>
          <t>32285004896204</t>
        </is>
      </c>
      <c r="BD6" t="inlineStr">
        <is>
          <t>893612146</t>
        </is>
      </c>
    </row>
    <row r="7">
      <c r="A7" t="inlineStr">
        <is>
          <t>No</t>
        </is>
      </c>
      <c r="B7" t="inlineStr">
        <is>
          <t>H31 .J6 Ser. 122 no. 2</t>
        </is>
      </c>
      <c r="C7" t="inlineStr">
        <is>
          <t>0                      H  0031000J  6                                                       Ser. 122 no. 2</t>
        </is>
      </c>
      <c r="D7" t="inlineStr">
        <is>
          <t>Power, knowledge, and expertise in Elizabethan England / Eric H. Ash.</t>
        </is>
      </c>
      <c r="E7" t="inlineStr">
        <is>
          <t>Ser. 122 no. 2*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Ash, Eric H., 1972-</t>
        </is>
      </c>
      <c r="L7" t="inlineStr">
        <is>
          <t>Baltimore : Johns Hopkins University Press, 2004.</t>
        </is>
      </c>
      <c r="M7" t="inlineStr">
        <is>
          <t>2004</t>
        </is>
      </c>
      <c r="O7" t="inlineStr">
        <is>
          <t>eng</t>
        </is>
      </c>
      <c r="P7" t="inlineStr">
        <is>
          <t>mdu</t>
        </is>
      </c>
      <c r="Q7" t="inlineStr">
        <is>
          <t>Johns Hopkins University studies in historical and political science ; 122nd series, 2</t>
        </is>
      </c>
      <c r="R7" t="inlineStr">
        <is>
          <t xml:space="preserve">H  </t>
        </is>
      </c>
      <c r="S7" t="n">
        <v>3</v>
      </c>
      <c r="T7" t="n">
        <v>3</v>
      </c>
      <c r="U7" t="inlineStr">
        <is>
          <t>2005-12-09</t>
        </is>
      </c>
      <c r="V7" t="inlineStr">
        <is>
          <t>2005-12-09</t>
        </is>
      </c>
      <c r="W7" t="inlineStr">
        <is>
          <t>2005-03-21</t>
        </is>
      </c>
      <c r="X7" t="inlineStr">
        <is>
          <t>2005-03-21</t>
        </is>
      </c>
      <c r="Y7" t="n">
        <v>394</v>
      </c>
      <c r="Z7" t="n">
        <v>298</v>
      </c>
      <c r="AA7" t="n">
        <v>300</v>
      </c>
      <c r="AB7" t="n">
        <v>3</v>
      </c>
      <c r="AC7" t="n">
        <v>3</v>
      </c>
      <c r="AD7" t="n">
        <v>19</v>
      </c>
      <c r="AE7" t="n">
        <v>19</v>
      </c>
      <c r="AF7" t="n">
        <v>6</v>
      </c>
      <c r="AG7" t="n">
        <v>6</v>
      </c>
      <c r="AH7" t="n">
        <v>4</v>
      </c>
      <c r="AI7" t="n">
        <v>4</v>
      </c>
      <c r="AJ7" t="n">
        <v>13</v>
      </c>
      <c r="AK7" t="n">
        <v>13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HYPERLINK("http://catalog.hathitrust.org/Record/006879200","HathiTrust Record")</f>
        <v/>
      </c>
      <c r="AS7">
        <f>HYPERLINK("https://creighton-primo.hosted.exlibrisgroup.com/primo-explore/search?tab=default_tab&amp;search_scope=EVERYTHING&amp;vid=01CRU&amp;lang=en_US&amp;offset=0&amp;query=any,contains,991004488059702656","Catalog Record")</f>
        <v/>
      </c>
      <c r="AT7">
        <f>HYPERLINK("http://www.worldcat.org/oclc/54425110","WorldCat Record")</f>
        <v/>
      </c>
      <c r="AU7" t="inlineStr">
        <is>
          <t>2457710:eng</t>
        </is>
      </c>
      <c r="AV7" t="inlineStr">
        <is>
          <t>54425110</t>
        </is>
      </c>
      <c r="AW7" t="inlineStr">
        <is>
          <t>991004488059702656</t>
        </is>
      </c>
      <c r="AX7" t="inlineStr">
        <is>
          <t>991004488059702656</t>
        </is>
      </c>
      <c r="AY7" t="inlineStr">
        <is>
          <t>2267341950002656</t>
        </is>
      </c>
      <c r="AZ7" t="inlineStr">
        <is>
          <t>BOOK</t>
        </is>
      </c>
      <c r="BB7" t="inlineStr">
        <is>
          <t>9780801879920</t>
        </is>
      </c>
      <c r="BC7" t="inlineStr">
        <is>
          <t>32285005043129</t>
        </is>
      </c>
      <c r="BD7" t="inlineStr">
        <is>
          <t>893442670</t>
        </is>
      </c>
    </row>
    <row r="8">
      <c r="A8" t="inlineStr">
        <is>
          <t>No</t>
        </is>
      </c>
      <c r="B8" t="inlineStr">
        <is>
          <t>H31 .J6 Ser. 123 no. 3</t>
        </is>
      </c>
      <c r="C8" t="inlineStr">
        <is>
          <t>0                      H  0031000J  6                                                       Ser. 123 no. 3</t>
        </is>
      </c>
      <c r="D8" t="inlineStr">
        <is>
          <t>Genoa and the sea : policy and power in an early modern maritime republic, 1559-1684 / Thomas Allison Kirk.</t>
        </is>
      </c>
      <c r="E8" t="inlineStr">
        <is>
          <t>Ser. 123 no. 3*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Kirk, Thomas Allison, 1962-</t>
        </is>
      </c>
      <c r="L8" t="inlineStr">
        <is>
          <t>Baltimore : Johns Hopkins University Press, 2005.</t>
        </is>
      </c>
      <c r="M8" t="inlineStr">
        <is>
          <t>2005</t>
        </is>
      </c>
      <c r="O8" t="inlineStr">
        <is>
          <t>eng</t>
        </is>
      </c>
      <c r="P8" t="inlineStr">
        <is>
          <t>mdu</t>
        </is>
      </c>
      <c r="Q8" t="inlineStr">
        <is>
          <t>Johns Hopkins University studies in historical and political science</t>
        </is>
      </c>
      <c r="R8" t="inlineStr">
        <is>
          <t xml:space="preserve">H  </t>
        </is>
      </c>
      <c r="S8" t="n">
        <v>2</v>
      </c>
      <c r="T8" t="n">
        <v>2</v>
      </c>
      <c r="U8" t="inlineStr">
        <is>
          <t>2005-07-06</t>
        </is>
      </c>
      <c r="V8" t="inlineStr">
        <is>
          <t>2005-07-06</t>
        </is>
      </c>
      <c r="W8" t="inlineStr">
        <is>
          <t>2005-06-02</t>
        </is>
      </c>
      <c r="X8" t="inlineStr">
        <is>
          <t>2005-06-02</t>
        </is>
      </c>
      <c r="Y8" t="n">
        <v>371</v>
      </c>
      <c r="Z8" t="n">
        <v>282</v>
      </c>
      <c r="AA8" t="n">
        <v>311</v>
      </c>
      <c r="AB8" t="n">
        <v>3</v>
      </c>
      <c r="AC8" t="n">
        <v>3</v>
      </c>
      <c r="AD8" t="n">
        <v>18</v>
      </c>
      <c r="AE8" t="n">
        <v>19</v>
      </c>
      <c r="AF8" t="n">
        <v>5</v>
      </c>
      <c r="AG8" t="n">
        <v>6</v>
      </c>
      <c r="AH8" t="n">
        <v>6</v>
      </c>
      <c r="AI8" t="n">
        <v>7</v>
      </c>
      <c r="AJ8" t="n">
        <v>10</v>
      </c>
      <c r="AK8" t="n">
        <v>10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HYPERLINK("http://catalog.hathitrust.org/Record/005068204","HathiTrust Record")</f>
        <v/>
      </c>
      <c r="AS8">
        <f>HYPERLINK("https://creighton-primo.hosted.exlibrisgroup.com/primo-explore/search?tab=default_tab&amp;search_scope=EVERYTHING&amp;vid=01CRU&amp;lang=en_US&amp;offset=0&amp;query=any,contains,991004548909702656","Catalog Record")</f>
        <v/>
      </c>
      <c r="AT8">
        <f>HYPERLINK("http://www.worldcat.org/oclc/55886411","WorldCat Record")</f>
        <v/>
      </c>
      <c r="AU8" t="inlineStr">
        <is>
          <t>16464907:eng</t>
        </is>
      </c>
      <c r="AV8" t="inlineStr">
        <is>
          <t>55886411</t>
        </is>
      </c>
      <c r="AW8" t="inlineStr">
        <is>
          <t>991004548909702656</t>
        </is>
      </c>
      <c r="AX8" t="inlineStr">
        <is>
          <t>991004548909702656</t>
        </is>
      </c>
      <c r="AY8" t="inlineStr">
        <is>
          <t>2266175360002656</t>
        </is>
      </c>
      <c r="AZ8" t="inlineStr">
        <is>
          <t>BOOK</t>
        </is>
      </c>
      <c r="BB8" t="inlineStr">
        <is>
          <t>9780801880834</t>
        </is>
      </c>
      <c r="BC8" t="inlineStr">
        <is>
          <t>32285005092167</t>
        </is>
      </c>
      <c r="BD8" t="inlineStr">
        <is>
          <t>893694073</t>
        </is>
      </c>
    </row>
    <row r="9">
      <c r="A9" t="inlineStr">
        <is>
          <t>No</t>
        </is>
      </c>
      <c r="B9" t="inlineStr">
        <is>
          <t>H31 .J6 Ser. 125 no. 2</t>
        </is>
      </c>
      <c r="C9" t="inlineStr">
        <is>
          <t>0                      H  0031000J  6                                                       Ser. 125 no. 2</t>
        </is>
      </c>
      <c r="D9" t="inlineStr">
        <is>
          <t>Tribe, race, history : Native Americans in southern New England, 1780-1880 / Daniel R. Mandell.</t>
        </is>
      </c>
      <c r="E9" t="inlineStr">
        <is>
          <t>Ser. 125 no. 2*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Mandell, Daniel R., 1956-</t>
        </is>
      </c>
      <c r="L9" t="inlineStr">
        <is>
          <t>Baltimore : Johns Hopkins University Press, 2008.</t>
        </is>
      </c>
      <c r="M9" t="inlineStr">
        <is>
          <t>2008</t>
        </is>
      </c>
      <c r="O9" t="inlineStr">
        <is>
          <t>eng</t>
        </is>
      </c>
      <c r="P9" t="inlineStr">
        <is>
          <t>mdu</t>
        </is>
      </c>
      <c r="Q9" t="inlineStr">
        <is>
          <t>The Johns Hopkins University studies in historical and political science ; 125th ser., 2</t>
        </is>
      </c>
      <c r="R9" t="inlineStr">
        <is>
          <t xml:space="preserve">H  </t>
        </is>
      </c>
      <c r="S9" t="n">
        <v>1</v>
      </c>
      <c r="T9" t="n">
        <v>1</v>
      </c>
      <c r="U9" t="inlineStr">
        <is>
          <t>2008-02-22</t>
        </is>
      </c>
      <c r="V9" t="inlineStr">
        <is>
          <t>2008-02-22</t>
        </is>
      </c>
      <c r="W9" t="inlineStr">
        <is>
          <t>2008-02-22</t>
        </is>
      </c>
      <c r="X9" t="inlineStr">
        <is>
          <t>2008-02-22</t>
        </is>
      </c>
      <c r="Y9" t="n">
        <v>451</v>
      </c>
      <c r="Z9" t="n">
        <v>404</v>
      </c>
      <c r="AA9" t="n">
        <v>784</v>
      </c>
      <c r="AB9" t="n">
        <v>3</v>
      </c>
      <c r="AC9" t="n">
        <v>6</v>
      </c>
      <c r="AD9" t="n">
        <v>21</v>
      </c>
      <c r="AE9" t="n">
        <v>40</v>
      </c>
      <c r="AF9" t="n">
        <v>9</v>
      </c>
      <c r="AG9" t="n">
        <v>15</v>
      </c>
      <c r="AH9" t="n">
        <v>4</v>
      </c>
      <c r="AI9" t="n">
        <v>10</v>
      </c>
      <c r="AJ9" t="n">
        <v>8</v>
      </c>
      <c r="AK9" t="n">
        <v>14</v>
      </c>
      <c r="AL9" t="n">
        <v>2</v>
      </c>
      <c r="AM9" t="n">
        <v>5</v>
      </c>
      <c r="AN9" t="n">
        <v>3</v>
      </c>
      <c r="AO9" t="n">
        <v>4</v>
      </c>
      <c r="AP9" t="inlineStr">
        <is>
          <t>No</t>
        </is>
      </c>
      <c r="AQ9" t="inlineStr">
        <is>
          <t>Yes</t>
        </is>
      </c>
      <c r="AR9">
        <f>HYPERLINK("http://catalog.hathitrust.org/Record/005648887","HathiTrust Record")</f>
        <v/>
      </c>
      <c r="AS9">
        <f>HYPERLINK("https://creighton-primo.hosted.exlibrisgroup.com/primo-explore/search?tab=default_tab&amp;search_scope=EVERYTHING&amp;vid=01CRU&amp;lang=en_US&amp;offset=0&amp;query=any,contains,991005177269702656","Catalog Record")</f>
        <v/>
      </c>
      <c r="AT9">
        <f>HYPERLINK("http://www.worldcat.org/oclc/123079167","WorldCat Record")</f>
        <v/>
      </c>
      <c r="AU9" t="inlineStr">
        <is>
          <t>319910951:eng</t>
        </is>
      </c>
      <c r="AV9" t="inlineStr">
        <is>
          <t>123079167</t>
        </is>
      </c>
      <c r="AW9" t="inlineStr">
        <is>
          <t>991005177269702656</t>
        </is>
      </c>
      <c r="AX9" t="inlineStr">
        <is>
          <t>991005177269702656</t>
        </is>
      </c>
      <c r="AY9" t="inlineStr">
        <is>
          <t>2260614040002656</t>
        </is>
      </c>
      <c r="AZ9" t="inlineStr">
        <is>
          <t>BOOK</t>
        </is>
      </c>
      <c r="BB9" t="inlineStr">
        <is>
          <t>9780801886942</t>
        </is>
      </c>
      <c r="BC9" t="inlineStr">
        <is>
          <t>32285005392617</t>
        </is>
      </c>
      <c r="BD9" t="inlineStr">
        <is>
          <t>893688722</t>
        </is>
      </c>
    </row>
    <row r="10">
      <c r="A10" t="inlineStr">
        <is>
          <t>No</t>
        </is>
      </c>
      <c r="B10" t="inlineStr">
        <is>
          <t>H31 .J6 Ser. 126 no. 2</t>
        </is>
      </c>
      <c r="C10" t="inlineStr">
        <is>
          <t>0                      H  0031000J  6                                                       Ser. 126 no. 2</t>
        </is>
      </c>
      <c r="D10" t="inlineStr">
        <is>
          <t>Hunting and fishing in the new South : black labor and white leisure after the Civil War / Scott E. Giltner.</t>
        </is>
      </c>
      <c r="E10" t="inlineStr">
        <is>
          <t>Ser. 126 no. 2*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Giltner, Scott E., 1973-</t>
        </is>
      </c>
      <c r="L10" t="inlineStr">
        <is>
          <t>Baltimore, Md. : Johns Hopkins University Press, 2008.</t>
        </is>
      </c>
      <c r="M10" t="inlineStr">
        <is>
          <t>2008</t>
        </is>
      </c>
      <c r="O10" t="inlineStr">
        <is>
          <t>eng</t>
        </is>
      </c>
      <c r="P10" t="inlineStr">
        <is>
          <t>mdu</t>
        </is>
      </c>
      <c r="Q10" t="inlineStr">
        <is>
          <t>The Johns Hopkins University studies in historical and political science ; 126th ser., 2</t>
        </is>
      </c>
      <c r="R10" t="inlineStr">
        <is>
          <t xml:space="preserve">H  </t>
        </is>
      </c>
      <c r="S10" t="n">
        <v>1</v>
      </c>
      <c r="T10" t="n">
        <v>1</v>
      </c>
      <c r="U10" t="inlineStr">
        <is>
          <t>2009-01-19</t>
        </is>
      </c>
      <c r="V10" t="inlineStr">
        <is>
          <t>2009-01-19</t>
        </is>
      </c>
      <c r="W10" t="inlineStr">
        <is>
          <t>2009-01-19</t>
        </is>
      </c>
      <c r="X10" t="inlineStr">
        <is>
          <t>2009-01-19</t>
        </is>
      </c>
      <c r="Y10" t="n">
        <v>277</v>
      </c>
      <c r="Z10" t="n">
        <v>244</v>
      </c>
      <c r="AA10" t="n">
        <v>667</v>
      </c>
      <c r="AB10" t="n">
        <v>1</v>
      </c>
      <c r="AC10" t="n">
        <v>7</v>
      </c>
      <c r="AD10" t="n">
        <v>6</v>
      </c>
      <c r="AE10" t="n">
        <v>27</v>
      </c>
      <c r="AF10" t="n">
        <v>1</v>
      </c>
      <c r="AG10" t="n">
        <v>7</v>
      </c>
      <c r="AH10" t="n">
        <v>2</v>
      </c>
      <c r="AI10" t="n">
        <v>7</v>
      </c>
      <c r="AJ10" t="n">
        <v>5</v>
      </c>
      <c r="AK10" t="n">
        <v>10</v>
      </c>
      <c r="AL10" t="n">
        <v>0</v>
      </c>
      <c r="AM10" t="n">
        <v>6</v>
      </c>
      <c r="AN10" t="n">
        <v>0</v>
      </c>
      <c r="AO10" t="n">
        <v>1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HYPERLINK("https://creighton-primo.hosted.exlibrisgroup.com/primo-explore/search?tab=default_tab&amp;search_scope=EVERYTHING&amp;vid=01CRU&amp;lang=en_US&amp;offset=0&amp;query=any,contains,991005281189702656","Catalog Record")</f>
        <v/>
      </c>
      <c r="AT10">
        <f>HYPERLINK("http://www.worldcat.org/oclc/213375745","WorldCat Record")</f>
        <v/>
      </c>
      <c r="AU10" t="inlineStr">
        <is>
          <t>131346235:eng</t>
        </is>
      </c>
      <c r="AV10" t="inlineStr">
        <is>
          <t>213375745</t>
        </is>
      </c>
      <c r="AW10" t="inlineStr">
        <is>
          <t>991005281189702656</t>
        </is>
      </c>
      <c r="AX10" t="inlineStr">
        <is>
          <t>991005281189702656</t>
        </is>
      </c>
      <c r="AY10" t="inlineStr">
        <is>
          <t>2260052220002656</t>
        </is>
      </c>
      <c r="AZ10" t="inlineStr">
        <is>
          <t>BOOK</t>
        </is>
      </c>
      <c r="BB10" t="inlineStr">
        <is>
          <t>9780801890239</t>
        </is>
      </c>
      <c r="BC10" t="inlineStr">
        <is>
          <t>32285005479323</t>
        </is>
      </c>
      <c r="BD10" t="inlineStr">
        <is>
          <t>893607133</t>
        </is>
      </c>
    </row>
    <row r="11">
      <c r="A11" t="inlineStr">
        <is>
          <t>No</t>
        </is>
      </c>
      <c r="B11" t="inlineStr">
        <is>
          <t>H31 .J6 Ser. 127 no. 2</t>
        </is>
      </c>
      <c r="C11" t="inlineStr">
        <is>
          <t>0                      H  0031000J  6                                                       Ser. 127 no. 2</t>
        </is>
      </c>
      <c r="D11" t="inlineStr">
        <is>
          <t>Selling beauty : cosmetics, commerce, and French society, 1750-1830 / Morag Martin.</t>
        </is>
      </c>
      <c r="E11" t="inlineStr">
        <is>
          <t>Ser. 127 no. 2*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Martin, Morag.</t>
        </is>
      </c>
      <c r="L11" t="inlineStr">
        <is>
          <t>Baltimore : Johns Hopkins University Press, 2009.</t>
        </is>
      </c>
      <c r="M11" t="inlineStr">
        <is>
          <t>2009</t>
        </is>
      </c>
      <c r="O11" t="inlineStr">
        <is>
          <t>eng</t>
        </is>
      </c>
      <c r="P11" t="inlineStr">
        <is>
          <t>mdu</t>
        </is>
      </c>
      <c r="Q11" t="inlineStr">
        <is>
          <t>The Johns Hopkins University studies in historical and political science ; 127th ser., 2</t>
        </is>
      </c>
      <c r="R11" t="inlineStr">
        <is>
          <t xml:space="preserve">H  </t>
        </is>
      </c>
      <c r="S11" t="n">
        <v>1</v>
      </c>
      <c r="T11" t="n">
        <v>1</v>
      </c>
      <c r="U11" t="inlineStr">
        <is>
          <t>2009-10-08</t>
        </is>
      </c>
      <c r="V11" t="inlineStr">
        <is>
          <t>2009-10-08</t>
        </is>
      </c>
      <c r="W11" t="inlineStr">
        <is>
          <t>2009-10-08</t>
        </is>
      </c>
      <c r="X11" t="inlineStr">
        <is>
          <t>2009-10-08</t>
        </is>
      </c>
      <c r="Y11" t="n">
        <v>273</v>
      </c>
      <c r="Z11" t="n">
        <v>219</v>
      </c>
      <c r="AA11" t="n">
        <v>638</v>
      </c>
      <c r="AB11" t="n">
        <v>2</v>
      </c>
      <c r="AC11" t="n">
        <v>7</v>
      </c>
      <c r="AD11" t="n">
        <v>13</v>
      </c>
      <c r="AE11" t="n">
        <v>29</v>
      </c>
      <c r="AF11" t="n">
        <v>4</v>
      </c>
      <c r="AG11" t="n">
        <v>9</v>
      </c>
      <c r="AH11" t="n">
        <v>3</v>
      </c>
      <c r="AI11" t="n">
        <v>6</v>
      </c>
      <c r="AJ11" t="n">
        <v>7</v>
      </c>
      <c r="AK11" t="n">
        <v>11</v>
      </c>
      <c r="AL11" t="n">
        <v>1</v>
      </c>
      <c r="AM11" t="n">
        <v>6</v>
      </c>
      <c r="AN11" t="n">
        <v>0</v>
      </c>
      <c r="AO11" t="n">
        <v>1</v>
      </c>
      <c r="AP11" t="inlineStr">
        <is>
          <t>No</t>
        </is>
      </c>
      <c r="AQ11" t="inlineStr">
        <is>
          <t>Yes</t>
        </is>
      </c>
      <c r="AR11">
        <f>HYPERLINK("http://catalog.hathitrust.org/Record/006878541","HathiTrust Record")</f>
        <v/>
      </c>
      <c r="AS11">
        <f>HYPERLINK("https://creighton-primo.hosted.exlibrisgroup.com/primo-explore/search?tab=default_tab&amp;search_scope=EVERYTHING&amp;vid=01CRU&amp;lang=en_US&amp;offset=0&amp;query=any,contains,991005338519702656","Catalog Record")</f>
        <v/>
      </c>
      <c r="AT11">
        <f>HYPERLINK("http://www.worldcat.org/oclc/276139297","WorldCat Record")</f>
        <v/>
      </c>
      <c r="AU11" t="inlineStr">
        <is>
          <t>763126060:eng</t>
        </is>
      </c>
      <c r="AV11" t="inlineStr">
        <is>
          <t>276139297</t>
        </is>
      </c>
      <c r="AW11" t="inlineStr">
        <is>
          <t>991005338519702656</t>
        </is>
      </c>
      <c r="AX11" t="inlineStr">
        <is>
          <t>991005338519702656</t>
        </is>
      </c>
      <c r="AY11" t="inlineStr">
        <is>
          <t>2271274100002656</t>
        </is>
      </c>
      <c r="AZ11" t="inlineStr">
        <is>
          <t>BOOK</t>
        </is>
      </c>
      <c r="BB11" t="inlineStr">
        <is>
          <t>9780801893094</t>
        </is>
      </c>
      <c r="BC11" t="inlineStr">
        <is>
          <t>32285005547442</t>
        </is>
      </c>
      <c r="BD11" t="inlineStr">
        <is>
          <t>893890052</t>
        </is>
      </c>
    </row>
    <row r="12">
      <c r="A12" t="inlineStr">
        <is>
          <t>No</t>
        </is>
      </c>
      <c r="B12" t="inlineStr">
        <is>
          <t>H31 .J6 Ser. 128 no. 2</t>
        </is>
      </c>
      <c r="C12" t="inlineStr">
        <is>
          <t>0                      H  0031000J  6                                                       Ser. 128 no. 2</t>
        </is>
      </c>
      <c r="D12" t="inlineStr">
        <is>
          <t>The natural philosophy of Margaret Cavendish : reason and fancy during the scientific revolution / Lisa T. Sarasohn.</t>
        </is>
      </c>
      <c r="E12" t="inlineStr">
        <is>
          <t>Ser. 128 no. 2*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Sarasohn, Lisa T., 1950-</t>
        </is>
      </c>
      <c r="L12" t="inlineStr">
        <is>
          <t>Baltimore : Johns Hopkins University Press, 2010.</t>
        </is>
      </c>
      <c r="M12" t="inlineStr">
        <is>
          <t>2010</t>
        </is>
      </c>
      <c r="O12" t="inlineStr">
        <is>
          <t>eng</t>
        </is>
      </c>
      <c r="P12" t="inlineStr">
        <is>
          <t>mdu</t>
        </is>
      </c>
      <c r="Q12" t="inlineStr">
        <is>
          <t>The Johns Hopkins University studies in historical and political science ; 128th ser., 2</t>
        </is>
      </c>
      <c r="R12" t="inlineStr">
        <is>
          <t xml:space="preserve">H  </t>
        </is>
      </c>
      <c r="S12" t="n">
        <v>1</v>
      </c>
      <c r="T12" t="n">
        <v>1</v>
      </c>
      <c r="U12" t="inlineStr">
        <is>
          <t>2010-06-09</t>
        </is>
      </c>
      <c r="V12" t="inlineStr">
        <is>
          <t>2010-06-09</t>
        </is>
      </c>
      <c r="W12" t="inlineStr">
        <is>
          <t>2010-06-09</t>
        </is>
      </c>
      <c r="X12" t="inlineStr">
        <is>
          <t>2010-06-09</t>
        </is>
      </c>
      <c r="Y12" t="n">
        <v>292</v>
      </c>
      <c r="Z12" t="n">
        <v>229</v>
      </c>
      <c r="AA12" t="n">
        <v>589</v>
      </c>
      <c r="AB12" t="n">
        <v>3</v>
      </c>
      <c r="AC12" t="n">
        <v>7</v>
      </c>
      <c r="AD12" t="n">
        <v>16</v>
      </c>
      <c r="AE12" t="n">
        <v>32</v>
      </c>
      <c r="AF12" t="n">
        <v>6</v>
      </c>
      <c r="AG12" t="n">
        <v>11</v>
      </c>
      <c r="AH12" t="n">
        <v>4</v>
      </c>
      <c r="AI12" t="n">
        <v>8</v>
      </c>
      <c r="AJ12" t="n">
        <v>6</v>
      </c>
      <c r="AK12" t="n">
        <v>10</v>
      </c>
      <c r="AL12" t="n">
        <v>2</v>
      </c>
      <c r="AM12" t="n">
        <v>6</v>
      </c>
      <c r="AN12" t="n">
        <v>0</v>
      </c>
      <c r="AO12" t="n">
        <v>1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HYPERLINK("https://creighton-primo.hosted.exlibrisgroup.com/primo-explore/search?tab=default_tab&amp;search_scope=EVERYTHING&amp;vid=01CRU&amp;lang=en_US&amp;offset=0&amp;query=any,contains,991005398619702656","Catalog Record")</f>
        <v/>
      </c>
      <c r="AT12">
        <f>HYPERLINK("http://www.worldcat.org/oclc/426065859","WorldCat Record")</f>
        <v/>
      </c>
      <c r="AU12" t="inlineStr">
        <is>
          <t>796267218:eng</t>
        </is>
      </c>
      <c r="AV12" t="inlineStr">
        <is>
          <t>426065859</t>
        </is>
      </c>
      <c r="AW12" t="inlineStr">
        <is>
          <t>991005398619702656</t>
        </is>
      </c>
      <c r="AX12" t="inlineStr">
        <is>
          <t>991005398619702656</t>
        </is>
      </c>
      <c r="AY12" t="inlineStr">
        <is>
          <t>2272712820002656</t>
        </is>
      </c>
      <c r="AZ12" t="inlineStr">
        <is>
          <t>BOOK</t>
        </is>
      </c>
      <c r="BB12" t="inlineStr">
        <is>
          <t>9780801894435</t>
        </is>
      </c>
      <c r="BC12" t="inlineStr">
        <is>
          <t>32285005587679</t>
        </is>
      </c>
      <c r="BD12" t="inlineStr">
        <is>
          <t>893707856</t>
        </is>
      </c>
    </row>
    <row r="13">
      <c r="A13" t="inlineStr">
        <is>
          <t>No</t>
        </is>
      </c>
      <c r="B13" t="inlineStr">
        <is>
          <t>H31 .J6 Ser. 128 no. 3</t>
        </is>
      </c>
      <c r="C13" t="inlineStr">
        <is>
          <t>0                      H  0031000J  6                                                       Ser. 128 no. 3</t>
        </is>
      </c>
      <c r="D13" t="inlineStr">
        <is>
          <t>Warrior pursuits : noble culture and civil conflict in early modern France / Brian Sandberg.</t>
        </is>
      </c>
      <c r="E13" t="inlineStr">
        <is>
          <t>Ser. 128 no. 3*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Sandberg, Brian, 1968-</t>
        </is>
      </c>
      <c r="L13" t="inlineStr">
        <is>
          <t>Baltimore : Johns Hopkins University Press, 2010.</t>
        </is>
      </c>
      <c r="M13" t="inlineStr">
        <is>
          <t>2010</t>
        </is>
      </c>
      <c r="O13" t="inlineStr">
        <is>
          <t>eng</t>
        </is>
      </c>
      <c r="P13" t="inlineStr">
        <is>
          <t>mdu</t>
        </is>
      </c>
      <c r="Q13" t="inlineStr">
        <is>
          <t>The Johns Hopkins University studies in historical and political science ; 128th ser., 3</t>
        </is>
      </c>
      <c r="R13" t="inlineStr">
        <is>
          <t xml:space="preserve">H  </t>
        </is>
      </c>
      <c r="S13" t="n">
        <v>1</v>
      </c>
      <c r="T13" t="n">
        <v>1</v>
      </c>
      <c r="U13" t="inlineStr">
        <is>
          <t>2010-11-17</t>
        </is>
      </c>
      <c r="V13" t="inlineStr">
        <is>
          <t>2010-11-17</t>
        </is>
      </c>
      <c r="W13" t="inlineStr">
        <is>
          <t>2010-11-17</t>
        </is>
      </c>
      <c r="X13" t="inlineStr">
        <is>
          <t>2010-11-17</t>
        </is>
      </c>
      <c r="Y13" t="n">
        <v>235</v>
      </c>
      <c r="Z13" t="n">
        <v>185</v>
      </c>
      <c r="AA13" t="n">
        <v>530</v>
      </c>
      <c r="AB13" t="n">
        <v>2</v>
      </c>
      <c r="AC13" t="n">
        <v>6</v>
      </c>
      <c r="AD13" t="n">
        <v>9</v>
      </c>
      <c r="AE13" t="n">
        <v>27</v>
      </c>
      <c r="AF13" t="n">
        <v>3</v>
      </c>
      <c r="AG13" t="n">
        <v>8</v>
      </c>
      <c r="AH13" t="n">
        <v>4</v>
      </c>
      <c r="AI13" t="n">
        <v>9</v>
      </c>
      <c r="AJ13" t="n">
        <v>5</v>
      </c>
      <c r="AK13" t="n">
        <v>10</v>
      </c>
      <c r="AL13" t="n">
        <v>1</v>
      </c>
      <c r="AM13" t="n">
        <v>5</v>
      </c>
      <c r="AN13" t="n">
        <v>0</v>
      </c>
      <c r="AO13" t="n">
        <v>1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HYPERLINK("https://creighton-primo.hosted.exlibrisgroup.com/primo-explore/search?tab=default_tab&amp;search_scope=EVERYTHING&amp;vid=01CRU&amp;lang=en_US&amp;offset=0&amp;query=any,contains,991000222209702656","Catalog Record")</f>
        <v/>
      </c>
      <c r="AT13">
        <f>HYPERLINK("http://www.worldcat.org/oclc/501320890","WorldCat Record")</f>
        <v/>
      </c>
      <c r="AU13" t="inlineStr">
        <is>
          <t>796601735:eng</t>
        </is>
      </c>
      <c r="AV13" t="inlineStr">
        <is>
          <t>501320890</t>
        </is>
      </c>
      <c r="AW13" t="inlineStr">
        <is>
          <t>991000222209702656</t>
        </is>
      </c>
      <c r="AX13" t="inlineStr">
        <is>
          <t>991000222209702656</t>
        </is>
      </c>
      <c r="AY13" t="inlineStr">
        <is>
          <t>2261151840002656</t>
        </is>
      </c>
      <c r="AZ13" t="inlineStr">
        <is>
          <t>BOOK</t>
        </is>
      </c>
      <c r="BB13" t="inlineStr">
        <is>
          <t>9780801897290</t>
        </is>
      </c>
      <c r="BC13" t="inlineStr">
        <is>
          <t>32285005606636</t>
        </is>
      </c>
      <c r="BD13" t="inlineStr">
        <is>
          <t>893438113</t>
        </is>
      </c>
    </row>
    <row r="14">
      <c r="A14" t="inlineStr">
        <is>
          <t>No</t>
        </is>
      </c>
      <c r="B14" t="inlineStr">
        <is>
          <t>H31 .J6 ser.106, no.2</t>
        </is>
      </c>
      <c r="C14" t="inlineStr">
        <is>
          <t>0                      H  0031000J  6                                                       ser.106, no.2</t>
        </is>
      </c>
      <c r="D14" t="inlineStr">
        <is>
          <t>Death and property in Siena, 1205-1800 : strategies for the Afterlife / Samuel K. Cohn, Jr.</t>
        </is>
      </c>
      <c r="E14" t="inlineStr">
        <is>
          <t>ser.106, no.2*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Cohn, Samuel Kline, Jr.</t>
        </is>
      </c>
      <c r="L14" t="inlineStr">
        <is>
          <t>Baltimore : Johns Hopkins University Press, c1988.</t>
        </is>
      </c>
      <c r="M14" t="inlineStr">
        <is>
          <t>1988</t>
        </is>
      </c>
      <c r="O14" t="inlineStr">
        <is>
          <t>eng</t>
        </is>
      </c>
      <c r="P14" t="inlineStr">
        <is>
          <t>mdu</t>
        </is>
      </c>
      <c r="Q14" t="inlineStr">
        <is>
          <t>The Johns Hopkins University studies in historical and political science ; 106th ser., 2</t>
        </is>
      </c>
      <c r="R14" t="inlineStr">
        <is>
          <t xml:space="preserve">H  </t>
        </is>
      </c>
      <c r="S14" t="n">
        <v>1</v>
      </c>
      <c r="T14" t="n">
        <v>1</v>
      </c>
      <c r="U14" t="inlineStr">
        <is>
          <t>2007-10-29</t>
        </is>
      </c>
      <c r="V14" t="inlineStr">
        <is>
          <t>2007-10-29</t>
        </is>
      </c>
      <c r="W14" t="inlineStr">
        <is>
          <t>1992-04-09</t>
        </is>
      </c>
      <c r="X14" t="inlineStr">
        <is>
          <t>1992-04-09</t>
        </is>
      </c>
      <c r="Y14" t="n">
        <v>442</v>
      </c>
      <c r="Z14" t="n">
        <v>334</v>
      </c>
      <c r="AA14" t="n">
        <v>336</v>
      </c>
      <c r="AB14" t="n">
        <v>2</v>
      </c>
      <c r="AC14" t="n">
        <v>2</v>
      </c>
      <c r="AD14" t="n">
        <v>22</v>
      </c>
      <c r="AE14" t="n">
        <v>22</v>
      </c>
      <c r="AF14" t="n">
        <v>7</v>
      </c>
      <c r="AG14" t="n">
        <v>7</v>
      </c>
      <c r="AH14" t="n">
        <v>8</v>
      </c>
      <c r="AI14" t="n">
        <v>8</v>
      </c>
      <c r="AJ14" t="n">
        <v>14</v>
      </c>
      <c r="AK14" t="n">
        <v>14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HYPERLINK("http://catalog.hathitrust.org/Record/001816337","HathiTrust Record")</f>
        <v/>
      </c>
      <c r="AS14">
        <f>HYPERLINK("https://creighton-primo.hosted.exlibrisgroup.com/primo-explore/search?tab=default_tab&amp;search_scope=EVERYTHING&amp;vid=01CRU&amp;lang=en_US&amp;offset=0&amp;query=any,contains,991001197769702656","Catalog Record")</f>
        <v/>
      </c>
      <c r="AT14">
        <f>HYPERLINK("http://www.worldcat.org/oclc/17297817","WorldCat Record")</f>
        <v/>
      </c>
      <c r="AU14" t="inlineStr">
        <is>
          <t>808248514:eng</t>
        </is>
      </c>
      <c r="AV14" t="inlineStr">
        <is>
          <t>17297817</t>
        </is>
      </c>
      <c r="AW14" t="inlineStr">
        <is>
          <t>991001197769702656</t>
        </is>
      </c>
      <c r="AX14" t="inlineStr">
        <is>
          <t>991001197769702656</t>
        </is>
      </c>
      <c r="AY14" t="inlineStr">
        <is>
          <t>2265259570002656</t>
        </is>
      </c>
      <c r="AZ14" t="inlineStr">
        <is>
          <t>BOOK</t>
        </is>
      </c>
      <c r="BB14" t="inlineStr">
        <is>
          <t>9780801835940</t>
        </is>
      </c>
      <c r="BC14" t="inlineStr">
        <is>
          <t>32285001066348</t>
        </is>
      </c>
      <c r="BD14" t="inlineStr">
        <is>
          <t>893878711</t>
        </is>
      </c>
    </row>
    <row r="15">
      <c r="A15" t="inlineStr">
        <is>
          <t>No</t>
        </is>
      </c>
      <c r="B15" t="inlineStr">
        <is>
          <t>H31 .J6 ser.108, no.1</t>
        </is>
      </c>
      <c r="C15" t="inlineStr">
        <is>
          <t>0                      H  0031000J  6                                                       ser.108, no.1</t>
        </is>
      </c>
      <c r="D15" t="inlineStr">
        <is>
          <t>Liberty in absolutist Spain : the Habsburg sale of towns, 1516-1700 / Helen Nader.</t>
        </is>
      </c>
      <c r="E15" t="inlineStr">
        <is>
          <t>ser.108, no.1*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Nader, Helen, 1936-</t>
        </is>
      </c>
      <c r="L15" t="inlineStr">
        <is>
          <t>Baltimore : Johns Hopkins University Press, c1990.</t>
        </is>
      </c>
      <c r="M15" t="inlineStr">
        <is>
          <t>1990</t>
        </is>
      </c>
      <c r="O15" t="inlineStr">
        <is>
          <t>eng</t>
        </is>
      </c>
      <c r="P15" t="inlineStr">
        <is>
          <t>mdu</t>
        </is>
      </c>
      <c r="Q15" t="inlineStr">
        <is>
          <t>The Johns Hopkins studies in historical and political science ; 108th ser., 1</t>
        </is>
      </c>
      <c r="R15" t="inlineStr">
        <is>
          <t xml:space="preserve">H  </t>
        </is>
      </c>
      <c r="S15" t="n">
        <v>2</v>
      </c>
      <c r="T15" t="n">
        <v>2</v>
      </c>
      <c r="U15" t="inlineStr">
        <is>
          <t>1996-09-09</t>
        </is>
      </c>
      <c r="V15" t="inlineStr">
        <is>
          <t>1996-09-09</t>
        </is>
      </c>
      <c r="W15" t="inlineStr">
        <is>
          <t>1993-04-20</t>
        </is>
      </c>
      <c r="X15" t="inlineStr">
        <is>
          <t>1993-04-20</t>
        </is>
      </c>
      <c r="Y15" t="n">
        <v>388</v>
      </c>
      <c r="Z15" t="n">
        <v>306</v>
      </c>
      <c r="AA15" t="n">
        <v>500</v>
      </c>
      <c r="AB15" t="n">
        <v>2</v>
      </c>
      <c r="AC15" t="n">
        <v>4</v>
      </c>
      <c r="AD15" t="n">
        <v>22</v>
      </c>
      <c r="AE15" t="n">
        <v>33</v>
      </c>
      <c r="AF15" t="n">
        <v>7</v>
      </c>
      <c r="AG15" t="n">
        <v>12</v>
      </c>
      <c r="AH15" t="n">
        <v>7</v>
      </c>
      <c r="AI15" t="n">
        <v>10</v>
      </c>
      <c r="AJ15" t="n">
        <v>14</v>
      </c>
      <c r="AK15" t="n">
        <v>17</v>
      </c>
      <c r="AL15" t="n">
        <v>1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HYPERLINK("http://catalog.hathitrust.org/Record/002441159","HathiTrust Record")</f>
        <v/>
      </c>
      <c r="AS15">
        <f>HYPERLINK("https://creighton-primo.hosted.exlibrisgroup.com/primo-explore/search?tab=default_tab&amp;search_scope=EVERYTHING&amp;vid=01CRU&amp;lang=en_US&amp;offset=0&amp;query=any,contains,991001578559702656","Catalog Record")</f>
        <v/>
      </c>
      <c r="AT15">
        <f>HYPERLINK("http://www.worldcat.org/oclc/20454077","WorldCat Record")</f>
        <v/>
      </c>
      <c r="AU15" t="inlineStr">
        <is>
          <t>836954417:eng</t>
        </is>
      </c>
      <c r="AV15" t="inlineStr">
        <is>
          <t>20454077</t>
        </is>
      </c>
      <c r="AW15" t="inlineStr">
        <is>
          <t>991001578559702656</t>
        </is>
      </c>
      <c r="AX15" t="inlineStr">
        <is>
          <t>991001578559702656</t>
        </is>
      </c>
      <c r="AY15" t="inlineStr">
        <is>
          <t>2255321640002656</t>
        </is>
      </c>
      <c r="AZ15" t="inlineStr">
        <is>
          <t>BOOK</t>
        </is>
      </c>
      <c r="BB15" t="inlineStr">
        <is>
          <t>9780801838507</t>
        </is>
      </c>
      <c r="BC15" t="inlineStr">
        <is>
          <t>32285001622249</t>
        </is>
      </c>
      <c r="BD15" t="inlineStr">
        <is>
          <t>893721057</t>
        </is>
      </c>
    </row>
    <row r="16">
      <c r="A16" t="inlineStr">
        <is>
          <t>No</t>
        </is>
      </c>
      <c r="B16" t="inlineStr">
        <is>
          <t>H31 .J6 ser.109, no.4</t>
        </is>
      </c>
      <c r="C16" t="inlineStr">
        <is>
          <t>0                      H  0031000J  6                                                       ser.109, no.4</t>
        </is>
      </c>
      <c r="D16" t="inlineStr">
        <is>
          <t>A spirited resistance : the North American Indian struggle for unity, 1745-1815 / Gregory Evans Dowd.</t>
        </is>
      </c>
      <c r="E16" t="inlineStr">
        <is>
          <t>ser.109, no.4*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Dowd, Gregory Evans, 1956-</t>
        </is>
      </c>
      <c r="L16" t="inlineStr">
        <is>
          <t>Baltimore, Md. : Johns Hopkins University Press, c1992.</t>
        </is>
      </c>
      <c r="M16" t="inlineStr">
        <is>
          <t>1992</t>
        </is>
      </c>
      <c r="O16" t="inlineStr">
        <is>
          <t>eng</t>
        </is>
      </c>
      <c r="P16" t="inlineStr">
        <is>
          <t>mdu</t>
        </is>
      </c>
      <c r="Q16" t="inlineStr">
        <is>
          <t>The Johns Hopkins studies in historical and political science ; 109th ser., 4</t>
        </is>
      </c>
      <c r="R16" t="inlineStr">
        <is>
          <t xml:space="preserve">H  </t>
        </is>
      </c>
      <c r="S16" t="n">
        <v>1</v>
      </c>
      <c r="T16" t="n">
        <v>1</v>
      </c>
      <c r="U16" t="inlineStr">
        <is>
          <t>2006-11-27</t>
        </is>
      </c>
      <c r="V16" t="inlineStr">
        <is>
          <t>2006-11-27</t>
        </is>
      </c>
      <c r="W16" t="inlineStr">
        <is>
          <t>1992-01-21</t>
        </is>
      </c>
      <c r="X16" t="inlineStr">
        <is>
          <t>1992-01-21</t>
        </is>
      </c>
      <c r="Y16" t="n">
        <v>1064</v>
      </c>
      <c r="Z16" t="n">
        <v>925</v>
      </c>
      <c r="AA16" t="n">
        <v>1225</v>
      </c>
      <c r="AB16" t="n">
        <v>5</v>
      </c>
      <c r="AC16" t="n">
        <v>8</v>
      </c>
      <c r="AD16" t="n">
        <v>36</v>
      </c>
      <c r="AE16" t="n">
        <v>48</v>
      </c>
      <c r="AF16" t="n">
        <v>16</v>
      </c>
      <c r="AG16" t="n">
        <v>21</v>
      </c>
      <c r="AH16" t="n">
        <v>8</v>
      </c>
      <c r="AI16" t="n">
        <v>10</v>
      </c>
      <c r="AJ16" t="n">
        <v>18</v>
      </c>
      <c r="AK16" t="n">
        <v>21</v>
      </c>
      <c r="AL16" t="n">
        <v>2</v>
      </c>
      <c r="AM16" t="n">
        <v>5</v>
      </c>
      <c r="AN16" t="n">
        <v>3</v>
      </c>
      <c r="AO16" t="n">
        <v>3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HYPERLINK("http://catalog.hathitrust.org/Record/002518472","HathiTrust Record")</f>
        <v/>
      </c>
      <c r="AS16">
        <f>HYPERLINK("https://creighton-primo.hosted.exlibrisgroup.com/primo-explore/search?tab=default_tab&amp;search_scope=EVERYTHING&amp;vid=01CRU&amp;lang=en_US&amp;offset=0&amp;query=any,contains,991001876359702656","Catalog Record")</f>
        <v/>
      </c>
      <c r="AT16">
        <f>HYPERLINK("http://www.worldcat.org/oclc/23689008","WorldCat Record")</f>
        <v/>
      </c>
      <c r="AU16" t="inlineStr">
        <is>
          <t>795623606:eng</t>
        </is>
      </c>
      <c r="AV16" t="inlineStr">
        <is>
          <t>23689008</t>
        </is>
      </c>
      <c r="AW16" t="inlineStr">
        <is>
          <t>991001876359702656</t>
        </is>
      </c>
      <c r="AX16" t="inlineStr">
        <is>
          <t>991001876359702656</t>
        </is>
      </c>
      <c r="AY16" t="inlineStr">
        <is>
          <t>2264571970002656</t>
        </is>
      </c>
      <c r="AZ16" t="inlineStr">
        <is>
          <t>BOOK</t>
        </is>
      </c>
      <c r="BB16" t="inlineStr">
        <is>
          <t>9780801842368</t>
        </is>
      </c>
      <c r="BC16" t="inlineStr">
        <is>
          <t>32285000909142</t>
        </is>
      </c>
      <c r="BD16" t="inlineStr">
        <is>
          <t>893872860</t>
        </is>
      </c>
    </row>
    <row r="17">
      <c r="A17" t="inlineStr">
        <is>
          <t>No</t>
        </is>
      </c>
      <c r="B17" t="inlineStr">
        <is>
          <t>H31 .J6 ser.112, no.1</t>
        </is>
      </c>
      <c r="C17" t="inlineStr">
        <is>
          <t>0                      H  0031000J  6                                                       ser.112, no.1</t>
        </is>
      </c>
      <c r="D17" t="inlineStr">
        <is>
          <t>The criminal law system of medieval and Renaissance Florence / Laura Ikins Stern.</t>
        </is>
      </c>
      <c r="E17" t="inlineStr">
        <is>
          <t>ser.112, no.1*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Stern, Laura Ikins.</t>
        </is>
      </c>
      <c r="L17" t="inlineStr">
        <is>
          <t>Baltimore : Johns Hopkins University Press, c1994.</t>
        </is>
      </c>
      <c r="M17" t="inlineStr">
        <is>
          <t>1994</t>
        </is>
      </c>
      <c r="O17" t="inlineStr">
        <is>
          <t>eng</t>
        </is>
      </c>
      <c r="P17" t="inlineStr">
        <is>
          <t>mdu</t>
        </is>
      </c>
      <c r="Q17" t="inlineStr">
        <is>
          <t>The Johns Hopkins studies in historical and political science ; 112th ser., 1</t>
        </is>
      </c>
      <c r="R17" t="inlineStr">
        <is>
          <t xml:space="preserve">H  </t>
        </is>
      </c>
      <c r="S17" t="n">
        <v>3</v>
      </c>
      <c r="T17" t="n">
        <v>3</v>
      </c>
      <c r="U17" t="inlineStr">
        <is>
          <t>2004-09-02</t>
        </is>
      </c>
      <c r="V17" t="inlineStr">
        <is>
          <t>2004-09-02</t>
        </is>
      </c>
      <c r="W17" t="inlineStr">
        <is>
          <t>1994-04-21</t>
        </is>
      </c>
      <c r="X17" t="inlineStr">
        <is>
          <t>1994-04-21</t>
        </is>
      </c>
      <c r="Y17" t="n">
        <v>415</v>
      </c>
      <c r="Z17" t="n">
        <v>332</v>
      </c>
      <c r="AA17" t="n">
        <v>334</v>
      </c>
      <c r="AB17" t="n">
        <v>1</v>
      </c>
      <c r="AC17" t="n">
        <v>1</v>
      </c>
      <c r="AD17" t="n">
        <v>23</v>
      </c>
      <c r="AE17" t="n">
        <v>23</v>
      </c>
      <c r="AF17" t="n">
        <v>6</v>
      </c>
      <c r="AG17" t="n">
        <v>6</v>
      </c>
      <c r="AH17" t="n">
        <v>4</v>
      </c>
      <c r="AI17" t="n">
        <v>4</v>
      </c>
      <c r="AJ17" t="n">
        <v>12</v>
      </c>
      <c r="AK17" t="n">
        <v>12</v>
      </c>
      <c r="AL17" t="n">
        <v>0</v>
      </c>
      <c r="AM17" t="n">
        <v>0</v>
      </c>
      <c r="AN17" t="n">
        <v>7</v>
      </c>
      <c r="AO17" t="n">
        <v>7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HYPERLINK("http://catalog.hathitrust.org/Record/002899961","HathiTrust Record")</f>
        <v/>
      </c>
      <c r="AS17">
        <f>HYPERLINK("https://creighton-primo.hosted.exlibrisgroup.com/primo-explore/search?tab=default_tab&amp;search_scope=EVERYTHING&amp;vid=01CRU&amp;lang=en_US&amp;offset=0&amp;query=any,contains,991002200309702656","Catalog Record")</f>
        <v/>
      </c>
      <c r="AT17">
        <f>HYPERLINK("http://www.worldcat.org/oclc/28293732","WorldCat Record")</f>
        <v/>
      </c>
      <c r="AU17" t="inlineStr">
        <is>
          <t>20568413:eng</t>
        </is>
      </c>
      <c r="AV17" t="inlineStr">
        <is>
          <t>28293732</t>
        </is>
      </c>
      <c r="AW17" t="inlineStr">
        <is>
          <t>991002200309702656</t>
        </is>
      </c>
      <c r="AX17" t="inlineStr">
        <is>
          <t>991002200309702656</t>
        </is>
      </c>
      <c r="AY17" t="inlineStr">
        <is>
          <t>2259143630002656</t>
        </is>
      </c>
      <c r="AZ17" t="inlineStr">
        <is>
          <t>BOOK</t>
        </is>
      </c>
      <c r="BB17" t="inlineStr">
        <is>
          <t>9780801846724</t>
        </is>
      </c>
      <c r="BC17" t="inlineStr">
        <is>
          <t>32285001864346</t>
        </is>
      </c>
      <c r="BD17" t="inlineStr">
        <is>
          <t>893591031</t>
        </is>
      </c>
    </row>
    <row r="18">
      <c r="A18" t="inlineStr">
        <is>
          <t>No</t>
        </is>
      </c>
      <c r="B18" t="inlineStr">
        <is>
          <t>H31 .J6 Ser.114, no.1</t>
        </is>
      </c>
      <c r="C18" t="inlineStr">
        <is>
          <t>0                      H  0031000J  6                                                       Ser.114, no.1</t>
        </is>
      </c>
      <c r="D18" t="inlineStr">
        <is>
          <t>Antwerp in the age of Reformation : underground Protestantism in a commercial metropolis, 1550-1577 / Guido Marnef ; translated by J.C. Grayson.</t>
        </is>
      </c>
      <c r="E18" t="inlineStr">
        <is>
          <t>Ser.114, no.1*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Marnef, Guido.</t>
        </is>
      </c>
      <c r="L18" t="inlineStr">
        <is>
          <t>Baltimore, Md. : Johns Hopkins University Press, 1996.</t>
        </is>
      </c>
      <c r="M18" t="inlineStr">
        <is>
          <t>1996</t>
        </is>
      </c>
      <c r="O18" t="inlineStr">
        <is>
          <t>eng</t>
        </is>
      </c>
      <c r="P18" t="inlineStr">
        <is>
          <t>mdu</t>
        </is>
      </c>
      <c r="Q18" t="inlineStr">
        <is>
          <t>Johns Hopkins University studies in historical and political science ; 114th ser., 1</t>
        </is>
      </c>
      <c r="R18" t="inlineStr">
        <is>
          <t xml:space="preserve">H  </t>
        </is>
      </c>
      <c r="S18" t="n">
        <v>1</v>
      </c>
      <c r="T18" t="n">
        <v>1</v>
      </c>
      <c r="U18" t="inlineStr">
        <is>
          <t>2004-08-26</t>
        </is>
      </c>
      <c r="V18" t="inlineStr">
        <is>
          <t>2004-08-26</t>
        </is>
      </c>
      <c r="W18" t="inlineStr">
        <is>
          <t>1996-03-19</t>
        </is>
      </c>
      <c r="X18" t="inlineStr">
        <is>
          <t>1996-03-19</t>
        </is>
      </c>
      <c r="Y18" t="n">
        <v>440</v>
      </c>
      <c r="Z18" t="n">
        <v>341</v>
      </c>
      <c r="AA18" t="n">
        <v>343</v>
      </c>
      <c r="AB18" t="n">
        <v>4</v>
      </c>
      <c r="AC18" t="n">
        <v>4</v>
      </c>
      <c r="AD18" t="n">
        <v>22</v>
      </c>
      <c r="AE18" t="n">
        <v>22</v>
      </c>
      <c r="AF18" t="n">
        <v>6</v>
      </c>
      <c r="AG18" t="n">
        <v>6</v>
      </c>
      <c r="AH18" t="n">
        <v>6</v>
      </c>
      <c r="AI18" t="n">
        <v>6</v>
      </c>
      <c r="AJ18" t="n">
        <v>11</v>
      </c>
      <c r="AK18" t="n">
        <v>11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HYPERLINK("http://catalog.hathitrust.org/Record/003143753","HathiTrust Record")</f>
        <v/>
      </c>
      <c r="AS18">
        <f>HYPERLINK("https://creighton-primo.hosted.exlibrisgroup.com/primo-explore/search?tab=default_tab&amp;search_scope=EVERYTHING&amp;vid=01CRU&amp;lang=en_US&amp;offset=0&amp;query=any,contains,991002505039702656","Catalog Record")</f>
        <v/>
      </c>
      <c r="AT18">
        <f>HYPERLINK("http://www.worldcat.org/oclc/32589256","WorldCat Record")</f>
        <v/>
      </c>
      <c r="AU18" t="inlineStr">
        <is>
          <t>806600034:eng</t>
        </is>
      </c>
      <c r="AV18" t="inlineStr">
        <is>
          <t>32589256</t>
        </is>
      </c>
      <c r="AW18" t="inlineStr">
        <is>
          <t>991002505039702656</t>
        </is>
      </c>
      <c r="AX18" t="inlineStr">
        <is>
          <t>991002505039702656</t>
        </is>
      </c>
      <c r="AY18" t="inlineStr">
        <is>
          <t>2261011460002656</t>
        </is>
      </c>
      <c r="AZ18" t="inlineStr">
        <is>
          <t>BOOK</t>
        </is>
      </c>
      <c r="BB18" t="inlineStr">
        <is>
          <t>9780801851698</t>
        </is>
      </c>
      <c r="BC18" t="inlineStr">
        <is>
          <t>32285002142809</t>
        </is>
      </c>
      <c r="BD18" t="inlineStr">
        <is>
          <t>893716539</t>
        </is>
      </c>
    </row>
    <row r="19">
      <c r="A19" t="inlineStr">
        <is>
          <t>No</t>
        </is>
      </c>
      <c r="B19" t="inlineStr">
        <is>
          <t>H31 .J6 Ser.115, no.1</t>
        </is>
      </c>
      <c r="C19" t="inlineStr">
        <is>
          <t>0                      H  0031000J  6                                                       Ser.115, no.1</t>
        </is>
      </c>
      <c r="D19" t="inlineStr">
        <is>
          <t>Burgundy to Champagne : the wine trade in early modern France / Thomas Brennan.</t>
        </is>
      </c>
      <c r="E19" t="inlineStr">
        <is>
          <t>Ser.115, no.1*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Brennan, Thomas Edward.</t>
        </is>
      </c>
      <c r="L19" t="inlineStr">
        <is>
          <t>Baltimore : Johns Hopkins University Press, c1997.</t>
        </is>
      </c>
      <c r="M19" t="inlineStr">
        <is>
          <t>1997</t>
        </is>
      </c>
      <c r="O19" t="inlineStr">
        <is>
          <t>eng</t>
        </is>
      </c>
      <c r="P19" t="inlineStr">
        <is>
          <t>mdu</t>
        </is>
      </c>
      <c r="Q19" t="inlineStr">
        <is>
          <t>The Johns Hopkins University studies in historical and political science ; 115th ser., 1</t>
        </is>
      </c>
      <c r="R19" t="inlineStr">
        <is>
          <t xml:space="preserve">H  </t>
        </is>
      </c>
      <c r="S19" t="n">
        <v>3</v>
      </c>
      <c r="T19" t="n">
        <v>3</v>
      </c>
      <c r="U19" t="inlineStr">
        <is>
          <t>1999-02-02</t>
        </is>
      </c>
      <c r="V19" t="inlineStr">
        <is>
          <t>1999-02-02</t>
        </is>
      </c>
      <c r="W19" t="inlineStr">
        <is>
          <t>1997-10-15</t>
        </is>
      </c>
      <c r="X19" t="inlineStr">
        <is>
          <t>1997-10-15</t>
        </is>
      </c>
      <c r="Y19" t="n">
        <v>301</v>
      </c>
      <c r="Z19" t="n">
        <v>236</v>
      </c>
      <c r="AA19" t="n">
        <v>237</v>
      </c>
      <c r="AB19" t="n">
        <v>2</v>
      </c>
      <c r="AC19" t="n">
        <v>2</v>
      </c>
      <c r="AD19" t="n">
        <v>14</v>
      </c>
      <c r="AE19" t="n">
        <v>14</v>
      </c>
      <c r="AF19" t="n">
        <v>6</v>
      </c>
      <c r="AG19" t="n">
        <v>6</v>
      </c>
      <c r="AH19" t="n">
        <v>4</v>
      </c>
      <c r="AI19" t="n">
        <v>4</v>
      </c>
      <c r="AJ19" t="n">
        <v>9</v>
      </c>
      <c r="AK19" t="n">
        <v>9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HYPERLINK("https://creighton-primo.hosted.exlibrisgroup.com/primo-explore/search?tab=default_tab&amp;search_scope=EVERYTHING&amp;vid=01CRU&amp;lang=en_US&amp;offset=0&amp;query=any,contains,991002763599702656","Catalog Record")</f>
        <v/>
      </c>
      <c r="AT19">
        <f>HYPERLINK("http://www.worldcat.org/oclc/36252831","WorldCat Record")</f>
        <v/>
      </c>
      <c r="AU19" t="inlineStr">
        <is>
          <t>197722456:eng</t>
        </is>
      </c>
      <c r="AV19" t="inlineStr">
        <is>
          <t>36252831</t>
        </is>
      </c>
      <c r="AW19" t="inlineStr">
        <is>
          <t>991002763599702656</t>
        </is>
      </c>
      <c r="AX19" t="inlineStr">
        <is>
          <t>991002763599702656</t>
        </is>
      </c>
      <c r="AY19" t="inlineStr">
        <is>
          <t>2261722000002656</t>
        </is>
      </c>
      <c r="AZ19" t="inlineStr">
        <is>
          <t>BOOK</t>
        </is>
      </c>
      <c r="BB19" t="inlineStr">
        <is>
          <t>9780801855672</t>
        </is>
      </c>
      <c r="BC19" t="inlineStr">
        <is>
          <t>32285003254819</t>
        </is>
      </c>
      <c r="BD19" t="inlineStr">
        <is>
          <t>893610260</t>
        </is>
      </c>
    </row>
    <row r="20">
      <c r="A20" t="inlineStr">
        <is>
          <t>No</t>
        </is>
      </c>
      <c r="B20" t="inlineStr">
        <is>
          <t>H31 .J6 Ser.116, no.2</t>
        </is>
      </c>
      <c r="C20" t="inlineStr">
        <is>
          <t>0                      H  0031000J  6                                                       Ser.116, no.2</t>
        </is>
      </c>
      <c r="D20" t="inlineStr">
        <is>
          <t>The empress, the queen, and the nun : women and power at the court of Philip III of Spain / Magdalena S. Sánchez.</t>
        </is>
      </c>
      <c r="E20" t="inlineStr">
        <is>
          <t>Ser.116, no.2*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Sánchez, Magdalena S.</t>
        </is>
      </c>
      <c r="L20" t="inlineStr">
        <is>
          <t>Baltimore, Md. : Johns Hopkins University Press, c1998.</t>
        </is>
      </c>
      <c r="M20" t="inlineStr">
        <is>
          <t>1998</t>
        </is>
      </c>
      <c r="O20" t="inlineStr">
        <is>
          <t>eng</t>
        </is>
      </c>
      <c r="P20" t="inlineStr">
        <is>
          <t>mdu</t>
        </is>
      </c>
      <c r="Q20" t="inlineStr">
        <is>
          <t>The Johns Hopkins University studies in historical and political science ; 116th ser., 2</t>
        </is>
      </c>
      <c r="R20" t="inlineStr">
        <is>
          <t xml:space="preserve">H  </t>
        </is>
      </c>
      <c r="S20" t="n">
        <v>1</v>
      </c>
      <c r="T20" t="n">
        <v>1</v>
      </c>
      <c r="U20" t="inlineStr">
        <is>
          <t>2010-04-25</t>
        </is>
      </c>
      <c r="V20" t="inlineStr">
        <is>
          <t>2010-04-25</t>
        </is>
      </c>
      <c r="W20" t="inlineStr">
        <is>
          <t>1998-06-15</t>
        </is>
      </c>
      <c r="X20" t="inlineStr">
        <is>
          <t>1998-06-15</t>
        </is>
      </c>
      <c r="Y20" t="n">
        <v>492</v>
      </c>
      <c r="Z20" t="n">
        <v>403</v>
      </c>
      <c r="AA20" t="n">
        <v>405</v>
      </c>
      <c r="AB20" t="n">
        <v>3</v>
      </c>
      <c r="AC20" t="n">
        <v>3</v>
      </c>
      <c r="AD20" t="n">
        <v>28</v>
      </c>
      <c r="AE20" t="n">
        <v>28</v>
      </c>
      <c r="AF20" t="n">
        <v>8</v>
      </c>
      <c r="AG20" t="n">
        <v>8</v>
      </c>
      <c r="AH20" t="n">
        <v>8</v>
      </c>
      <c r="AI20" t="n">
        <v>8</v>
      </c>
      <c r="AJ20" t="n">
        <v>17</v>
      </c>
      <c r="AK20" t="n">
        <v>17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HYPERLINK("http://catalog.hathitrust.org/Record/005091968","HathiTrust Record")</f>
        <v/>
      </c>
      <c r="AS20">
        <f>HYPERLINK("https://creighton-primo.hosted.exlibrisgroup.com/primo-explore/search?tab=default_tab&amp;search_scope=EVERYTHING&amp;vid=01CRU&amp;lang=en_US&amp;offset=0&amp;query=any,contains,991002862979702656","Catalog Record")</f>
        <v/>
      </c>
      <c r="AT20">
        <f>HYPERLINK("http://www.worldcat.org/oclc/37731690","WorldCat Record")</f>
        <v/>
      </c>
      <c r="AU20" t="inlineStr">
        <is>
          <t>320681701:eng</t>
        </is>
      </c>
      <c r="AV20" t="inlineStr">
        <is>
          <t>37731690</t>
        </is>
      </c>
      <c r="AW20" t="inlineStr">
        <is>
          <t>991002862979702656</t>
        </is>
      </c>
      <c r="AX20" t="inlineStr">
        <is>
          <t>991002862979702656</t>
        </is>
      </c>
      <c r="AY20" t="inlineStr">
        <is>
          <t>2270117060002656</t>
        </is>
      </c>
      <c r="AZ20" t="inlineStr">
        <is>
          <t>BOOK</t>
        </is>
      </c>
      <c r="BB20" t="inlineStr">
        <is>
          <t>9780801857911</t>
        </is>
      </c>
      <c r="BC20" t="inlineStr">
        <is>
          <t>32285003420709</t>
        </is>
      </c>
      <c r="BD20" t="inlineStr">
        <is>
          <t>893421889</t>
        </is>
      </c>
    </row>
    <row r="21">
      <c r="A21" t="inlineStr">
        <is>
          <t>No</t>
        </is>
      </c>
      <c r="B21" t="inlineStr">
        <is>
          <t>H31 .J6 ser.118, no.2</t>
        </is>
      </c>
      <c r="C21" t="inlineStr">
        <is>
          <t>0                      H  0031000J  6                                                       ser.118, no.2</t>
        </is>
      </c>
      <c r="D21" t="inlineStr">
        <is>
          <t>The virtuous marketplace : women and men, money and politics in Paris, 1830-1870 / Victoria E. Thompson.</t>
        </is>
      </c>
      <c r="E21" t="inlineStr">
        <is>
          <t>ser.118, no.2*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Thompson, Victoria Elizabeth.</t>
        </is>
      </c>
      <c r="L21" t="inlineStr">
        <is>
          <t>Baltimore : Johns Hopkins University Press, 2000.</t>
        </is>
      </c>
      <c r="M21" t="inlineStr">
        <is>
          <t>2000</t>
        </is>
      </c>
      <c r="O21" t="inlineStr">
        <is>
          <t>eng</t>
        </is>
      </c>
      <c r="P21" t="inlineStr">
        <is>
          <t>mdu</t>
        </is>
      </c>
      <c r="Q21" t="inlineStr">
        <is>
          <t>The Johns Hopkins University studies in historical and political science ; 18th ser., 2</t>
        </is>
      </c>
      <c r="R21" t="inlineStr">
        <is>
          <t xml:space="preserve">H  </t>
        </is>
      </c>
      <c r="S21" t="n">
        <v>2</v>
      </c>
      <c r="T21" t="n">
        <v>2</v>
      </c>
      <c r="U21" t="inlineStr">
        <is>
          <t>2000-11-30</t>
        </is>
      </c>
      <c r="V21" t="inlineStr">
        <is>
          <t>2000-11-30</t>
        </is>
      </c>
      <c r="W21" t="inlineStr">
        <is>
          <t>2000-11-02</t>
        </is>
      </c>
      <c r="X21" t="inlineStr">
        <is>
          <t>2000-11-02</t>
        </is>
      </c>
      <c r="Y21" t="n">
        <v>331</v>
      </c>
      <c r="Z21" t="n">
        <v>261</v>
      </c>
      <c r="AA21" t="n">
        <v>263</v>
      </c>
      <c r="AB21" t="n">
        <v>2</v>
      </c>
      <c r="AC21" t="n">
        <v>2</v>
      </c>
      <c r="AD21" t="n">
        <v>17</v>
      </c>
      <c r="AE21" t="n">
        <v>17</v>
      </c>
      <c r="AF21" t="n">
        <v>4</v>
      </c>
      <c r="AG21" t="n">
        <v>4</v>
      </c>
      <c r="AH21" t="n">
        <v>4</v>
      </c>
      <c r="AI21" t="n">
        <v>4</v>
      </c>
      <c r="AJ21" t="n">
        <v>13</v>
      </c>
      <c r="AK21" t="n">
        <v>13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HYPERLINK("http://catalog.hathitrust.org/Record/004369519","HathiTrust Record")</f>
        <v/>
      </c>
      <c r="AS21">
        <f>HYPERLINK("https://creighton-primo.hosted.exlibrisgroup.com/primo-explore/search?tab=default_tab&amp;search_scope=EVERYTHING&amp;vid=01CRU&amp;lang=en_US&amp;offset=0&amp;query=any,contains,991003335729702656","Catalog Record")</f>
        <v/>
      </c>
      <c r="AT21">
        <f>HYPERLINK("http://www.worldcat.org/oclc/43370444","WorldCat Record")</f>
        <v/>
      </c>
      <c r="AU21" t="inlineStr">
        <is>
          <t>837063425:eng</t>
        </is>
      </c>
      <c r="AV21" t="inlineStr">
        <is>
          <t>43370444</t>
        </is>
      </c>
      <c r="AW21" t="inlineStr">
        <is>
          <t>991003335729702656</t>
        </is>
      </c>
      <c r="AX21" t="inlineStr">
        <is>
          <t>991003335729702656</t>
        </is>
      </c>
      <c r="AY21" t="inlineStr">
        <is>
          <t>2261975750002656</t>
        </is>
      </c>
      <c r="AZ21" t="inlineStr">
        <is>
          <t>BOOK</t>
        </is>
      </c>
      <c r="BB21" t="inlineStr">
        <is>
          <t>9780801864148</t>
        </is>
      </c>
      <c r="BC21" t="inlineStr">
        <is>
          <t>32285004262720</t>
        </is>
      </c>
      <c r="BD21" t="inlineStr">
        <is>
          <t>893535441</t>
        </is>
      </c>
    </row>
    <row r="22">
      <c r="A22" t="inlineStr">
        <is>
          <t>No</t>
        </is>
      </c>
      <c r="B22" t="inlineStr">
        <is>
          <t>H31 .J6 ser.118, no.3</t>
        </is>
      </c>
      <c r="C22" t="inlineStr">
        <is>
          <t>0                      H  0031000J  6                                                       ser.118, no.3</t>
        </is>
      </c>
      <c r="D22" t="inlineStr">
        <is>
          <t>Working women of early modern Venice / Monica Chojnacka.</t>
        </is>
      </c>
      <c r="E22" t="inlineStr">
        <is>
          <t>ser.118, no.3*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Chojnacka, Monica.</t>
        </is>
      </c>
      <c r="L22" t="inlineStr">
        <is>
          <t>Baltimore : Johns Hopkins University Press, 2001.</t>
        </is>
      </c>
      <c r="M22" t="inlineStr">
        <is>
          <t>2001</t>
        </is>
      </c>
      <c r="O22" t="inlineStr">
        <is>
          <t>eng</t>
        </is>
      </c>
      <c r="P22" t="inlineStr">
        <is>
          <t>mdu</t>
        </is>
      </c>
      <c r="Q22" t="inlineStr">
        <is>
          <t>The Johns Hopkins University studies in historical and political science ; 118th ser., 3</t>
        </is>
      </c>
      <c r="R22" t="inlineStr">
        <is>
          <t xml:space="preserve">H  </t>
        </is>
      </c>
      <c r="S22" t="n">
        <v>1</v>
      </c>
      <c r="T22" t="n">
        <v>1</v>
      </c>
      <c r="U22" t="inlineStr">
        <is>
          <t>2001-02-27</t>
        </is>
      </c>
      <c r="V22" t="inlineStr">
        <is>
          <t>2001-02-27</t>
        </is>
      </c>
      <c r="W22" t="inlineStr">
        <is>
          <t>2001-02-27</t>
        </is>
      </c>
      <c r="X22" t="inlineStr">
        <is>
          <t>2001-02-27</t>
        </is>
      </c>
      <c r="Y22" t="n">
        <v>386</v>
      </c>
      <c r="Z22" t="n">
        <v>312</v>
      </c>
      <c r="AA22" t="n">
        <v>461</v>
      </c>
      <c r="AB22" t="n">
        <v>3</v>
      </c>
      <c r="AC22" t="n">
        <v>3</v>
      </c>
      <c r="AD22" t="n">
        <v>23</v>
      </c>
      <c r="AE22" t="n">
        <v>30</v>
      </c>
      <c r="AF22" t="n">
        <v>8</v>
      </c>
      <c r="AG22" t="n">
        <v>11</v>
      </c>
      <c r="AH22" t="n">
        <v>9</v>
      </c>
      <c r="AI22" t="n">
        <v>11</v>
      </c>
      <c r="AJ22" t="n">
        <v>11</v>
      </c>
      <c r="AK22" t="n">
        <v>15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HYPERLINK("http://catalog.hathitrust.org/Record/004373277","HathiTrust Record")</f>
        <v/>
      </c>
      <c r="AS22">
        <f>HYPERLINK("https://creighton-primo.hosted.exlibrisgroup.com/primo-explore/search?tab=default_tab&amp;search_scope=EVERYTHING&amp;vid=01CRU&amp;lang=en_US&amp;offset=0&amp;query=any,contains,991003494609702656","Catalog Record")</f>
        <v/>
      </c>
      <c r="AT22">
        <f>HYPERLINK("http://www.worldcat.org/oclc/43951956","WorldCat Record")</f>
        <v/>
      </c>
      <c r="AU22" t="inlineStr">
        <is>
          <t>50622:eng</t>
        </is>
      </c>
      <c r="AV22" t="inlineStr">
        <is>
          <t>43951956</t>
        </is>
      </c>
      <c r="AW22" t="inlineStr">
        <is>
          <t>991003494609702656</t>
        </is>
      </c>
      <c r="AX22" t="inlineStr">
        <is>
          <t>991003494609702656</t>
        </is>
      </c>
      <c r="AY22" t="inlineStr">
        <is>
          <t>2257832150002656</t>
        </is>
      </c>
      <c r="AZ22" t="inlineStr">
        <is>
          <t>BOOK</t>
        </is>
      </c>
      <c r="BB22" t="inlineStr">
        <is>
          <t>9780801864858</t>
        </is>
      </c>
      <c r="BC22" t="inlineStr">
        <is>
          <t>32285004297957</t>
        </is>
      </c>
      <c r="BD22" t="inlineStr">
        <is>
          <t>893774780</t>
        </is>
      </c>
    </row>
    <row r="23">
      <c r="A23" t="inlineStr">
        <is>
          <t>No</t>
        </is>
      </c>
      <c r="B23" t="inlineStr">
        <is>
          <t>H31 .J6 Ser.121</t>
        </is>
      </c>
      <c r="C23" t="inlineStr">
        <is>
          <t>0                      H  0031000J  6                                                       Ser.121</t>
        </is>
      </c>
      <c r="D23" t="inlineStr">
        <is>
          <t>When champagne became French : wine and the making of a national identity / Kolleen M. Guy.</t>
        </is>
      </c>
      <c r="E23" t="inlineStr">
        <is>
          <t>Ser.121*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Guy, Kolleen M., 1964-</t>
        </is>
      </c>
      <c r="L23" t="inlineStr">
        <is>
          <t>Baltimore : Johns Hopkins University Press, 2003.</t>
        </is>
      </c>
      <c r="M23" t="inlineStr">
        <is>
          <t>2003</t>
        </is>
      </c>
      <c r="O23" t="inlineStr">
        <is>
          <t>eng</t>
        </is>
      </c>
      <c r="P23" t="inlineStr">
        <is>
          <t>mdu</t>
        </is>
      </c>
      <c r="Q23" t="inlineStr">
        <is>
          <t>The Johns Hopkins University studies in historical and political science ; 121st ser.</t>
        </is>
      </c>
      <c r="R23" t="inlineStr">
        <is>
          <t xml:space="preserve">H  </t>
        </is>
      </c>
      <c r="S23" t="n">
        <v>2</v>
      </c>
      <c r="T23" t="n">
        <v>2</v>
      </c>
      <c r="U23" t="inlineStr">
        <is>
          <t>2003-05-21</t>
        </is>
      </c>
      <c r="V23" t="inlineStr">
        <is>
          <t>2003-05-21</t>
        </is>
      </c>
      <c r="W23" t="inlineStr">
        <is>
          <t>2003-05-21</t>
        </is>
      </c>
      <c r="X23" t="inlineStr">
        <is>
          <t>2003-05-21</t>
        </is>
      </c>
      <c r="Y23" t="n">
        <v>373</v>
      </c>
      <c r="Z23" t="n">
        <v>302</v>
      </c>
      <c r="AA23" t="n">
        <v>327</v>
      </c>
      <c r="AB23" t="n">
        <v>3</v>
      </c>
      <c r="AC23" t="n">
        <v>3</v>
      </c>
      <c r="AD23" t="n">
        <v>10</v>
      </c>
      <c r="AE23" t="n">
        <v>11</v>
      </c>
      <c r="AF23" t="n">
        <v>2</v>
      </c>
      <c r="AG23" t="n">
        <v>3</v>
      </c>
      <c r="AH23" t="n">
        <v>4</v>
      </c>
      <c r="AI23" t="n">
        <v>5</v>
      </c>
      <c r="AJ23" t="n">
        <v>6</v>
      </c>
      <c r="AK23" t="n">
        <v>6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HYPERLINK("http://catalog.hathitrust.org/Record/004373276","HathiTrust Record")</f>
        <v/>
      </c>
      <c r="AS23">
        <f>HYPERLINK("https://creighton-primo.hosted.exlibrisgroup.com/primo-explore/search?tab=default_tab&amp;search_scope=EVERYTHING&amp;vid=01CRU&amp;lang=en_US&amp;offset=0&amp;query=any,contains,991004057049702656","Catalog Record")</f>
        <v/>
      </c>
      <c r="AT23">
        <f>HYPERLINK("http://www.worldcat.org/oclc/49942280","WorldCat Record")</f>
        <v/>
      </c>
      <c r="AU23" t="inlineStr">
        <is>
          <t>840303670:eng</t>
        </is>
      </c>
      <c r="AV23" t="inlineStr">
        <is>
          <t>49942280</t>
        </is>
      </c>
      <c r="AW23" t="inlineStr">
        <is>
          <t>991004057049702656</t>
        </is>
      </c>
      <c r="AX23" t="inlineStr">
        <is>
          <t>991004057049702656</t>
        </is>
      </c>
      <c r="AY23" t="inlineStr">
        <is>
          <t>2272419160002656</t>
        </is>
      </c>
      <c r="AZ23" t="inlineStr">
        <is>
          <t>BOOK</t>
        </is>
      </c>
      <c r="BB23" t="inlineStr">
        <is>
          <t>9780801871641</t>
        </is>
      </c>
      <c r="BC23" t="inlineStr">
        <is>
          <t>32285004747738</t>
        </is>
      </c>
      <c r="BD23" t="inlineStr">
        <is>
          <t>893722230</t>
        </is>
      </c>
    </row>
    <row r="24">
      <c r="A24" t="inlineStr">
        <is>
          <t>No</t>
        </is>
      </c>
      <c r="B24" t="inlineStr">
        <is>
          <t>H31 .J6 ser.9, no.10</t>
        </is>
      </c>
      <c r="C24" t="inlineStr">
        <is>
          <t>0                      H  0031000J  6                                                       ser.9, no.10</t>
        </is>
      </c>
      <c r="D24" t="inlineStr">
        <is>
          <t>History of Liberia, by J. H. T. McPherson. Baltimore, Johns Hopkins Press, 1891.</t>
        </is>
      </c>
      <c r="E24" t="inlineStr">
        <is>
          <t>ser.9, no.10*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McPherson, J. H. T. (John Hanson Thomas), 1865-1953.</t>
        </is>
      </c>
      <c r="L24" t="inlineStr">
        <is>
          <t>[New York, Johnson Reprint Corp., 1973]</t>
        </is>
      </c>
      <c r="M24" t="inlineStr">
        <is>
          <t>1973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  </t>
        </is>
      </c>
      <c r="S24" t="n">
        <v>4</v>
      </c>
      <c r="T24" t="n">
        <v>4</v>
      </c>
      <c r="U24" t="inlineStr">
        <is>
          <t>2010-12-05</t>
        </is>
      </c>
      <c r="V24" t="inlineStr">
        <is>
          <t>2010-12-05</t>
        </is>
      </c>
      <c r="W24" t="inlineStr">
        <is>
          <t>1993-01-07</t>
        </is>
      </c>
      <c r="X24" t="inlineStr">
        <is>
          <t>1993-01-07</t>
        </is>
      </c>
      <c r="Y24" t="n">
        <v>37</v>
      </c>
      <c r="Z24" t="n">
        <v>31</v>
      </c>
      <c r="AA24" t="n">
        <v>229</v>
      </c>
      <c r="AB24" t="n">
        <v>1</v>
      </c>
      <c r="AC24" t="n">
        <v>2</v>
      </c>
      <c r="AD24" t="n">
        <v>0</v>
      </c>
      <c r="AE24" t="n">
        <v>6</v>
      </c>
      <c r="AF24" t="n">
        <v>0</v>
      </c>
      <c r="AG24" t="n">
        <v>2</v>
      </c>
      <c r="AH24" t="n">
        <v>0</v>
      </c>
      <c r="AI24" t="n">
        <v>2</v>
      </c>
      <c r="AJ24" t="n">
        <v>0</v>
      </c>
      <c r="AK24" t="n">
        <v>4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Yes</t>
        </is>
      </c>
      <c r="AQ24" t="inlineStr">
        <is>
          <t>Yes</t>
        </is>
      </c>
      <c r="AR24">
        <f>HYPERLINK("http://catalog.hathitrust.org/Record/011930617","HathiTrust Record")</f>
        <v/>
      </c>
      <c r="AS24">
        <f>HYPERLINK("https://creighton-primo.hosted.exlibrisgroup.com/primo-explore/search?tab=default_tab&amp;search_scope=EVERYTHING&amp;vid=01CRU&amp;lang=en_US&amp;offset=0&amp;query=any,contains,991002951029702656","Catalog Record")</f>
        <v/>
      </c>
      <c r="AT24">
        <f>HYPERLINK("http://www.worldcat.org/oclc/538859","WorldCat Record")</f>
        <v/>
      </c>
      <c r="AU24" t="inlineStr">
        <is>
          <t>4917846733:eng</t>
        </is>
      </c>
      <c r="AV24" t="inlineStr">
        <is>
          <t>538859</t>
        </is>
      </c>
      <c r="AW24" t="inlineStr">
        <is>
          <t>991002951029702656</t>
        </is>
      </c>
      <c r="AX24" t="inlineStr">
        <is>
          <t>991002951029702656</t>
        </is>
      </c>
      <c r="AY24" t="inlineStr">
        <is>
          <t>2262492830002656</t>
        </is>
      </c>
      <c r="AZ24" t="inlineStr">
        <is>
          <t>BOOK</t>
        </is>
      </c>
      <c r="BB24" t="inlineStr">
        <is>
          <t>9780384349148</t>
        </is>
      </c>
      <c r="BC24" t="inlineStr">
        <is>
          <t>32285001473833</t>
        </is>
      </c>
      <c r="BD24" t="inlineStr">
        <is>
          <t>893251818</t>
        </is>
      </c>
    </row>
    <row r="25">
      <c r="A25" t="inlineStr">
        <is>
          <t>No</t>
        </is>
      </c>
      <c r="B25" t="inlineStr">
        <is>
          <t>H31 .S8 no. 28</t>
        </is>
      </c>
      <c r="C25" t="inlineStr">
        <is>
          <t>0                      H  0031000S  8                                                       no. 28</t>
        </is>
      </c>
      <c r="D25" t="inlineStr">
        <is>
          <t>US trade with the third world : the American stake / John A. Mathieson.</t>
        </is>
      </c>
      <c r="E25" t="inlineStr">
        <is>
          <t>no. 28*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Mathieson, John A.</t>
        </is>
      </c>
      <c r="L25" t="inlineStr">
        <is>
          <t>Muscatine, Iowa : Stanley Foundation, 1982.</t>
        </is>
      </c>
      <c r="M25" t="inlineStr">
        <is>
          <t>1982</t>
        </is>
      </c>
      <c r="O25" t="inlineStr">
        <is>
          <t>eng</t>
        </is>
      </c>
      <c r="P25" t="inlineStr">
        <is>
          <t>iau</t>
        </is>
      </c>
      <c r="Q25" t="inlineStr">
        <is>
          <t>Occasional paper / the Stanley Foundation, 0145-8841 ; 28</t>
        </is>
      </c>
      <c r="R25" t="inlineStr">
        <is>
          <t xml:space="preserve">H  </t>
        </is>
      </c>
      <c r="S25" t="n">
        <v>1</v>
      </c>
      <c r="T25" t="n">
        <v>1</v>
      </c>
      <c r="U25" t="inlineStr">
        <is>
          <t>2000-09-27</t>
        </is>
      </c>
      <c r="V25" t="inlineStr">
        <is>
          <t>2000-09-27</t>
        </is>
      </c>
      <c r="W25" t="inlineStr">
        <is>
          <t>1994-05-06</t>
        </is>
      </c>
      <c r="X25" t="inlineStr">
        <is>
          <t>1994-05-06</t>
        </is>
      </c>
      <c r="Y25" t="n">
        <v>170</v>
      </c>
      <c r="Z25" t="n">
        <v>149</v>
      </c>
      <c r="AA25" t="n">
        <v>152</v>
      </c>
      <c r="AB25" t="n">
        <v>1</v>
      </c>
      <c r="AC25" t="n">
        <v>1</v>
      </c>
      <c r="AD25" t="n">
        <v>8</v>
      </c>
      <c r="AE25" t="n">
        <v>8</v>
      </c>
      <c r="AF25" t="n">
        <v>4</v>
      </c>
      <c r="AG25" t="n">
        <v>4</v>
      </c>
      <c r="AH25" t="n">
        <v>0</v>
      </c>
      <c r="AI25" t="n">
        <v>0</v>
      </c>
      <c r="AJ25" t="n">
        <v>2</v>
      </c>
      <c r="AK25" t="n">
        <v>2</v>
      </c>
      <c r="AL25" t="n">
        <v>0</v>
      </c>
      <c r="AM25" t="n">
        <v>0</v>
      </c>
      <c r="AN25" t="n">
        <v>3</v>
      </c>
      <c r="AO25" t="n">
        <v>3</v>
      </c>
      <c r="AP25" t="inlineStr">
        <is>
          <t>No</t>
        </is>
      </c>
      <c r="AQ25" t="inlineStr">
        <is>
          <t>Yes</t>
        </is>
      </c>
      <c r="AR25">
        <f>HYPERLINK("http://catalog.hathitrust.org/Record/007167115","HathiTrust Record")</f>
        <v/>
      </c>
      <c r="AS25">
        <f>HYPERLINK("https://creighton-primo.hosted.exlibrisgroup.com/primo-explore/search?tab=default_tab&amp;search_scope=EVERYTHING&amp;vid=01CRU&amp;lang=en_US&amp;offset=0&amp;query=any,contains,991005224799702656","Catalog Record")</f>
        <v/>
      </c>
      <c r="AT25">
        <f>HYPERLINK("http://www.worldcat.org/oclc/8627294","WorldCat Record")</f>
        <v/>
      </c>
      <c r="AU25" t="inlineStr">
        <is>
          <t>32556393:eng</t>
        </is>
      </c>
      <c r="AV25" t="inlineStr">
        <is>
          <t>8627294</t>
        </is>
      </c>
      <c r="AW25" t="inlineStr">
        <is>
          <t>991005224799702656</t>
        </is>
      </c>
      <c r="AX25" t="inlineStr">
        <is>
          <t>991005224799702656</t>
        </is>
      </c>
      <c r="AY25" t="inlineStr">
        <is>
          <t>2265084860002656</t>
        </is>
      </c>
      <c r="AZ25" t="inlineStr">
        <is>
          <t>BOOK</t>
        </is>
      </c>
      <c r="BC25" t="inlineStr">
        <is>
          <t>32285001907616</t>
        </is>
      </c>
      <c r="BD25" t="inlineStr">
        <is>
          <t>893607036</t>
        </is>
      </c>
    </row>
    <row r="26">
      <c r="A26" t="inlineStr">
        <is>
          <t>No</t>
        </is>
      </c>
      <c r="B26" t="inlineStr">
        <is>
          <t>H31 .S8 no.37</t>
        </is>
      </c>
      <c r="C26" t="inlineStr">
        <is>
          <t>0                      H  0031000S  8                                                       no.37</t>
        </is>
      </c>
      <c r="D26" t="inlineStr">
        <is>
          <t>US policy toward the Philippines after Marcos / Richard J. Kessler.</t>
        </is>
      </c>
      <c r="E26" t="inlineStr">
        <is>
          <t>no.37*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Kessler, Richard J. (Richard John)</t>
        </is>
      </c>
      <c r="L26" t="inlineStr">
        <is>
          <t>Muscatine, Iowa : Stanley Foundation, c1986.</t>
        </is>
      </c>
      <c r="M26" t="inlineStr">
        <is>
          <t>1986</t>
        </is>
      </c>
      <c r="O26" t="inlineStr">
        <is>
          <t>eng</t>
        </is>
      </c>
      <c r="P26" t="inlineStr">
        <is>
          <t>iau</t>
        </is>
      </c>
      <c r="Q26" t="inlineStr">
        <is>
          <t>Policy paper (Stanley Foundation), 0888-1863 ; 37</t>
        </is>
      </c>
      <c r="R26" t="inlineStr">
        <is>
          <t xml:space="preserve">H  </t>
        </is>
      </c>
      <c r="S26" t="n">
        <v>4</v>
      </c>
      <c r="T26" t="n">
        <v>4</v>
      </c>
      <c r="U26" t="inlineStr">
        <is>
          <t>1995-11-19</t>
        </is>
      </c>
      <c r="V26" t="inlineStr">
        <is>
          <t>1995-11-19</t>
        </is>
      </c>
      <c r="W26" t="inlineStr">
        <is>
          <t>1992-08-05</t>
        </is>
      </c>
      <c r="X26" t="inlineStr">
        <is>
          <t>1992-08-05</t>
        </is>
      </c>
      <c r="Y26" t="n">
        <v>230</v>
      </c>
      <c r="Z26" t="n">
        <v>192</v>
      </c>
      <c r="AA26" t="n">
        <v>199</v>
      </c>
      <c r="AB26" t="n">
        <v>2</v>
      </c>
      <c r="AC26" t="n">
        <v>2</v>
      </c>
      <c r="AD26" t="n">
        <v>12</v>
      </c>
      <c r="AE26" t="n">
        <v>12</v>
      </c>
      <c r="AF26" t="n">
        <v>5</v>
      </c>
      <c r="AG26" t="n">
        <v>5</v>
      </c>
      <c r="AH26" t="n">
        <v>2</v>
      </c>
      <c r="AI26" t="n">
        <v>2</v>
      </c>
      <c r="AJ26" t="n">
        <v>4</v>
      </c>
      <c r="AK26" t="n">
        <v>4</v>
      </c>
      <c r="AL26" t="n">
        <v>1</v>
      </c>
      <c r="AM26" t="n">
        <v>1</v>
      </c>
      <c r="AN26" t="n">
        <v>3</v>
      </c>
      <c r="AO26" t="n">
        <v>3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HYPERLINK("http://catalog.hathitrust.org/Record/000836375","HathiTrust Record")</f>
        <v/>
      </c>
      <c r="AS26">
        <f>HYPERLINK("https://creighton-primo.hosted.exlibrisgroup.com/primo-explore/search?tab=default_tab&amp;search_scope=EVERYTHING&amp;vid=01CRU&amp;lang=en_US&amp;offset=0&amp;query=any,contains,991000869859702656","Catalog Record")</f>
        <v/>
      </c>
      <c r="AT26">
        <f>HYPERLINK("http://www.worldcat.org/oclc/13787515","WorldCat Record")</f>
        <v/>
      </c>
      <c r="AU26" t="inlineStr">
        <is>
          <t>7708809:eng</t>
        </is>
      </c>
      <c r="AV26" t="inlineStr">
        <is>
          <t>13787515</t>
        </is>
      </c>
      <c r="AW26" t="inlineStr">
        <is>
          <t>991000869859702656</t>
        </is>
      </c>
      <c r="AX26" t="inlineStr">
        <is>
          <t>991000869859702656</t>
        </is>
      </c>
      <c r="AY26" t="inlineStr">
        <is>
          <t>2266938320002656</t>
        </is>
      </c>
      <c r="AZ26" t="inlineStr">
        <is>
          <t>BOOK</t>
        </is>
      </c>
      <c r="BC26" t="inlineStr">
        <is>
          <t>32285001242402</t>
        </is>
      </c>
      <c r="BD26" t="inlineStr">
        <is>
          <t>893797068</t>
        </is>
      </c>
    </row>
    <row r="27">
      <c r="A27" t="inlineStr">
        <is>
          <t>No</t>
        </is>
      </c>
      <c r="B27" t="inlineStr">
        <is>
          <t>H33 .C56</t>
        </is>
      </c>
      <c r="C27" t="inlineStr">
        <is>
          <t>0                      H  0033000C  56</t>
        </is>
      </c>
      <c r="D27" t="inlineStr">
        <is>
          <t>Fugitive essays : selected writings of Frank Chodorov / edited and with an introd. by Charles H. Hamilton.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Chodorov, Frank, 1887-1966.</t>
        </is>
      </c>
      <c r="L27" t="inlineStr">
        <is>
          <t>Indianapolis : Liberty Press, c1980.</t>
        </is>
      </c>
      <c r="M27" t="inlineStr">
        <is>
          <t>1980</t>
        </is>
      </c>
      <c r="O27" t="inlineStr">
        <is>
          <t>eng</t>
        </is>
      </c>
      <c r="P27" t="inlineStr">
        <is>
          <t>inu</t>
        </is>
      </c>
      <c r="R27" t="inlineStr">
        <is>
          <t xml:space="preserve">H  </t>
        </is>
      </c>
      <c r="S27" t="n">
        <v>2</v>
      </c>
      <c r="T27" t="n">
        <v>2</v>
      </c>
      <c r="U27" t="inlineStr">
        <is>
          <t>2006-06-13</t>
        </is>
      </c>
      <c r="V27" t="inlineStr">
        <is>
          <t>2006-06-13</t>
        </is>
      </c>
      <c r="W27" t="inlineStr">
        <is>
          <t>1993-12-01</t>
        </is>
      </c>
      <c r="X27" t="inlineStr">
        <is>
          <t>1993-12-01</t>
        </is>
      </c>
      <c r="Y27" t="n">
        <v>199</v>
      </c>
      <c r="Z27" t="n">
        <v>176</v>
      </c>
      <c r="AA27" t="n">
        <v>192</v>
      </c>
      <c r="AB27" t="n">
        <v>1</v>
      </c>
      <c r="AC27" t="n">
        <v>1</v>
      </c>
      <c r="AD27" t="n">
        <v>9</v>
      </c>
      <c r="AE27" t="n">
        <v>9</v>
      </c>
      <c r="AF27" t="n">
        <v>4</v>
      </c>
      <c r="AG27" t="n">
        <v>4</v>
      </c>
      <c r="AH27" t="n">
        <v>0</v>
      </c>
      <c r="AI27" t="n">
        <v>0</v>
      </c>
      <c r="AJ27" t="n">
        <v>3</v>
      </c>
      <c r="AK27" t="n">
        <v>3</v>
      </c>
      <c r="AL27" t="n">
        <v>0</v>
      </c>
      <c r="AM27" t="n">
        <v>0</v>
      </c>
      <c r="AN27" t="n">
        <v>3</v>
      </c>
      <c r="AO27" t="n">
        <v>3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HYPERLINK("http://catalog.hathitrust.org/Record/000106718","HathiTrust Record")</f>
        <v/>
      </c>
      <c r="AS27">
        <f>HYPERLINK("https://creighton-primo.hosted.exlibrisgroup.com/primo-explore/search?tab=default_tab&amp;search_scope=EVERYTHING&amp;vid=01CRU&amp;lang=en_US&amp;offset=0&amp;query=any,contains,991004903689702656","Catalog Record")</f>
        <v/>
      </c>
      <c r="AT27">
        <f>HYPERLINK("http://www.worldcat.org/oclc/5942732","WorldCat Record")</f>
        <v/>
      </c>
      <c r="AU27" t="inlineStr">
        <is>
          <t>375840937:eng</t>
        </is>
      </c>
      <c r="AV27" t="inlineStr">
        <is>
          <t>5942732</t>
        </is>
      </c>
      <c r="AW27" t="inlineStr">
        <is>
          <t>991004903689702656</t>
        </is>
      </c>
      <c r="AX27" t="inlineStr">
        <is>
          <t>991004903689702656</t>
        </is>
      </c>
      <c r="AY27" t="inlineStr">
        <is>
          <t>2270902550002656</t>
        </is>
      </c>
      <c r="AZ27" t="inlineStr">
        <is>
          <t>BOOK</t>
        </is>
      </c>
      <c r="BB27" t="inlineStr">
        <is>
          <t>9780913966723</t>
        </is>
      </c>
      <c r="BC27" t="inlineStr">
        <is>
          <t>32285001805299</t>
        </is>
      </c>
      <c r="BD27" t="inlineStr">
        <is>
          <t>893418129</t>
        </is>
      </c>
    </row>
    <row r="28">
      <c r="A28" t="inlineStr">
        <is>
          <t>No</t>
        </is>
      </c>
      <c r="B28" t="inlineStr">
        <is>
          <t>H33 .E3 1979, v.4</t>
        </is>
      </c>
      <c r="C28" t="inlineStr">
        <is>
          <t>0                      H  0033000E  3           1979                                        v.4</t>
        </is>
      </c>
      <c r="D28" t="inlineStr">
        <is>
          <t>Relating humanities and social thought / Abraham Edel.</t>
        </is>
      </c>
      <c r="E28" t="inlineStr">
        <is>
          <t>V.4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Edel, Abraham, 1908-2007.</t>
        </is>
      </c>
      <c r="L28" t="inlineStr">
        <is>
          <t>New Brunswick, N.J., U.S.A. : Transaction Publishers, c1990.</t>
        </is>
      </c>
      <c r="M28" t="inlineStr">
        <is>
          <t>1990</t>
        </is>
      </c>
      <c r="O28" t="inlineStr">
        <is>
          <t>eng</t>
        </is>
      </c>
      <c r="P28" t="inlineStr">
        <is>
          <t>nju</t>
        </is>
      </c>
      <c r="Q28" t="inlineStr">
        <is>
          <t>Science, ideology, and value ; v. 4</t>
        </is>
      </c>
      <c r="R28" t="inlineStr">
        <is>
          <t xml:space="preserve">H  </t>
        </is>
      </c>
      <c r="S28" t="n">
        <v>3</v>
      </c>
      <c r="T28" t="n">
        <v>3</v>
      </c>
      <c r="U28" t="inlineStr">
        <is>
          <t>1997-03-03</t>
        </is>
      </c>
      <c r="V28" t="inlineStr">
        <is>
          <t>1997-03-03</t>
        </is>
      </c>
      <c r="W28" t="inlineStr">
        <is>
          <t>1991-03-14</t>
        </is>
      </c>
      <c r="X28" t="inlineStr">
        <is>
          <t>1991-03-14</t>
        </is>
      </c>
      <c r="Y28" t="n">
        <v>165</v>
      </c>
      <c r="Z28" t="n">
        <v>136</v>
      </c>
      <c r="AA28" t="n">
        <v>151</v>
      </c>
      <c r="AB28" t="n">
        <v>1</v>
      </c>
      <c r="AC28" t="n">
        <v>1</v>
      </c>
      <c r="AD28" t="n">
        <v>5</v>
      </c>
      <c r="AE28" t="n">
        <v>5</v>
      </c>
      <c r="AF28" t="n">
        <v>1</v>
      </c>
      <c r="AG28" t="n">
        <v>1</v>
      </c>
      <c r="AH28" t="n">
        <v>3</v>
      </c>
      <c r="AI28" t="n">
        <v>3</v>
      </c>
      <c r="AJ28" t="n">
        <v>4</v>
      </c>
      <c r="AK28" t="n">
        <v>4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HYPERLINK("https://creighton-primo.hosted.exlibrisgroup.com/primo-explore/search?tab=default_tab&amp;search_scope=EVERYTHING&amp;vid=01CRU&amp;lang=en_US&amp;offset=0&amp;query=any,contains,991001571749702656","Catalog Record")</f>
        <v/>
      </c>
      <c r="AT28">
        <f>HYPERLINK("http://www.worldcat.org/oclc/20392878","WorldCat Record")</f>
        <v/>
      </c>
      <c r="AU28" t="inlineStr">
        <is>
          <t>22684435:eng</t>
        </is>
      </c>
      <c r="AV28" t="inlineStr">
        <is>
          <t>20392878</t>
        </is>
      </c>
      <c r="AW28" t="inlineStr">
        <is>
          <t>991001571749702656</t>
        </is>
      </c>
      <c r="AX28" t="inlineStr">
        <is>
          <t>991001571749702656</t>
        </is>
      </c>
      <c r="AY28" t="inlineStr">
        <is>
          <t>2269377830002656</t>
        </is>
      </c>
      <c r="AZ28" t="inlineStr">
        <is>
          <t>BOOK</t>
        </is>
      </c>
      <c r="BB28" t="inlineStr">
        <is>
          <t>9780887383212</t>
        </is>
      </c>
      <c r="BC28" t="inlineStr">
        <is>
          <t>32285000511807</t>
        </is>
      </c>
      <c r="BD28" t="inlineStr">
        <is>
          <t>893696829</t>
        </is>
      </c>
    </row>
    <row r="29">
      <c r="A29" t="inlineStr">
        <is>
          <t>No</t>
        </is>
      </c>
      <c r="B29" t="inlineStr">
        <is>
          <t>H33 .O666 M36 1989</t>
        </is>
      </c>
      <c r="C29" t="inlineStr">
        <is>
          <t>0                      H  0033000O  666                M  36          1989</t>
        </is>
      </c>
      <c r="D29" t="inlineStr">
        <is>
          <t>Male/female roles : opposing viewpoints / Neal Bernards &amp; Terry O'Neill, book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San Diego, CA : Greenhaven Press, c1989.</t>
        </is>
      </c>
      <c r="M29" t="inlineStr">
        <is>
          <t>1989</t>
        </is>
      </c>
      <c r="O29" t="inlineStr">
        <is>
          <t>eng</t>
        </is>
      </c>
      <c r="P29" t="inlineStr">
        <is>
          <t>cau</t>
        </is>
      </c>
      <c r="Q29" t="inlineStr">
        <is>
          <t>Opposing viewpoints series</t>
        </is>
      </c>
      <c r="R29" t="inlineStr">
        <is>
          <t xml:space="preserve">H  </t>
        </is>
      </c>
      <c r="S29" t="n">
        <v>5</v>
      </c>
      <c r="T29" t="n">
        <v>5</v>
      </c>
      <c r="U29" t="inlineStr">
        <is>
          <t>2005-04-26</t>
        </is>
      </c>
      <c r="V29" t="inlineStr">
        <is>
          <t>2005-04-26</t>
        </is>
      </c>
      <c r="W29" t="inlineStr">
        <is>
          <t>1998-03-16</t>
        </is>
      </c>
      <c r="X29" t="inlineStr">
        <is>
          <t>1998-03-16</t>
        </is>
      </c>
      <c r="Y29" t="n">
        <v>734</v>
      </c>
      <c r="Z29" t="n">
        <v>708</v>
      </c>
      <c r="AA29" t="n">
        <v>1283</v>
      </c>
      <c r="AB29" t="n">
        <v>8</v>
      </c>
      <c r="AC29" t="n">
        <v>12</v>
      </c>
      <c r="AD29" t="n">
        <v>13</v>
      </c>
      <c r="AE29" t="n">
        <v>24</v>
      </c>
      <c r="AF29" t="n">
        <v>6</v>
      </c>
      <c r="AG29" t="n">
        <v>13</v>
      </c>
      <c r="AH29" t="n">
        <v>1</v>
      </c>
      <c r="AI29" t="n">
        <v>2</v>
      </c>
      <c r="AJ29" t="n">
        <v>7</v>
      </c>
      <c r="AK29" t="n">
        <v>11</v>
      </c>
      <c r="AL29" t="n">
        <v>3</v>
      </c>
      <c r="AM29" t="n">
        <v>5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HYPERLINK("https://creighton-primo.hosted.exlibrisgroup.com/primo-explore/search?tab=default_tab&amp;search_scope=EVERYTHING&amp;vid=01CRU&amp;lang=en_US&amp;offset=0&amp;query=any,contains,991002238379702656","Catalog Record")</f>
        <v/>
      </c>
      <c r="AT29">
        <f>HYPERLINK("http://www.worldcat.org/oclc/20296376","WorldCat Record")</f>
        <v/>
      </c>
      <c r="AU29" t="inlineStr">
        <is>
          <t>1080680101:eng</t>
        </is>
      </c>
      <c r="AV29" t="inlineStr">
        <is>
          <t>20296376</t>
        </is>
      </c>
      <c r="AW29" t="inlineStr">
        <is>
          <t>991002238379702656</t>
        </is>
      </c>
      <c r="AX29" t="inlineStr">
        <is>
          <t>991002238379702656</t>
        </is>
      </c>
      <c r="AY29" t="inlineStr">
        <is>
          <t>2260302280002656</t>
        </is>
      </c>
      <c r="AZ29" t="inlineStr">
        <is>
          <t>BOOK</t>
        </is>
      </c>
      <c r="BB29" t="inlineStr">
        <is>
          <t>9780899084213</t>
        </is>
      </c>
      <c r="BC29" t="inlineStr">
        <is>
          <t>32285003347050</t>
        </is>
      </c>
      <c r="BD29" t="inlineStr">
        <is>
          <t>893873274</t>
        </is>
      </c>
    </row>
    <row r="30">
      <c r="A30" t="inlineStr">
        <is>
          <t>No</t>
        </is>
      </c>
      <c r="B30" t="inlineStr">
        <is>
          <t>H33 .S52</t>
        </is>
      </c>
      <c r="C30" t="inlineStr">
        <is>
          <t>0                      H  0033000S  52</t>
        </is>
      </c>
      <c r="D30" t="inlineStr">
        <is>
          <t>Models of man: social and rational; mathematical essays on rational human behavior in society setting.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Simon, Herbert A. (Herbert Alexander), 1916-2001.</t>
        </is>
      </c>
      <c r="L30" t="inlineStr">
        <is>
          <t>New York, Wiley [1957]</t>
        </is>
      </c>
      <c r="M30" t="inlineStr">
        <is>
          <t>1957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  </t>
        </is>
      </c>
      <c r="S30" t="n">
        <v>4</v>
      </c>
      <c r="T30" t="n">
        <v>4</v>
      </c>
      <c r="U30" t="inlineStr">
        <is>
          <t>2005-04-25</t>
        </is>
      </c>
      <c r="V30" t="inlineStr">
        <is>
          <t>2005-04-25</t>
        </is>
      </c>
      <c r="W30" t="inlineStr">
        <is>
          <t>1993-01-13</t>
        </is>
      </c>
      <c r="X30" t="inlineStr">
        <is>
          <t>1993-01-13</t>
        </is>
      </c>
      <c r="Y30" t="n">
        <v>549</v>
      </c>
      <c r="Z30" t="n">
        <v>487</v>
      </c>
      <c r="AA30" t="n">
        <v>553</v>
      </c>
      <c r="AB30" t="n">
        <v>5</v>
      </c>
      <c r="AC30" t="n">
        <v>5</v>
      </c>
      <c r="AD30" t="n">
        <v>31</v>
      </c>
      <c r="AE30" t="n">
        <v>36</v>
      </c>
      <c r="AF30" t="n">
        <v>12</v>
      </c>
      <c r="AG30" t="n">
        <v>15</v>
      </c>
      <c r="AH30" t="n">
        <v>7</v>
      </c>
      <c r="AI30" t="n">
        <v>8</v>
      </c>
      <c r="AJ30" t="n">
        <v>17</v>
      </c>
      <c r="AK30" t="n">
        <v>19</v>
      </c>
      <c r="AL30" t="n">
        <v>4</v>
      </c>
      <c r="AM30" t="n">
        <v>4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HYPERLINK("https://creighton-primo.hosted.exlibrisgroup.com/primo-explore/search?tab=default_tab&amp;search_scope=EVERYTHING&amp;vid=01CRU&amp;lang=en_US&amp;offset=0&amp;query=any,contains,991000938909702656","Catalog Record")</f>
        <v/>
      </c>
      <c r="AT30">
        <f>HYPERLINK("http://www.worldcat.org/oclc/165735","WorldCat Record")</f>
        <v/>
      </c>
      <c r="AU30" t="inlineStr">
        <is>
          <t>9415270104:eng</t>
        </is>
      </c>
      <c r="AV30" t="inlineStr">
        <is>
          <t>165735</t>
        </is>
      </c>
      <c r="AW30" t="inlineStr">
        <is>
          <t>991000938909702656</t>
        </is>
      </c>
      <c r="AX30" t="inlineStr">
        <is>
          <t>991000938909702656</t>
        </is>
      </c>
      <c r="AY30" t="inlineStr">
        <is>
          <t>2269764070002656</t>
        </is>
      </c>
      <c r="AZ30" t="inlineStr">
        <is>
          <t>BOOK</t>
        </is>
      </c>
      <c r="BC30" t="inlineStr">
        <is>
          <t>32285001488583</t>
        </is>
      </c>
      <c r="BD30" t="inlineStr">
        <is>
          <t>893340022</t>
        </is>
      </c>
    </row>
    <row r="31">
      <c r="A31" t="inlineStr">
        <is>
          <t>No</t>
        </is>
      </c>
      <c r="B31" t="inlineStr">
        <is>
          <t>H33 .W36</t>
        </is>
      </c>
      <c r="C31" t="inlineStr">
        <is>
          <t>0                      H  0033000W  36</t>
        </is>
      </c>
      <c r="D31" t="inlineStr">
        <is>
          <t>From Max Weber : essays in sociology / translated, edited, and with an introduction, by H. H. Gerth and C. Wright Mills.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Weber, Max, 1864-1920.</t>
        </is>
      </c>
      <c r="L31" t="inlineStr">
        <is>
          <t>New York : Oxford university press, 1946.</t>
        </is>
      </c>
      <c r="M31" t="inlineStr">
        <is>
          <t>1946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  </t>
        </is>
      </c>
      <c r="S31" t="n">
        <v>10</v>
      </c>
      <c r="T31" t="n">
        <v>10</v>
      </c>
      <c r="U31" t="inlineStr">
        <is>
          <t>2005-09-08</t>
        </is>
      </c>
      <c r="V31" t="inlineStr">
        <is>
          <t>2005-09-08</t>
        </is>
      </c>
      <c r="W31" t="inlineStr">
        <is>
          <t>1992-04-14</t>
        </is>
      </c>
      <c r="X31" t="inlineStr">
        <is>
          <t>1992-04-14</t>
        </is>
      </c>
      <c r="Y31" t="n">
        <v>1054</v>
      </c>
      <c r="Z31" t="n">
        <v>954</v>
      </c>
      <c r="AA31" t="n">
        <v>1767</v>
      </c>
      <c r="AB31" t="n">
        <v>8</v>
      </c>
      <c r="AC31" t="n">
        <v>12</v>
      </c>
      <c r="AD31" t="n">
        <v>42</v>
      </c>
      <c r="AE31" t="n">
        <v>64</v>
      </c>
      <c r="AF31" t="n">
        <v>17</v>
      </c>
      <c r="AG31" t="n">
        <v>25</v>
      </c>
      <c r="AH31" t="n">
        <v>8</v>
      </c>
      <c r="AI31" t="n">
        <v>11</v>
      </c>
      <c r="AJ31" t="n">
        <v>21</v>
      </c>
      <c r="AK31" t="n">
        <v>29</v>
      </c>
      <c r="AL31" t="n">
        <v>7</v>
      </c>
      <c r="AM31" t="n">
        <v>10</v>
      </c>
      <c r="AN31" t="n">
        <v>0</v>
      </c>
      <c r="AO31" t="n">
        <v>3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HYPERLINK("http://catalog.hathitrust.org/Record/001305498","HathiTrust Record")</f>
        <v/>
      </c>
      <c r="AS31">
        <f>HYPERLINK("https://creighton-primo.hosted.exlibrisgroup.com/primo-explore/search?tab=default_tab&amp;search_scope=EVERYTHING&amp;vid=01CRU&amp;lang=en_US&amp;offset=0&amp;query=any,contains,991003087639702656","Catalog Record")</f>
        <v/>
      </c>
      <c r="AT31">
        <f>HYPERLINK("http://www.worldcat.org/oclc/637921","WorldCat Record")</f>
        <v/>
      </c>
      <c r="AU31" t="inlineStr">
        <is>
          <t>4753598103:eng</t>
        </is>
      </c>
      <c r="AV31" t="inlineStr">
        <is>
          <t>637921</t>
        </is>
      </c>
      <c r="AW31" t="inlineStr">
        <is>
          <t>991003087639702656</t>
        </is>
      </c>
      <c r="AX31" t="inlineStr">
        <is>
          <t>991003087639702656</t>
        </is>
      </c>
      <c r="AY31" t="inlineStr">
        <is>
          <t>2256489140002656</t>
        </is>
      </c>
      <c r="AZ31" t="inlineStr">
        <is>
          <t>BOOK</t>
        </is>
      </c>
      <c r="BC31" t="inlineStr">
        <is>
          <t>32285001036101</t>
        </is>
      </c>
      <c r="BD31" t="inlineStr">
        <is>
          <t>893233813</t>
        </is>
      </c>
    </row>
    <row r="32">
      <c r="A32" t="inlineStr">
        <is>
          <t>No</t>
        </is>
      </c>
      <c r="B32" t="inlineStr">
        <is>
          <t>H33.O666 A49 1985</t>
        </is>
      </c>
      <c r="C32" t="inlineStr">
        <is>
          <t>0                      H  0033000O  666                A  49          1985</t>
        </is>
      </c>
      <c r="D32" t="inlineStr">
        <is>
          <t>America's prisons : opposing viewpoints / Bonnie Szumski, book editor.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St. Paul, Minn. : Greenhaven Press, c1985.</t>
        </is>
      </c>
      <c r="M32" t="inlineStr">
        <is>
          <t>1985</t>
        </is>
      </c>
      <c r="N32" t="inlineStr">
        <is>
          <t>4th ed. rev.</t>
        </is>
      </c>
      <c r="O32" t="inlineStr">
        <is>
          <t>eng</t>
        </is>
      </c>
      <c r="P32" t="inlineStr">
        <is>
          <t>mnu</t>
        </is>
      </c>
      <c r="Q32" t="inlineStr">
        <is>
          <t>Opposing viewpoints series</t>
        </is>
      </c>
      <c r="R32" t="inlineStr">
        <is>
          <t xml:space="preserve">H  </t>
        </is>
      </c>
      <c r="S32" t="n">
        <v>5</v>
      </c>
      <c r="T32" t="n">
        <v>5</v>
      </c>
      <c r="U32" t="inlineStr">
        <is>
          <t>2010-11-01</t>
        </is>
      </c>
      <c r="V32" t="inlineStr">
        <is>
          <t>2010-11-01</t>
        </is>
      </c>
      <c r="W32" t="inlineStr">
        <is>
          <t>1998-03-16</t>
        </is>
      </c>
      <c r="X32" t="inlineStr">
        <is>
          <t>1998-03-16</t>
        </is>
      </c>
      <c r="Y32" t="n">
        <v>790</v>
      </c>
      <c r="Z32" t="n">
        <v>781</v>
      </c>
      <c r="AA32" t="n">
        <v>1092</v>
      </c>
      <c r="AB32" t="n">
        <v>8</v>
      </c>
      <c r="AC32" t="n">
        <v>11</v>
      </c>
      <c r="AD32" t="n">
        <v>14</v>
      </c>
      <c r="AE32" t="n">
        <v>16</v>
      </c>
      <c r="AF32" t="n">
        <v>2</v>
      </c>
      <c r="AG32" t="n">
        <v>3</v>
      </c>
      <c r="AH32" t="n">
        <v>2</v>
      </c>
      <c r="AI32" t="n">
        <v>2</v>
      </c>
      <c r="AJ32" t="n">
        <v>5</v>
      </c>
      <c r="AK32" t="n">
        <v>5</v>
      </c>
      <c r="AL32" t="n">
        <v>5</v>
      </c>
      <c r="AM32" t="n">
        <v>6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HYPERLINK("http://catalog.hathitrust.org/Record/000664025","HathiTrust Record")</f>
        <v/>
      </c>
      <c r="AS32">
        <f>HYPERLINK("https://creighton-primo.hosted.exlibrisgroup.com/primo-explore/search?tab=default_tab&amp;search_scope=EVERYTHING&amp;vid=01CRU&amp;lang=en_US&amp;offset=0&amp;query=any,contains,991002028509702656","Catalog Record")</f>
        <v/>
      </c>
      <c r="AT32">
        <f>HYPERLINK("http://www.worldcat.org/oclc/12313752","WorldCat Record")</f>
        <v/>
      </c>
      <c r="AU32" t="inlineStr">
        <is>
          <t>475583232:eng</t>
        </is>
      </c>
      <c r="AV32" t="inlineStr">
        <is>
          <t>12313752</t>
        </is>
      </c>
      <c r="AW32" t="inlineStr">
        <is>
          <t>991002028509702656</t>
        </is>
      </c>
      <c r="AX32" t="inlineStr">
        <is>
          <t>991002028509702656</t>
        </is>
      </c>
      <c r="AY32" t="inlineStr">
        <is>
          <t>2271727520002656</t>
        </is>
      </c>
      <c r="AZ32" t="inlineStr">
        <is>
          <t>BOOK</t>
        </is>
      </c>
      <c r="BB32" t="inlineStr">
        <is>
          <t>9780899083506</t>
        </is>
      </c>
      <c r="BC32" t="inlineStr">
        <is>
          <t>32285003346847</t>
        </is>
      </c>
      <c r="BD32" t="inlineStr">
        <is>
          <t>893408603</t>
        </is>
      </c>
    </row>
    <row r="33">
      <c r="A33" t="inlineStr">
        <is>
          <t>No</t>
        </is>
      </c>
      <c r="B33" t="inlineStr">
        <is>
          <t>H33.O666 B492 1987</t>
        </is>
      </c>
      <c r="C33" t="inlineStr">
        <is>
          <t>0                      H  0033000O  666                B  492         1987</t>
        </is>
      </c>
      <c r="D33" t="inlineStr">
        <is>
          <t>Biomedical ethics : opposing viewpoints / Julie S. Bach, book editor, Susan Bursell &amp; Bonnie Szumski, assistant editors.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Yes</t>
        </is>
      </c>
      <c r="J33" t="inlineStr">
        <is>
          <t>0</t>
        </is>
      </c>
      <c r="L33" t="inlineStr">
        <is>
          <t>St. Paul, Minn. : Greenhaven Press, c1987.</t>
        </is>
      </c>
      <c r="M33" t="inlineStr">
        <is>
          <t>1987</t>
        </is>
      </c>
      <c r="O33" t="inlineStr">
        <is>
          <t>eng</t>
        </is>
      </c>
      <c r="P33" t="inlineStr">
        <is>
          <t>mnu</t>
        </is>
      </c>
      <c r="Q33" t="inlineStr">
        <is>
          <t>Opposing viewpoints series</t>
        </is>
      </c>
      <c r="R33" t="inlineStr">
        <is>
          <t xml:space="preserve">H  </t>
        </is>
      </c>
      <c r="S33" t="n">
        <v>9</v>
      </c>
      <c r="T33" t="n">
        <v>9</v>
      </c>
      <c r="U33" t="inlineStr">
        <is>
          <t>2009-04-07</t>
        </is>
      </c>
      <c r="V33" t="inlineStr">
        <is>
          <t>2009-04-07</t>
        </is>
      </c>
      <c r="W33" t="inlineStr">
        <is>
          <t>1998-03-16</t>
        </is>
      </c>
      <c r="X33" t="inlineStr">
        <is>
          <t>1998-03-16</t>
        </is>
      </c>
      <c r="Y33" t="n">
        <v>916</v>
      </c>
      <c r="Z33" t="n">
        <v>884</v>
      </c>
      <c r="AA33" t="n">
        <v>929</v>
      </c>
      <c r="AB33" t="n">
        <v>12</v>
      </c>
      <c r="AC33" t="n">
        <v>13</v>
      </c>
      <c r="AD33" t="n">
        <v>14</v>
      </c>
      <c r="AE33" t="n">
        <v>16</v>
      </c>
      <c r="AF33" t="n">
        <v>5</v>
      </c>
      <c r="AG33" t="n">
        <v>6</v>
      </c>
      <c r="AH33" t="n">
        <v>1</v>
      </c>
      <c r="AI33" t="n">
        <v>2</v>
      </c>
      <c r="AJ33" t="n">
        <v>8</v>
      </c>
      <c r="AK33" t="n">
        <v>8</v>
      </c>
      <c r="AL33" t="n">
        <v>4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HYPERLINK("http://catalog.hathitrust.org/Record/000845058","HathiTrust Record")</f>
        <v/>
      </c>
      <c r="AS33">
        <f>HYPERLINK("https://creighton-primo.hosted.exlibrisgroup.com/primo-explore/search?tab=default_tab&amp;search_scope=EVERYTHING&amp;vid=01CRU&amp;lang=en_US&amp;offset=0&amp;query=any,contains,991002095149702656","Catalog Record")</f>
        <v/>
      </c>
      <c r="AT33">
        <f>HYPERLINK("http://www.worldcat.org/oclc/15019115","WorldCat Record")</f>
        <v/>
      </c>
      <c r="AU33" t="inlineStr">
        <is>
          <t>918874953:eng</t>
        </is>
      </c>
      <c r="AV33" t="inlineStr">
        <is>
          <t>15019115</t>
        </is>
      </c>
      <c r="AW33" t="inlineStr">
        <is>
          <t>991002095149702656</t>
        </is>
      </c>
      <c r="AX33" t="inlineStr">
        <is>
          <t>991002095149702656</t>
        </is>
      </c>
      <c r="AY33" t="inlineStr">
        <is>
          <t>2266058180002656</t>
        </is>
      </c>
      <c r="AZ33" t="inlineStr">
        <is>
          <t>BOOK</t>
        </is>
      </c>
      <c r="BB33" t="inlineStr">
        <is>
          <t>9780899083711</t>
        </is>
      </c>
      <c r="BC33" t="inlineStr">
        <is>
          <t>32285003346862</t>
        </is>
      </c>
      <c r="BD33" t="inlineStr">
        <is>
          <t>893523191</t>
        </is>
      </c>
    </row>
    <row r="34">
      <c r="A34" t="inlineStr">
        <is>
          <t>No</t>
        </is>
      </c>
      <c r="B34" t="inlineStr">
        <is>
          <t>H33.O666 C44 1985</t>
        </is>
      </c>
      <c r="C34" t="inlineStr">
        <is>
          <t>0                      H  0033000O  666                C  44          1985</t>
        </is>
      </c>
      <c r="D34" t="inlineStr">
        <is>
          <t>Chemical dependency : opposing viewpoints / Claudia Bialke Debner, book editor.</t>
        </is>
      </c>
      <c r="F34" t="inlineStr">
        <is>
          <t>No</t>
        </is>
      </c>
      <c r="G34" t="inlineStr">
        <is>
          <t>2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St. Paul, Minn. : Greenhaven Press, c1985.</t>
        </is>
      </c>
      <c r="M34" t="inlineStr">
        <is>
          <t>1985</t>
        </is>
      </c>
      <c r="O34" t="inlineStr">
        <is>
          <t>eng</t>
        </is>
      </c>
      <c r="P34" t="inlineStr">
        <is>
          <t>mnu</t>
        </is>
      </c>
      <c r="Q34" t="inlineStr">
        <is>
          <t>Opposing viewpoints series</t>
        </is>
      </c>
      <c r="R34" t="inlineStr">
        <is>
          <t xml:space="preserve">H  </t>
        </is>
      </c>
      <c r="S34" t="n">
        <v>2</v>
      </c>
      <c r="T34" t="n">
        <v>2</v>
      </c>
      <c r="U34" t="inlineStr">
        <is>
          <t>2002-04-02</t>
        </is>
      </c>
      <c r="V34" t="inlineStr">
        <is>
          <t>2002-04-02</t>
        </is>
      </c>
      <c r="W34" t="inlineStr">
        <is>
          <t>1998-04-13</t>
        </is>
      </c>
      <c r="X34" t="inlineStr">
        <is>
          <t>1998-04-13</t>
        </is>
      </c>
      <c r="Y34" t="n">
        <v>859</v>
      </c>
      <c r="Z34" t="n">
        <v>844</v>
      </c>
      <c r="AA34" t="n">
        <v>850</v>
      </c>
      <c r="AB34" t="n">
        <v>7</v>
      </c>
      <c r="AC34" t="n">
        <v>7</v>
      </c>
      <c r="AD34" t="n">
        <v>10</v>
      </c>
      <c r="AE34" t="n">
        <v>10</v>
      </c>
      <c r="AF34" t="n">
        <v>0</v>
      </c>
      <c r="AG34" t="n">
        <v>0</v>
      </c>
      <c r="AH34" t="n">
        <v>2</v>
      </c>
      <c r="AI34" t="n">
        <v>2</v>
      </c>
      <c r="AJ34" t="n">
        <v>6</v>
      </c>
      <c r="AK34" t="n">
        <v>6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HYPERLINK("http://catalog.hathitrust.org/Record/000668461","HathiTrust Record")</f>
        <v/>
      </c>
      <c r="AS34">
        <f>HYPERLINK("https://creighton-primo.hosted.exlibrisgroup.com/primo-explore/search?tab=default_tab&amp;search_scope=EVERYTHING&amp;vid=01CRU&amp;lang=en_US&amp;offset=0&amp;query=any,contains,991002026839702656","Catalog Record")</f>
        <v/>
      </c>
      <c r="AT34">
        <f>HYPERLINK("http://www.worldcat.org/oclc/12286193","WorldCat Record")</f>
        <v/>
      </c>
      <c r="AU34" t="inlineStr">
        <is>
          <t>54723426:eng</t>
        </is>
      </c>
      <c r="AV34" t="inlineStr">
        <is>
          <t>12286193</t>
        </is>
      </c>
      <c r="AW34" t="inlineStr">
        <is>
          <t>991002026839702656</t>
        </is>
      </c>
      <c r="AX34" t="inlineStr">
        <is>
          <t>991002026839702656</t>
        </is>
      </c>
      <c r="AY34" t="inlineStr">
        <is>
          <t>2259184990002656</t>
        </is>
      </c>
      <c r="AZ34" t="inlineStr">
        <is>
          <t>BOOK</t>
        </is>
      </c>
      <c r="BB34" t="inlineStr">
        <is>
          <t>9780899083513</t>
        </is>
      </c>
      <c r="BC34" t="inlineStr">
        <is>
          <t>32285003388641</t>
        </is>
      </c>
      <c r="BD34" t="inlineStr">
        <is>
          <t>893322480</t>
        </is>
      </c>
    </row>
    <row r="35">
      <c r="A35" t="inlineStr">
        <is>
          <t>No</t>
        </is>
      </c>
      <c r="B35" t="inlineStr">
        <is>
          <t>H33.O666 C592 1988</t>
        </is>
      </c>
      <c r="C35" t="inlineStr">
        <is>
          <t>0                      H  0033000O  666                C  592         1988</t>
        </is>
      </c>
      <c r="D35" t="inlineStr">
        <is>
          <t>Civil liberties, opposing viewpoints / Julie S. Bach, book editor, Neal Bernards, Lynn Hall, Terry O'Neill, assistant editors.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Shoreview, MN : Greenhaven Press, c1988.</t>
        </is>
      </c>
      <c r="M35" t="inlineStr">
        <is>
          <t>1988</t>
        </is>
      </c>
      <c r="O35" t="inlineStr">
        <is>
          <t>eng</t>
        </is>
      </c>
      <c r="P35" t="inlineStr">
        <is>
          <t>mnu</t>
        </is>
      </c>
      <c r="Q35" t="inlineStr">
        <is>
          <t>Opposing viewpoint series</t>
        </is>
      </c>
      <c r="R35" t="inlineStr">
        <is>
          <t xml:space="preserve">H  </t>
        </is>
      </c>
      <c r="S35" t="n">
        <v>1</v>
      </c>
      <c r="T35" t="n">
        <v>1</v>
      </c>
      <c r="U35" t="inlineStr">
        <is>
          <t>2007-04-03</t>
        </is>
      </c>
      <c r="V35" t="inlineStr">
        <is>
          <t>2007-04-03</t>
        </is>
      </c>
      <c r="W35" t="inlineStr">
        <is>
          <t>1998-03-16</t>
        </is>
      </c>
      <c r="X35" t="inlineStr">
        <is>
          <t>1998-03-16</t>
        </is>
      </c>
      <c r="Y35" t="n">
        <v>801</v>
      </c>
      <c r="Z35" t="n">
        <v>783</v>
      </c>
      <c r="AA35" t="n">
        <v>788</v>
      </c>
      <c r="AB35" t="n">
        <v>8</v>
      </c>
      <c r="AC35" t="n">
        <v>8</v>
      </c>
      <c r="AD35" t="n">
        <v>10</v>
      </c>
      <c r="AE35" t="n">
        <v>10</v>
      </c>
      <c r="AF35" t="n">
        <v>2</v>
      </c>
      <c r="AG35" t="n">
        <v>2</v>
      </c>
      <c r="AH35" t="n">
        <v>0</v>
      </c>
      <c r="AI35" t="n">
        <v>0</v>
      </c>
      <c r="AJ35" t="n">
        <v>5</v>
      </c>
      <c r="AK35" t="n">
        <v>5</v>
      </c>
      <c r="AL35" t="n">
        <v>4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HYPERLINK("https://creighton-primo.hosted.exlibrisgroup.com/primo-explore/search?tab=default_tab&amp;search_scope=EVERYTHING&amp;vid=01CRU&amp;lang=en_US&amp;offset=0&amp;query=any,contains,991002142729702656","Catalog Record")</f>
        <v/>
      </c>
      <c r="AT35">
        <f>HYPERLINK("http://www.worldcat.org/oclc/17384992","WorldCat Record")</f>
        <v/>
      </c>
      <c r="AU35" t="inlineStr">
        <is>
          <t>55058571:eng</t>
        </is>
      </c>
      <c r="AV35" t="inlineStr">
        <is>
          <t>17384992</t>
        </is>
      </c>
      <c r="AW35" t="inlineStr">
        <is>
          <t>991002142729702656</t>
        </is>
      </c>
      <c r="AX35" t="inlineStr">
        <is>
          <t>991002142729702656</t>
        </is>
      </c>
      <c r="AY35" t="inlineStr">
        <is>
          <t>2269550890002656</t>
        </is>
      </c>
      <c r="AZ35" t="inlineStr">
        <is>
          <t>BOOK</t>
        </is>
      </c>
      <c r="BB35" t="inlineStr">
        <is>
          <t>9780899084091</t>
        </is>
      </c>
      <c r="BC35" t="inlineStr">
        <is>
          <t>32285003346904</t>
        </is>
      </c>
      <c r="BD35" t="inlineStr">
        <is>
          <t>893244799</t>
        </is>
      </c>
    </row>
    <row r="36">
      <c r="A36" t="inlineStr">
        <is>
          <t>No</t>
        </is>
      </c>
      <c r="B36" t="inlineStr">
        <is>
          <t>H33.O666 C68 1989</t>
        </is>
      </c>
      <c r="C36" t="inlineStr">
        <is>
          <t>0                      H  0033000O  666                C  68          1989</t>
        </is>
      </c>
      <c r="D36" t="inlineStr">
        <is>
          <t>Crime and criminals : opposing viewpoints / William Dudley, book editor.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San Diego, CA : Greenhaven Press, c1989.</t>
        </is>
      </c>
      <c r="M36" t="inlineStr">
        <is>
          <t>1989</t>
        </is>
      </c>
      <c r="O36" t="inlineStr">
        <is>
          <t>eng</t>
        </is>
      </c>
      <c r="P36" t="inlineStr">
        <is>
          <t>cau</t>
        </is>
      </c>
      <c r="Q36" t="inlineStr">
        <is>
          <t>Opposing viewpoints series</t>
        </is>
      </c>
      <c r="R36" t="inlineStr">
        <is>
          <t xml:space="preserve">H  </t>
        </is>
      </c>
      <c r="S36" t="n">
        <v>10</v>
      </c>
      <c r="T36" t="n">
        <v>10</v>
      </c>
      <c r="U36" t="inlineStr">
        <is>
          <t>2007-03-15</t>
        </is>
      </c>
      <c r="V36" t="inlineStr">
        <is>
          <t>2007-03-15</t>
        </is>
      </c>
      <c r="W36" t="inlineStr">
        <is>
          <t>1998-03-16</t>
        </is>
      </c>
      <c r="X36" t="inlineStr">
        <is>
          <t>1998-03-16</t>
        </is>
      </c>
      <c r="Y36" t="n">
        <v>756</v>
      </c>
      <c r="Z36" t="n">
        <v>735</v>
      </c>
      <c r="AA36" t="n">
        <v>748</v>
      </c>
      <c r="AB36" t="n">
        <v>9</v>
      </c>
      <c r="AC36" t="n">
        <v>10</v>
      </c>
      <c r="AD36" t="n">
        <v>12</v>
      </c>
      <c r="AE36" t="n">
        <v>13</v>
      </c>
      <c r="AF36" t="n">
        <v>1</v>
      </c>
      <c r="AG36" t="n">
        <v>1</v>
      </c>
      <c r="AH36" t="n">
        <v>3</v>
      </c>
      <c r="AI36" t="n">
        <v>3</v>
      </c>
      <c r="AJ36" t="n">
        <v>4</v>
      </c>
      <c r="AK36" t="n">
        <v>4</v>
      </c>
      <c r="AL36" t="n">
        <v>5</v>
      </c>
      <c r="AM36" t="n">
        <v>6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HYPERLINK("http://catalog.hathitrust.org/Record/001822017","HathiTrust Record")</f>
        <v/>
      </c>
      <c r="AS36">
        <f>HYPERLINK("https://creighton-primo.hosted.exlibrisgroup.com/primo-explore/search?tab=default_tab&amp;search_scope=EVERYTHING&amp;vid=01CRU&amp;lang=en_US&amp;offset=0&amp;query=any,contains,991002211119702656","Catalog Record")</f>
        <v/>
      </c>
      <c r="AT36">
        <f>HYPERLINK("http://www.worldcat.org/oclc/19517363","WorldCat Record")</f>
        <v/>
      </c>
      <c r="AU36" t="inlineStr">
        <is>
          <t>55199427:eng</t>
        </is>
      </c>
      <c r="AV36" t="inlineStr">
        <is>
          <t>19517363</t>
        </is>
      </c>
      <c r="AW36" t="inlineStr">
        <is>
          <t>991002211119702656</t>
        </is>
      </c>
      <c r="AX36" t="inlineStr">
        <is>
          <t>991002211119702656</t>
        </is>
      </c>
      <c r="AY36" t="inlineStr">
        <is>
          <t>2262357200002656</t>
        </is>
      </c>
      <c r="AZ36" t="inlineStr">
        <is>
          <t>BOOK</t>
        </is>
      </c>
      <c r="BB36" t="inlineStr">
        <is>
          <t>9780899084169</t>
        </is>
      </c>
      <c r="BC36" t="inlineStr">
        <is>
          <t>32285003346938</t>
        </is>
      </c>
      <c r="BD36" t="inlineStr">
        <is>
          <t>893798317</t>
        </is>
      </c>
    </row>
    <row r="37">
      <c r="A37" t="inlineStr">
        <is>
          <t>No</t>
        </is>
      </c>
      <c r="B37" t="inlineStr">
        <is>
          <t>H33.O666 C753 1987</t>
        </is>
      </c>
      <c r="C37" t="inlineStr">
        <is>
          <t>0                      H  0033000O  666                C  753         1987</t>
        </is>
      </c>
      <c r="D37" t="inlineStr">
        <is>
          <t>Criminal justice : opposing viewpoints / Bonnie Szumski, book editor.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St. Paul, Minn. : Greenhaven Press, c1987.</t>
        </is>
      </c>
      <c r="M37" t="inlineStr">
        <is>
          <t>1987</t>
        </is>
      </c>
      <c r="O37" t="inlineStr">
        <is>
          <t>eng</t>
        </is>
      </c>
      <c r="P37" t="inlineStr">
        <is>
          <t>mnu</t>
        </is>
      </c>
      <c r="Q37" t="inlineStr">
        <is>
          <t>Opposing viewpoints series</t>
        </is>
      </c>
      <c r="R37" t="inlineStr">
        <is>
          <t xml:space="preserve">H  </t>
        </is>
      </c>
      <c r="S37" t="n">
        <v>2</v>
      </c>
      <c r="T37" t="n">
        <v>2</v>
      </c>
      <c r="U37" t="inlineStr">
        <is>
          <t>2004-04-04</t>
        </is>
      </c>
      <c r="V37" t="inlineStr">
        <is>
          <t>2004-04-04</t>
        </is>
      </c>
      <c r="W37" t="inlineStr">
        <is>
          <t>1998-03-17</t>
        </is>
      </c>
      <c r="X37" t="inlineStr">
        <is>
          <t>1998-03-17</t>
        </is>
      </c>
      <c r="Y37" t="n">
        <v>734</v>
      </c>
      <c r="Z37" t="n">
        <v>726</v>
      </c>
      <c r="AA37" t="n">
        <v>727</v>
      </c>
      <c r="AB37" t="n">
        <v>7</v>
      </c>
      <c r="AC37" t="n">
        <v>7</v>
      </c>
      <c r="AD37" t="n">
        <v>12</v>
      </c>
      <c r="AE37" t="n">
        <v>12</v>
      </c>
      <c r="AF37" t="n">
        <v>4</v>
      </c>
      <c r="AG37" t="n">
        <v>4</v>
      </c>
      <c r="AH37" t="n">
        <v>2</v>
      </c>
      <c r="AI37" t="n">
        <v>2</v>
      </c>
      <c r="AJ37" t="n">
        <v>5</v>
      </c>
      <c r="AK37" t="n">
        <v>5</v>
      </c>
      <c r="AL37" t="n">
        <v>2</v>
      </c>
      <c r="AM37" t="n">
        <v>2</v>
      </c>
      <c r="AN37" t="n">
        <v>1</v>
      </c>
      <c r="AO37" t="n">
        <v>1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HYPERLINK("https://creighton-primo.hosted.exlibrisgroup.com/primo-explore/search?tab=default_tab&amp;search_scope=EVERYTHING&amp;vid=01CRU&amp;lang=en_US&amp;offset=0&amp;query=any,contains,991002091709702656","Catalog Record")</f>
        <v/>
      </c>
      <c r="AT37">
        <f>HYPERLINK("http://www.worldcat.org/oclc/14967571","WorldCat Record")</f>
        <v/>
      </c>
      <c r="AU37" t="inlineStr">
        <is>
          <t>54900600:eng</t>
        </is>
      </c>
      <c r="AV37" t="inlineStr">
        <is>
          <t>14967571</t>
        </is>
      </c>
      <c r="AW37" t="inlineStr">
        <is>
          <t>991002091709702656</t>
        </is>
      </c>
      <c r="AX37" t="inlineStr">
        <is>
          <t>991002091709702656</t>
        </is>
      </c>
      <c r="AY37" t="inlineStr">
        <is>
          <t>2262105540002656</t>
        </is>
      </c>
      <c r="AZ37" t="inlineStr">
        <is>
          <t>BOOK</t>
        </is>
      </c>
      <c r="BB37" t="inlineStr">
        <is>
          <t>9780899083698</t>
        </is>
      </c>
      <c r="BC37" t="inlineStr">
        <is>
          <t>32285003346946</t>
        </is>
      </c>
      <c r="BD37" t="inlineStr">
        <is>
          <t>893504016</t>
        </is>
      </c>
    </row>
    <row r="38">
      <c r="A38" t="inlineStr">
        <is>
          <t>No</t>
        </is>
      </c>
      <c r="B38" t="inlineStr">
        <is>
          <t>H33.O666 D345 1987</t>
        </is>
      </c>
      <c r="C38" t="inlineStr">
        <is>
          <t>0                      H  0033000O  666                D  345         1987</t>
        </is>
      </c>
      <c r="D38" t="inlineStr">
        <is>
          <t>Death and dying : opposing viewpoints / Janelle Rohr, editor.</t>
        </is>
      </c>
      <c r="F38" t="inlineStr">
        <is>
          <t>No</t>
        </is>
      </c>
      <c r="G38" t="inlineStr">
        <is>
          <t>1</t>
        </is>
      </c>
      <c r="H38" t="inlineStr">
        <is>
          <t>Yes</t>
        </is>
      </c>
      <c r="I38" t="inlineStr">
        <is>
          <t>No</t>
        </is>
      </c>
      <c r="J38" t="inlineStr">
        <is>
          <t>0</t>
        </is>
      </c>
      <c r="L38" t="inlineStr">
        <is>
          <t>St. Paul, Minn. : Greenhaven Press, c1987.</t>
        </is>
      </c>
      <c r="M38" t="inlineStr">
        <is>
          <t>1987</t>
        </is>
      </c>
      <c r="O38" t="inlineStr">
        <is>
          <t>eng</t>
        </is>
      </c>
      <c r="P38" t="inlineStr">
        <is>
          <t>mnu</t>
        </is>
      </c>
      <c r="Q38" t="inlineStr">
        <is>
          <t>Opposing viewpoints series</t>
        </is>
      </c>
      <c r="R38" t="inlineStr">
        <is>
          <t xml:space="preserve">H  </t>
        </is>
      </c>
      <c r="S38" t="n">
        <v>7</v>
      </c>
      <c r="T38" t="n">
        <v>21</v>
      </c>
      <c r="U38" t="inlineStr">
        <is>
          <t>2009-11-29</t>
        </is>
      </c>
      <c r="V38" t="inlineStr">
        <is>
          <t>2009-11-29</t>
        </is>
      </c>
      <c r="W38" t="inlineStr">
        <is>
          <t>1998-03-16</t>
        </is>
      </c>
      <c r="X38" t="inlineStr">
        <is>
          <t>1998-03-16</t>
        </is>
      </c>
      <c r="Y38" t="n">
        <v>863</v>
      </c>
      <c r="Z38" t="n">
        <v>837</v>
      </c>
      <c r="AA38" t="n">
        <v>844</v>
      </c>
      <c r="AB38" t="n">
        <v>10</v>
      </c>
      <c r="AC38" t="n">
        <v>10</v>
      </c>
      <c r="AD38" t="n">
        <v>17</v>
      </c>
      <c r="AE38" t="n">
        <v>17</v>
      </c>
      <c r="AF38" t="n">
        <v>9</v>
      </c>
      <c r="AG38" t="n">
        <v>9</v>
      </c>
      <c r="AH38" t="n">
        <v>2</v>
      </c>
      <c r="AI38" t="n">
        <v>2</v>
      </c>
      <c r="AJ38" t="n">
        <v>7</v>
      </c>
      <c r="AK38" t="n">
        <v>7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HYPERLINK("http://catalog.hathitrust.org/Record/001823321","HathiTrust Record")</f>
        <v/>
      </c>
      <c r="AS38">
        <f>HYPERLINK("https://creighton-primo.hosted.exlibrisgroup.com/primo-explore/search?tab=default_tab&amp;search_scope=EVERYTHING&amp;vid=01CRU&amp;lang=en_US&amp;offset=0&amp;query=any,contains,991001688749702656","Catalog Record")</f>
        <v/>
      </c>
      <c r="AT38">
        <f>HYPERLINK("http://www.worldcat.org/oclc/15015028","WorldCat Record")</f>
        <v/>
      </c>
      <c r="AU38" t="inlineStr">
        <is>
          <t>796330768:eng</t>
        </is>
      </c>
      <c r="AV38" t="inlineStr">
        <is>
          <t>15015028</t>
        </is>
      </c>
      <c r="AW38" t="inlineStr">
        <is>
          <t>991001688749702656</t>
        </is>
      </c>
      <c r="AX38" t="inlineStr">
        <is>
          <t>991001688749702656</t>
        </is>
      </c>
      <c r="AY38" t="inlineStr">
        <is>
          <t>2272036190002656</t>
        </is>
      </c>
      <c r="AZ38" t="inlineStr">
        <is>
          <t>BOOK</t>
        </is>
      </c>
      <c r="BB38" t="inlineStr">
        <is>
          <t>9780899083681</t>
        </is>
      </c>
      <c r="BC38" t="inlineStr">
        <is>
          <t>32285003346953</t>
        </is>
      </c>
      <c r="BD38" t="inlineStr">
        <is>
          <t>893866406</t>
        </is>
      </c>
    </row>
    <row r="39">
      <c r="A39" t="inlineStr">
        <is>
          <t>No</t>
        </is>
      </c>
      <c r="B39" t="inlineStr">
        <is>
          <t>H33.O666 D437 1991</t>
        </is>
      </c>
      <c r="C39" t="inlineStr">
        <is>
          <t>0                      H  0033000O  666                D  437         1991</t>
        </is>
      </c>
      <c r="D39" t="inlineStr">
        <is>
          <t>The Death penalty : opposing viewpoints / Carol Wekesser, book editor.</t>
        </is>
      </c>
      <c r="F39" t="inlineStr">
        <is>
          <t>No</t>
        </is>
      </c>
      <c r="G39" t="inlineStr">
        <is>
          <t>2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San Diego, CA : Greenhaven Press, c1991.</t>
        </is>
      </c>
      <c r="M39" t="inlineStr">
        <is>
          <t>1991</t>
        </is>
      </c>
      <c r="O39" t="inlineStr">
        <is>
          <t>eng</t>
        </is>
      </c>
      <c r="P39" t="inlineStr">
        <is>
          <t>cau</t>
        </is>
      </c>
      <c r="Q39" t="inlineStr">
        <is>
          <t>Opposing viewpoints series</t>
        </is>
      </c>
      <c r="R39" t="inlineStr">
        <is>
          <t xml:space="preserve">H  </t>
        </is>
      </c>
      <c r="S39" t="n">
        <v>18</v>
      </c>
      <c r="T39" t="n">
        <v>18</v>
      </c>
      <c r="U39" t="inlineStr">
        <is>
          <t>2009-04-11</t>
        </is>
      </c>
      <c r="V39" t="inlineStr">
        <is>
          <t>2009-04-11</t>
        </is>
      </c>
      <c r="W39" t="inlineStr">
        <is>
          <t>1994-07-22</t>
        </is>
      </c>
      <c r="X39" t="inlineStr">
        <is>
          <t>1994-07-22</t>
        </is>
      </c>
      <c r="Y39" t="n">
        <v>985</v>
      </c>
      <c r="Z39" t="n">
        <v>940</v>
      </c>
      <c r="AA39" t="n">
        <v>965</v>
      </c>
      <c r="AB39" t="n">
        <v>8</v>
      </c>
      <c r="AC39" t="n">
        <v>8</v>
      </c>
      <c r="AD39" t="n">
        <v>13</v>
      </c>
      <c r="AE39" t="n">
        <v>13</v>
      </c>
      <c r="AF39" t="n">
        <v>3</v>
      </c>
      <c r="AG39" t="n">
        <v>3</v>
      </c>
      <c r="AH39" t="n">
        <v>4</v>
      </c>
      <c r="AI39" t="n">
        <v>4</v>
      </c>
      <c r="AJ39" t="n">
        <v>8</v>
      </c>
      <c r="AK39" t="n">
        <v>8</v>
      </c>
      <c r="AL39" t="n">
        <v>1</v>
      </c>
      <c r="AM39" t="n">
        <v>1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HYPERLINK("https://creighton-primo.hosted.exlibrisgroup.com/primo-explore/search?tab=default_tab&amp;search_scope=EVERYTHING&amp;vid=01CRU&amp;lang=en_US&amp;offset=0&amp;query=any,contains,991002339949702656","Catalog Record")</f>
        <v/>
      </c>
      <c r="AT39">
        <f>HYPERLINK("http://www.worldcat.org/oclc/23382235","WorldCat Record")</f>
        <v/>
      </c>
      <c r="AU39" t="inlineStr">
        <is>
          <t>55447262:eng</t>
        </is>
      </c>
      <c r="AV39" t="inlineStr">
        <is>
          <t>23382235</t>
        </is>
      </c>
      <c r="AW39" t="inlineStr">
        <is>
          <t>991002339949702656</t>
        </is>
      </c>
      <c r="AX39" t="inlineStr">
        <is>
          <t>991002339949702656</t>
        </is>
      </c>
      <c r="AY39" t="inlineStr">
        <is>
          <t>2266549480002656</t>
        </is>
      </c>
      <c r="AZ39" t="inlineStr">
        <is>
          <t>BOOK</t>
        </is>
      </c>
      <c r="BB39" t="inlineStr">
        <is>
          <t>9780899081557</t>
        </is>
      </c>
      <c r="BC39" t="inlineStr">
        <is>
          <t>32285001777803</t>
        </is>
      </c>
      <c r="BD39" t="inlineStr">
        <is>
          <t>893622171</t>
        </is>
      </c>
    </row>
    <row r="40">
      <c r="A40" t="inlineStr">
        <is>
          <t>No</t>
        </is>
      </c>
      <c r="B40" t="inlineStr">
        <is>
          <t>H33.O666 E498 1986</t>
        </is>
      </c>
      <c r="C40" t="inlineStr">
        <is>
          <t>0                      H  0033000O  666                E  498         1986</t>
        </is>
      </c>
      <c r="D40" t="inlineStr">
        <is>
          <t>The Environmental crisis : opposing viewpoints / Julie S. Bach &amp; Lynn Hall, book editors.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St. Paul, Minn. : Greenhaven Press, c1986.</t>
        </is>
      </c>
      <c r="M40" t="inlineStr">
        <is>
          <t>1986</t>
        </is>
      </c>
      <c r="O40" t="inlineStr">
        <is>
          <t>eng</t>
        </is>
      </c>
      <c r="P40" t="inlineStr">
        <is>
          <t>mnu</t>
        </is>
      </c>
      <c r="Q40" t="inlineStr">
        <is>
          <t>Opposing viewpoints series</t>
        </is>
      </c>
      <c r="R40" t="inlineStr">
        <is>
          <t xml:space="preserve">H  </t>
        </is>
      </c>
      <c r="S40" t="n">
        <v>8</v>
      </c>
      <c r="T40" t="n">
        <v>8</v>
      </c>
      <c r="U40" t="inlineStr">
        <is>
          <t>2005-01-12</t>
        </is>
      </c>
      <c r="V40" t="inlineStr">
        <is>
          <t>2005-01-12</t>
        </is>
      </c>
      <c r="W40" t="inlineStr">
        <is>
          <t>1998-03-16</t>
        </is>
      </c>
      <c r="X40" t="inlineStr">
        <is>
          <t>1998-03-16</t>
        </is>
      </c>
      <c r="Y40" t="n">
        <v>698</v>
      </c>
      <c r="Z40" t="n">
        <v>680</v>
      </c>
      <c r="AA40" t="n">
        <v>691</v>
      </c>
      <c r="AB40" t="n">
        <v>11</v>
      </c>
      <c r="AC40" t="n">
        <v>11</v>
      </c>
      <c r="AD40" t="n">
        <v>13</v>
      </c>
      <c r="AE40" t="n">
        <v>14</v>
      </c>
      <c r="AF40" t="n">
        <v>2</v>
      </c>
      <c r="AG40" t="n">
        <v>3</v>
      </c>
      <c r="AH40" t="n">
        <v>1</v>
      </c>
      <c r="AI40" t="n">
        <v>1</v>
      </c>
      <c r="AJ40" t="n">
        <v>4</v>
      </c>
      <c r="AK40" t="n">
        <v>4</v>
      </c>
      <c r="AL40" t="n">
        <v>7</v>
      </c>
      <c r="AM40" t="n">
        <v>7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HYPERLINK("http://catalog.hathitrust.org/Record/004478775","HathiTrust Record")</f>
        <v/>
      </c>
      <c r="AS40">
        <f>HYPERLINK("https://creighton-primo.hosted.exlibrisgroup.com/primo-explore/search?tab=default_tab&amp;search_scope=EVERYTHING&amp;vid=01CRU&amp;lang=en_US&amp;offset=0&amp;query=any,contains,991002079489702656","Catalog Record")</f>
        <v/>
      </c>
      <c r="AT40">
        <f>HYPERLINK("http://www.worldcat.org/oclc/14241963","WorldCat Record")</f>
        <v/>
      </c>
      <c r="AU40" t="inlineStr">
        <is>
          <t>54866484:eng</t>
        </is>
      </c>
      <c r="AV40" t="inlineStr">
        <is>
          <t>14241963</t>
        </is>
      </c>
      <c r="AW40" t="inlineStr">
        <is>
          <t>991002079489702656</t>
        </is>
      </c>
      <c r="AX40" t="inlineStr">
        <is>
          <t>991002079489702656</t>
        </is>
      </c>
      <c r="AY40" t="inlineStr">
        <is>
          <t>2259361180002656</t>
        </is>
      </c>
      <c r="AZ40" t="inlineStr">
        <is>
          <t>BOOK</t>
        </is>
      </c>
      <c r="BB40" t="inlineStr">
        <is>
          <t>9780899083667</t>
        </is>
      </c>
      <c r="BC40" t="inlineStr">
        <is>
          <t>32285003346979</t>
        </is>
      </c>
      <c r="BD40" t="inlineStr">
        <is>
          <t>893626943</t>
        </is>
      </c>
    </row>
    <row r="41">
      <c r="A41" t="inlineStr">
        <is>
          <t>No</t>
        </is>
      </c>
      <c r="B41" t="inlineStr">
        <is>
          <t>H33.O666 H336 1994</t>
        </is>
      </c>
      <c r="C41" t="inlineStr">
        <is>
          <t>0                      H  0033000O  666                H  336         1994</t>
        </is>
      </c>
      <c r="D41" t="inlineStr">
        <is>
          <t>Health care in America : opposing viewpoints / Carol Wekesser, book editor.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San Diego, CA : Greenhaven Press, 1994.</t>
        </is>
      </c>
      <c r="M41" t="inlineStr">
        <is>
          <t>1994</t>
        </is>
      </c>
      <c r="O41" t="inlineStr">
        <is>
          <t>eng</t>
        </is>
      </c>
      <c r="P41" t="inlineStr">
        <is>
          <t>cau</t>
        </is>
      </c>
      <c r="Q41" t="inlineStr">
        <is>
          <t>Opposing viewpoints series</t>
        </is>
      </c>
      <c r="R41" t="inlineStr">
        <is>
          <t xml:space="preserve">H  </t>
        </is>
      </c>
      <c r="S41" t="n">
        <v>6</v>
      </c>
      <c r="T41" t="n">
        <v>6</v>
      </c>
      <c r="U41" t="inlineStr">
        <is>
          <t>2002-04-11</t>
        </is>
      </c>
      <c r="V41" t="inlineStr">
        <is>
          <t>2002-04-11</t>
        </is>
      </c>
      <c r="W41" t="inlineStr">
        <is>
          <t>1994-03-22</t>
        </is>
      </c>
      <c r="X41" t="inlineStr">
        <is>
          <t>1994-03-22</t>
        </is>
      </c>
      <c r="Y41" t="n">
        <v>834</v>
      </c>
      <c r="Z41" t="n">
        <v>825</v>
      </c>
      <c r="AA41" t="n">
        <v>832</v>
      </c>
      <c r="AB41" t="n">
        <v>9</v>
      </c>
      <c r="AC41" t="n">
        <v>9</v>
      </c>
      <c r="AD41" t="n">
        <v>13</v>
      </c>
      <c r="AE41" t="n">
        <v>13</v>
      </c>
      <c r="AF41" t="n">
        <v>2</v>
      </c>
      <c r="AG41" t="n">
        <v>2</v>
      </c>
      <c r="AH41" t="n">
        <v>2</v>
      </c>
      <c r="AI41" t="n">
        <v>2</v>
      </c>
      <c r="AJ41" t="n">
        <v>5</v>
      </c>
      <c r="AK41" t="n">
        <v>5</v>
      </c>
      <c r="AL41" t="n">
        <v>5</v>
      </c>
      <c r="AM41" t="n">
        <v>5</v>
      </c>
      <c r="AN41" t="n">
        <v>1</v>
      </c>
      <c r="AO41" t="n">
        <v>1</v>
      </c>
      <c r="AP41" t="inlineStr">
        <is>
          <t>No</t>
        </is>
      </c>
      <c r="AQ41" t="inlineStr">
        <is>
          <t>Yes</t>
        </is>
      </c>
      <c r="AR41">
        <f>HYPERLINK("http://catalog.hathitrust.org/Record/009922745","HathiTrust Record")</f>
        <v/>
      </c>
      <c r="AS41">
        <f>HYPERLINK("https://creighton-primo.hosted.exlibrisgroup.com/primo-explore/search?tab=default_tab&amp;search_scope=EVERYTHING&amp;vid=01CRU&amp;lang=en_US&amp;offset=0&amp;query=any,contains,991002530459702656","Catalog Record")</f>
        <v/>
      </c>
      <c r="AT41">
        <f>HYPERLINK("http://www.worldcat.org/oclc/29360313","WorldCat Record")</f>
        <v/>
      </c>
      <c r="AU41" t="inlineStr">
        <is>
          <t>1010828806:eng</t>
        </is>
      </c>
      <c r="AV41" t="inlineStr">
        <is>
          <t>29360313</t>
        </is>
      </c>
      <c r="AW41" t="inlineStr">
        <is>
          <t>991002530459702656</t>
        </is>
      </c>
      <c r="AX41" t="inlineStr">
        <is>
          <t>991002530459702656</t>
        </is>
      </c>
      <c r="AY41" t="inlineStr">
        <is>
          <t>2257028910002656</t>
        </is>
      </c>
      <c r="AZ41" t="inlineStr">
        <is>
          <t>BOOK</t>
        </is>
      </c>
      <c r="BB41" t="inlineStr">
        <is>
          <t>9781565101340</t>
        </is>
      </c>
      <c r="BC41" t="inlineStr">
        <is>
          <t>32285001862670</t>
        </is>
      </c>
      <c r="BD41" t="inlineStr">
        <is>
          <t>893792572</t>
        </is>
      </c>
    </row>
    <row r="42">
      <c r="A42" t="inlineStr">
        <is>
          <t>No</t>
        </is>
      </c>
      <c r="B42" t="inlineStr">
        <is>
          <t>H33.O666 I66 1990</t>
        </is>
      </c>
      <c r="C42" t="inlineStr">
        <is>
          <t>0                      H  0033000O  666                I  66          1990</t>
        </is>
      </c>
      <c r="D42" t="inlineStr">
        <is>
          <t>Immigration : opposing viewpoints / William Dudley, book editor.</t>
        </is>
      </c>
      <c r="F42" t="inlineStr">
        <is>
          <t>No</t>
        </is>
      </c>
      <c r="G42" t="inlineStr">
        <is>
          <t>2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San Diego, CA : Greenhaven Press, c1990.</t>
        </is>
      </c>
      <c r="M42" t="inlineStr">
        <is>
          <t>1990</t>
        </is>
      </c>
      <c r="O42" t="inlineStr">
        <is>
          <t>eng</t>
        </is>
      </c>
      <c r="P42" t="inlineStr">
        <is>
          <t>cau</t>
        </is>
      </c>
      <c r="Q42" t="inlineStr">
        <is>
          <t>Opposing viewpoints series</t>
        </is>
      </c>
      <c r="R42" t="inlineStr">
        <is>
          <t xml:space="preserve">H  </t>
        </is>
      </c>
      <c r="S42" t="n">
        <v>3</v>
      </c>
      <c r="T42" t="n">
        <v>3</v>
      </c>
      <c r="U42" t="inlineStr">
        <is>
          <t>1998-12-01</t>
        </is>
      </c>
      <c r="V42" t="inlineStr">
        <is>
          <t>1998-12-01</t>
        </is>
      </c>
      <c r="W42" t="inlineStr">
        <is>
          <t>1994-12-14</t>
        </is>
      </c>
      <c r="X42" t="inlineStr">
        <is>
          <t>1994-12-14</t>
        </is>
      </c>
      <c r="Y42" t="n">
        <v>797</v>
      </c>
      <c r="Z42" t="n">
        <v>765</v>
      </c>
      <c r="AA42" t="n">
        <v>772</v>
      </c>
      <c r="AB42" t="n">
        <v>5</v>
      </c>
      <c r="AC42" t="n">
        <v>5</v>
      </c>
      <c r="AD42" t="n">
        <v>13</v>
      </c>
      <c r="AE42" t="n">
        <v>13</v>
      </c>
      <c r="AF42" t="n">
        <v>5</v>
      </c>
      <c r="AG42" t="n">
        <v>5</v>
      </c>
      <c r="AH42" t="n">
        <v>2</v>
      </c>
      <c r="AI42" t="n">
        <v>2</v>
      </c>
      <c r="AJ42" t="n">
        <v>5</v>
      </c>
      <c r="AK42" t="n">
        <v>5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HYPERLINK("http://catalog.hathitrust.org/Record/004508095","HathiTrust Record")</f>
        <v/>
      </c>
      <c r="AS42">
        <f>HYPERLINK("https://creighton-primo.hosted.exlibrisgroup.com/primo-explore/search?tab=default_tab&amp;search_scope=EVERYTHING&amp;vid=01CRU&amp;lang=en_US&amp;offset=0&amp;query=any,contains,991002296189702656","Catalog Record")</f>
        <v/>
      </c>
      <c r="AT42">
        <f>HYPERLINK("http://www.worldcat.org/oclc/22274048","WorldCat Record")</f>
        <v/>
      </c>
      <c r="AU42" t="inlineStr">
        <is>
          <t>36630172:eng</t>
        </is>
      </c>
      <c r="AV42" t="inlineStr">
        <is>
          <t>22274048</t>
        </is>
      </c>
      <c r="AW42" t="inlineStr">
        <is>
          <t>991002296189702656</t>
        </is>
      </c>
      <c r="AX42" t="inlineStr">
        <is>
          <t>991002296189702656</t>
        </is>
      </c>
      <c r="AY42" t="inlineStr">
        <is>
          <t>2264267610002656</t>
        </is>
      </c>
      <c r="AZ42" t="inlineStr">
        <is>
          <t>BOOK</t>
        </is>
      </c>
      <c r="BB42" t="inlineStr">
        <is>
          <t>9780899084602</t>
        </is>
      </c>
      <c r="BC42" t="inlineStr">
        <is>
          <t>32285001983278</t>
        </is>
      </c>
      <c r="BD42" t="inlineStr">
        <is>
          <t>893785974</t>
        </is>
      </c>
    </row>
    <row r="43">
      <c r="A43" t="inlineStr">
        <is>
          <t>No</t>
        </is>
      </c>
      <c r="B43" t="inlineStr">
        <is>
          <t>H33.O666 L3555 1988</t>
        </is>
      </c>
      <c r="C43" t="inlineStr">
        <is>
          <t>0                      H  0033000O  666                L  3555        1988</t>
        </is>
      </c>
      <c r="D43" t="inlineStr">
        <is>
          <t>Latin America and U.S. foreign policy : opposing viewpoints / Bonnie Szumski, book editor.</t>
        </is>
      </c>
      <c r="F43" t="inlineStr">
        <is>
          <t>No</t>
        </is>
      </c>
      <c r="G43" t="inlineStr">
        <is>
          <t>2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St. Paul, Minn. : Greenhaven Press, c1988.</t>
        </is>
      </c>
      <c r="M43" t="inlineStr">
        <is>
          <t>1988</t>
        </is>
      </c>
      <c r="O43" t="inlineStr">
        <is>
          <t>eng</t>
        </is>
      </c>
      <c r="P43" t="inlineStr">
        <is>
          <t>mnu</t>
        </is>
      </c>
      <c r="Q43" t="inlineStr">
        <is>
          <t>Opposing viewpoints series</t>
        </is>
      </c>
      <c r="R43" t="inlineStr">
        <is>
          <t xml:space="preserve">H  </t>
        </is>
      </c>
      <c r="S43" t="n">
        <v>1</v>
      </c>
      <c r="T43" t="n">
        <v>1</v>
      </c>
      <c r="U43" t="inlineStr">
        <is>
          <t>2002-11-27</t>
        </is>
      </c>
      <c r="V43" t="inlineStr">
        <is>
          <t>2002-11-27</t>
        </is>
      </c>
      <c r="W43" t="inlineStr">
        <is>
          <t>1998-03-16</t>
        </is>
      </c>
      <c r="X43" t="inlineStr">
        <is>
          <t>1998-03-16</t>
        </is>
      </c>
      <c r="Y43" t="n">
        <v>849</v>
      </c>
      <c r="Z43" t="n">
        <v>833</v>
      </c>
      <c r="AA43" t="n">
        <v>840</v>
      </c>
      <c r="AB43" t="n">
        <v>7</v>
      </c>
      <c r="AC43" t="n">
        <v>7</v>
      </c>
      <c r="AD43" t="n">
        <v>18</v>
      </c>
      <c r="AE43" t="n">
        <v>18</v>
      </c>
      <c r="AF43" t="n">
        <v>5</v>
      </c>
      <c r="AG43" t="n">
        <v>5</v>
      </c>
      <c r="AH43" t="n">
        <v>3</v>
      </c>
      <c r="AI43" t="n">
        <v>3</v>
      </c>
      <c r="AJ43" t="n">
        <v>10</v>
      </c>
      <c r="AK43" t="n">
        <v>10</v>
      </c>
      <c r="AL43" t="n">
        <v>4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HYPERLINK("http://catalog.hathitrust.org/Record/101131577","HathiTrust Record")</f>
        <v/>
      </c>
      <c r="AS43">
        <f>HYPERLINK("https://creighton-primo.hosted.exlibrisgroup.com/primo-explore/search?tab=default_tab&amp;search_scope=EVERYTHING&amp;vid=01CRU&amp;lang=en_US&amp;offset=0&amp;query=any,contains,991002119339702656","Catalog Record")</f>
        <v/>
      </c>
      <c r="AT43">
        <f>HYPERLINK("http://www.worldcat.org/oclc/16355045","WorldCat Record")</f>
        <v/>
      </c>
      <c r="AU43" t="inlineStr">
        <is>
          <t>11929628:eng</t>
        </is>
      </c>
      <c r="AV43" t="inlineStr">
        <is>
          <t>16355045</t>
        </is>
      </c>
      <c r="AW43" t="inlineStr">
        <is>
          <t>991002119339702656</t>
        </is>
      </c>
      <c r="AX43" t="inlineStr">
        <is>
          <t>991002119339702656</t>
        </is>
      </c>
      <c r="AY43" t="inlineStr">
        <is>
          <t>2255626320002656</t>
        </is>
      </c>
      <c r="AZ43" t="inlineStr">
        <is>
          <t>BOOK</t>
        </is>
      </c>
      <c r="BB43" t="inlineStr">
        <is>
          <t>9780899083742</t>
        </is>
      </c>
      <c r="BC43" t="inlineStr">
        <is>
          <t>32285003347027</t>
        </is>
      </c>
      <c r="BD43" t="inlineStr">
        <is>
          <t>893497745</t>
        </is>
      </c>
    </row>
    <row r="44">
      <c r="A44" t="inlineStr">
        <is>
          <t>No</t>
        </is>
      </c>
      <c r="B44" t="inlineStr">
        <is>
          <t>H33.O666 M277 1988</t>
        </is>
      </c>
      <c r="C44" t="inlineStr">
        <is>
          <t>0                      H  0033000O  666                M  277         1988</t>
        </is>
      </c>
      <c r="D44" t="inlineStr">
        <is>
          <t>The Mass media : opposing viewpoints / Neal Bernards, book editor ; Thomas Modl, associate editor.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St. Paul, Minn. : Greenhaven Press, c1988.</t>
        </is>
      </c>
      <c r="M44" t="inlineStr">
        <is>
          <t>1988</t>
        </is>
      </c>
      <c r="O44" t="inlineStr">
        <is>
          <t>eng</t>
        </is>
      </c>
      <c r="P44" t="inlineStr">
        <is>
          <t>mnu</t>
        </is>
      </c>
      <c r="Q44" t="inlineStr">
        <is>
          <t>Opposing viewpoints series</t>
        </is>
      </c>
      <c r="R44" t="inlineStr">
        <is>
          <t xml:space="preserve">H  </t>
        </is>
      </c>
      <c r="S44" t="n">
        <v>2</v>
      </c>
      <c r="T44" t="n">
        <v>2</v>
      </c>
      <c r="U44" t="inlineStr">
        <is>
          <t>2005-11-06</t>
        </is>
      </c>
      <c r="V44" t="inlineStr">
        <is>
          <t>2005-11-06</t>
        </is>
      </c>
      <c r="W44" t="inlineStr">
        <is>
          <t>1998-03-16</t>
        </is>
      </c>
      <c r="X44" t="inlineStr">
        <is>
          <t>1998-03-16</t>
        </is>
      </c>
      <c r="Y44" t="n">
        <v>807</v>
      </c>
      <c r="Z44" t="n">
        <v>781</v>
      </c>
      <c r="AA44" t="n">
        <v>786</v>
      </c>
      <c r="AB44" t="n">
        <v>9</v>
      </c>
      <c r="AC44" t="n">
        <v>9</v>
      </c>
      <c r="AD44" t="n">
        <v>12</v>
      </c>
      <c r="AE44" t="n">
        <v>12</v>
      </c>
      <c r="AF44" t="n">
        <v>2</v>
      </c>
      <c r="AG44" t="n">
        <v>2</v>
      </c>
      <c r="AH44" t="n">
        <v>1</v>
      </c>
      <c r="AI44" t="n">
        <v>1</v>
      </c>
      <c r="AJ44" t="n">
        <v>6</v>
      </c>
      <c r="AK44" t="n">
        <v>6</v>
      </c>
      <c r="AL44" t="n">
        <v>4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HYPERLINK("https://creighton-primo.hosted.exlibrisgroup.com/primo-explore/search?tab=default_tab&amp;search_scope=EVERYTHING&amp;vid=01CRU&amp;lang=en_US&amp;offset=0&amp;query=any,contains,991002109529702656","Catalog Record")</f>
        <v/>
      </c>
      <c r="AT44">
        <f>HYPERLINK("http://www.worldcat.org/oclc/15790746","WorldCat Record")</f>
        <v/>
      </c>
      <c r="AU44" t="inlineStr">
        <is>
          <t>475565024:eng</t>
        </is>
      </c>
      <c r="AV44" t="inlineStr">
        <is>
          <t>15790746</t>
        </is>
      </c>
      <c r="AW44" t="inlineStr">
        <is>
          <t>991002109529702656</t>
        </is>
      </c>
      <c r="AX44" t="inlineStr">
        <is>
          <t>991002109529702656</t>
        </is>
      </c>
      <c r="AY44" t="inlineStr">
        <is>
          <t>2260412080002656</t>
        </is>
      </c>
      <c r="AZ44" t="inlineStr">
        <is>
          <t>BOOK</t>
        </is>
      </c>
      <c r="BB44" t="inlineStr">
        <is>
          <t>9780899084008</t>
        </is>
      </c>
      <c r="BC44" t="inlineStr">
        <is>
          <t>32285003347035</t>
        </is>
      </c>
      <c r="BD44" t="inlineStr">
        <is>
          <t>893328701</t>
        </is>
      </c>
    </row>
    <row r="45">
      <c r="A45" t="inlineStr">
        <is>
          <t>No</t>
        </is>
      </c>
      <c r="B45" t="inlineStr">
        <is>
          <t>H33.O666 M5425 1988</t>
        </is>
      </c>
      <c r="C45" t="inlineStr">
        <is>
          <t>0                      H  0033000O  666                M  5425        1988</t>
        </is>
      </c>
      <c r="D45" t="inlineStr">
        <is>
          <t>The Middle East : opposing viewpoints / Janelle Rohr, book editor.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St. Paul, Minn. : Greenhaven Press, c1988.</t>
        </is>
      </c>
      <c r="M45" t="inlineStr">
        <is>
          <t>1988</t>
        </is>
      </c>
      <c r="O45" t="inlineStr">
        <is>
          <t>eng</t>
        </is>
      </c>
      <c r="P45" t="inlineStr">
        <is>
          <t>mnu</t>
        </is>
      </c>
      <c r="Q45" t="inlineStr">
        <is>
          <t>Opposing viewpoints series</t>
        </is>
      </c>
      <c r="R45" t="inlineStr">
        <is>
          <t xml:space="preserve">H  </t>
        </is>
      </c>
      <c r="S45" t="n">
        <v>3</v>
      </c>
      <c r="T45" t="n">
        <v>3</v>
      </c>
      <c r="U45" t="inlineStr">
        <is>
          <t>2006-04-04</t>
        </is>
      </c>
      <c r="V45" t="inlineStr">
        <is>
          <t>2006-04-04</t>
        </is>
      </c>
      <c r="W45" t="inlineStr">
        <is>
          <t>1998-03-16</t>
        </is>
      </c>
      <c r="X45" t="inlineStr">
        <is>
          <t>1998-03-16</t>
        </is>
      </c>
      <c r="Y45" t="n">
        <v>710</v>
      </c>
      <c r="Z45" t="n">
        <v>691</v>
      </c>
      <c r="AA45" t="n">
        <v>1164</v>
      </c>
      <c r="AB45" t="n">
        <v>4</v>
      </c>
      <c r="AC45" t="n">
        <v>8</v>
      </c>
      <c r="AD45" t="n">
        <v>14</v>
      </c>
      <c r="AE45" t="n">
        <v>18</v>
      </c>
      <c r="AF45" t="n">
        <v>5</v>
      </c>
      <c r="AG45" t="n">
        <v>6</v>
      </c>
      <c r="AH45" t="n">
        <v>1</v>
      </c>
      <c r="AI45" t="n">
        <v>4</v>
      </c>
      <c r="AJ45" t="n">
        <v>9</v>
      </c>
      <c r="AK45" t="n">
        <v>10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HYPERLINK("http://catalog.hathitrust.org/Record/000868617","HathiTrust Record")</f>
        <v/>
      </c>
      <c r="AS45">
        <f>HYPERLINK("https://creighton-primo.hosted.exlibrisgroup.com/primo-explore/search?tab=default_tab&amp;search_scope=EVERYTHING&amp;vid=01CRU&amp;lang=en_US&amp;offset=0&amp;query=any,contains,991002117579702656","Catalog Record")</f>
        <v/>
      </c>
      <c r="AT45">
        <f>HYPERLINK("http://www.worldcat.org/oclc/16276432","WorldCat Record")</f>
        <v/>
      </c>
      <c r="AU45" t="inlineStr">
        <is>
          <t>694914106:eng</t>
        </is>
      </c>
      <c r="AV45" t="inlineStr">
        <is>
          <t>16276432</t>
        </is>
      </c>
      <c r="AW45" t="inlineStr">
        <is>
          <t>991002117579702656</t>
        </is>
      </c>
      <c r="AX45" t="inlineStr">
        <is>
          <t>991002117579702656</t>
        </is>
      </c>
      <c r="AY45" t="inlineStr">
        <is>
          <t>2261902510002656</t>
        </is>
      </c>
      <c r="AZ45" t="inlineStr">
        <is>
          <t>BOOK</t>
        </is>
      </c>
      <c r="BB45" t="inlineStr">
        <is>
          <t>9780899084039</t>
        </is>
      </c>
      <c r="BC45" t="inlineStr">
        <is>
          <t>32285003347068</t>
        </is>
      </c>
      <c r="BD45" t="inlineStr">
        <is>
          <t>893510315</t>
        </is>
      </c>
    </row>
    <row r="46">
      <c r="A46" t="inlineStr">
        <is>
          <t>No</t>
        </is>
      </c>
      <c r="B46" t="inlineStr">
        <is>
          <t>H33.O666 P67 1995</t>
        </is>
      </c>
      <c r="C46" t="inlineStr">
        <is>
          <t>0                      H  0033000O  666                P  67          1995</t>
        </is>
      </c>
      <c r="D46" t="inlineStr">
        <is>
          <t>Population : opposing viewpoints / Charles F. Hohm, book editor, Lori J. Jones, assistant editor.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San Diego, CA : Greenhaven Press, 1995.</t>
        </is>
      </c>
      <c r="M46" t="inlineStr">
        <is>
          <t>1995</t>
        </is>
      </c>
      <c r="O46" t="inlineStr">
        <is>
          <t>eng</t>
        </is>
      </c>
      <c r="P46" t="inlineStr">
        <is>
          <t>cau</t>
        </is>
      </c>
      <c r="Q46" t="inlineStr">
        <is>
          <t>Opposing viewpoints series</t>
        </is>
      </c>
      <c r="R46" t="inlineStr">
        <is>
          <t xml:space="preserve">H  </t>
        </is>
      </c>
      <c r="S46" t="n">
        <v>6</v>
      </c>
      <c r="T46" t="n">
        <v>6</v>
      </c>
      <c r="U46" t="inlineStr">
        <is>
          <t>2003-11-16</t>
        </is>
      </c>
      <c r="V46" t="inlineStr">
        <is>
          <t>2003-11-16</t>
        </is>
      </c>
      <c r="W46" t="inlineStr">
        <is>
          <t>1995-05-08</t>
        </is>
      </c>
      <c r="X46" t="inlineStr">
        <is>
          <t>1995-05-08</t>
        </is>
      </c>
      <c r="Y46" t="n">
        <v>664</v>
      </c>
      <c r="Z46" t="n">
        <v>624</v>
      </c>
      <c r="AA46" t="n">
        <v>1363</v>
      </c>
      <c r="AB46" t="n">
        <v>6</v>
      </c>
      <c r="AC46" t="n">
        <v>7</v>
      </c>
      <c r="AD46" t="n">
        <v>7</v>
      </c>
      <c r="AE46" t="n">
        <v>18</v>
      </c>
      <c r="AF46" t="n">
        <v>0</v>
      </c>
      <c r="AG46" t="n">
        <v>7</v>
      </c>
      <c r="AH46" t="n">
        <v>0</v>
      </c>
      <c r="AI46" t="n">
        <v>3</v>
      </c>
      <c r="AJ46" t="n">
        <v>4</v>
      </c>
      <c r="AK46" t="n">
        <v>7</v>
      </c>
      <c r="AL46" t="n">
        <v>2</v>
      </c>
      <c r="AM46" t="n">
        <v>3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HYPERLINK("https://creighton-primo.hosted.exlibrisgroup.com/primo-explore/search?tab=default_tab&amp;search_scope=EVERYTHING&amp;vid=01CRU&amp;lang=en_US&amp;offset=0&amp;query=any,contains,991002623079702656","Catalog Record")</f>
        <v/>
      </c>
      <c r="AT46">
        <f>HYPERLINK("http://www.worldcat.org/oclc/31712213","WorldCat Record")</f>
        <v/>
      </c>
      <c r="AU46" t="inlineStr">
        <is>
          <t>909696704:eng</t>
        </is>
      </c>
      <c r="AV46" t="inlineStr">
        <is>
          <t>31712213</t>
        </is>
      </c>
      <c r="AW46" t="inlineStr">
        <is>
          <t>991002623079702656</t>
        </is>
      </c>
      <c r="AX46" t="inlineStr">
        <is>
          <t>991002623079702656</t>
        </is>
      </c>
      <c r="AY46" t="inlineStr">
        <is>
          <t>2256162050002656</t>
        </is>
      </c>
      <c r="AZ46" t="inlineStr">
        <is>
          <t>BOOK</t>
        </is>
      </c>
      <c r="BB46" t="inlineStr">
        <is>
          <t>9781565102149</t>
        </is>
      </c>
      <c r="BC46" t="inlineStr">
        <is>
          <t>32285002055381</t>
        </is>
      </c>
      <c r="BD46" t="inlineStr">
        <is>
          <t>893798794</t>
        </is>
      </c>
    </row>
    <row r="47">
      <c r="A47" t="inlineStr">
        <is>
          <t>No</t>
        </is>
      </c>
      <c r="B47" t="inlineStr">
        <is>
          <t>H33.O666 P68 1988</t>
        </is>
      </c>
      <c r="C47" t="inlineStr">
        <is>
          <t>0                      H  0033000O  666                P  68          1988</t>
        </is>
      </c>
      <c r="D47" t="inlineStr">
        <is>
          <t>Poverty : opposing viewpoints / William Dudley, book editor.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St. Paul, Minn. : Greenhaven Press, c1988.</t>
        </is>
      </c>
      <c r="M47" t="inlineStr">
        <is>
          <t>1988</t>
        </is>
      </c>
      <c r="O47" t="inlineStr">
        <is>
          <t>eng</t>
        </is>
      </c>
      <c r="P47" t="inlineStr">
        <is>
          <t>mnu</t>
        </is>
      </c>
      <c r="Q47" t="inlineStr">
        <is>
          <t>Opposing viewpoints series</t>
        </is>
      </c>
      <c r="R47" t="inlineStr">
        <is>
          <t xml:space="preserve">H  </t>
        </is>
      </c>
      <c r="S47" t="n">
        <v>2</v>
      </c>
      <c r="T47" t="n">
        <v>2</v>
      </c>
      <c r="U47" t="inlineStr">
        <is>
          <t>2001-09-09</t>
        </is>
      </c>
      <c r="V47" t="inlineStr">
        <is>
          <t>2001-09-09</t>
        </is>
      </c>
      <c r="W47" t="inlineStr">
        <is>
          <t>1998-03-16</t>
        </is>
      </c>
      <c r="X47" t="inlineStr">
        <is>
          <t>1998-03-16</t>
        </is>
      </c>
      <c r="Y47" t="n">
        <v>770</v>
      </c>
      <c r="Z47" t="n">
        <v>751</v>
      </c>
      <c r="AA47" t="n">
        <v>758</v>
      </c>
      <c r="AB47" t="n">
        <v>9</v>
      </c>
      <c r="AC47" t="n">
        <v>9</v>
      </c>
      <c r="AD47" t="n">
        <v>12</v>
      </c>
      <c r="AE47" t="n">
        <v>12</v>
      </c>
      <c r="AF47" t="n">
        <v>5</v>
      </c>
      <c r="AG47" t="n">
        <v>5</v>
      </c>
      <c r="AH47" t="n">
        <v>2</v>
      </c>
      <c r="AI47" t="n">
        <v>2</v>
      </c>
      <c r="AJ47" t="n">
        <v>4</v>
      </c>
      <c r="AK47" t="n">
        <v>4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HYPERLINK("http://catalog.hathitrust.org/Record/001823431","HathiTrust Record")</f>
        <v/>
      </c>
      <c r="AS47">
        <f>HYPERLINK("https://creighton-primo.hosted.exlibrisgroup.com/primo-explore/search?tab=default_tab&amp;search_scope=EVERYTHING&amp;vid=01CRU&amp;lang=en_US&amp;offset=0&amp;query=any,contains,991002138129702656","Catalog Record")</f>
        <v/>
      </c>
      <c r="AT47">
        <f>HYPERLINK("http://www.worldcat.org/oclc/17298814","WorldCat Record")</f>
        <v/>
      </c>
      <c r="AU47" t="inlineStr">
        <is>
          <t>55057648:eng</t>
        </is>
      </c>
      <c r="AV47" t="inlineStr">
        <is>
          <t>17298814</t>
        </is>
      </c>
      <c r="AW47" t="inlineStr">
        <is>
          <t>991002138129702656</t>
        </is>
      </c>
      <c r="AX47" t="inlineStr">
        <is>
          <t>991002138129702656</t>
        </is>
      </c>
      <c r="AY47" t="inlineStr">
        <is>
          <t>2269641090002656</t>
        </is>
      </c>
      <c r="AZ47" t="inlineStr">
        <is>
          <t>BOOK</t>
        </is>
      </c>
      <c r="BB47" t="inlineStr">
        <is>
          <t>9780899084077</t>
        </is>
      </c>
      <c r="BC47" t="inlineStr">
        <is>
          <t>32285003347092</t>
        </is>
      </c>
      <c r="BD47" t="inlineStr">
        <is>
          <t>893903712</t>
        </is>
      </c>
    </row>
    <row r="48">
      <c r="A48" t="inlineStr">
        <is>
          <t>No</t>
        </is>
      </c>
      <c r="B48" t="inlineStr">
        <is>
          <t>H33.O666 S48 1985</t>
        </is>
      </c>
      <c r="C48" t="inlineStr">
        <is>
          <t>0                      H  0033000O  666                S  48          1985</t>
        </is>
      </c>
      <c r="D48" t="inlineStr">
        <is>
          <t>Sexual values : opposing viewpoints / [edited by] Bruno Leone &amp; M. Teresa O'Neill.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St. Paul, Minn. : Greenhaven Press, [1985], c1983.</t>
        </is>
      </c>
      <c r="M48" t="inlineStr">
        <is>
          <t>1985</t>
        </is>
      </c>
      <c r="N48" t="inlineStr">
        <is>
          <t>[2nd ed.]</t>
        </is>
      </c>
      <c r="O48" t="inlineStr">
        <is>
          <t>eng</t>
        </is>
      </c>
      <c r="P48" t="inlineStr">
        <is>
          <t>mnu</t>
        </is>
      </c>
      <c r="Q48" t="inlineStr">
        <is>
          <t>Opposing viewpoints series</t>
        </is>
      </c>
      <c r="R48" t="inlineStr">
        <is>
          <t xml:space="preserve">H  </t>
        </is>
      </c>
      <c r="S48" t="n">
        <v>10</v>
      </c>
      <c r="T48" t="n">
        <v>10</v>
      </c>
      <c r="U48" t="inlineStr">
        <is>
          <t>2009-04-28</t>
        </is>
      </c>
      <c r="V48" t="inlineStr">
        <is>
          <t>2009-04-28</t>
        </is>
      </c>
      <c r="W48" t="inlineStr">
        <is>
          <t>1998-03-17</t>
        </is>
      </c>
      <c r="X48" t="inlineStr">
        <is>
          <t>1998-03-17</t>
        </is>
      </c>
      <c r="Y48" t="n">
        <v>652</v>
      </c>
      <c r="Z48" t="n">
        <v>639</v>
      </c>
      <c r="AA48" t="n">
        <v>726</v>
      </c>
      <c r="AB48" t="n">
        <v>11</v>
      </c>
      <c r="AC48" t="n">
        <v>11</v>
      </c>
      <c r="AD48" t="n">
        <v>14</v>
      </c>
      <c r="AE48" t="n">
        <v>14</v>
      </c>
      <c r="AF48" t="n">
        <v>3</v>
      </c>
      <c r="AG48" t="n">
        <v>3</v>
      </c>
      <c r="AH48" t="n">
        <v>1</v>
      </c>
      <c r="AI48" t="n">
        <v>1</v>
      </c>
      <c r="AJ48" t="n">
        <v>6</v>
      </c>
      <c r="AK48" t="n">
        <v>6</v>
      </c>
      <c r="AL48" t="n">
        <v>6</v>
      </c>
      <c r="AM48" t="n">
        <v>6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HYPERLINK("https://creighton-primo.hosted.exlibrisgroup.com/primo-explore/search?tab=default_tab&amp;search_scope=EVERYTHING&amp;vid=01CRU&amp;lang=en_US&amp;offset=0&amp;query=any,contains,991002015939702656","Catalog Record")</f>
        <v/>
      </c>
      <c r="AT48">
        <f>HYPERLINK("http://www.worldcat.org/oclc/12080033","WorldCat Record")</f>
        <v/>
      </c>
      <c r="AU48" t="inlineStr">
        <is>
          <t>428601029:eng</t>
        </is>
      </c>
      <c r="AV48" t="inlineStr">
        <is>
          <t>12080033</t>
        </is>
      </c>
      <c r="AW48" t="inlineStr">
        <is>
          <t>991002015939702656</t>
        </is>
      </c>
      <c r="AX48" t="inlineStr">
        <is>
          <t>991002015939702656</t>
        </is>
      </c>
      <c r="AY48" t="inlineStr">
        <is>
          <t>2268043430002656</t>
        </is>
      </c>
      <c r="AZ48" t="inlineStr">
        <is>
          <t>BOOK</t>
        </is>
      </c>
      <c r="BB48" t="inlineStr">
        <is>
          <t>9780899083193</t>
        </is>
      </c>
      <c r="BC48" t="inlineStr">
        <is>
          <t>32285003347134</t>
        </is>
      </c>
      <c r="BD48" t="inlineStr">
        <is>
          <t>893497634</t>
        </is>
      </c>
    </row>
    <row r="49">
      <c r="A49" t="inlineStr">
        <is>
          <t>No</t>
        </is>
      </c>
      <c r="B49" t="inlineStr">
        <is>
          <t>H33.O666 S573 1984</t>
        </is>
      </c>
      <c r="C49" t="inlineStr">
        <is>
          <t>0                      H  0033000O  666                S  573         1984</t>
        </is>
      </c>
      <c r="D49" t="inlineStr">
        <is>
          <t>Social justice : opposing viewpoints / Bonnie Szumski, book editor ... [et al.].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St. Paul, Minn. : Greenhaven Press, c1984.</t>
        </is>
      </c>
      <c r="M49" t="inlineStr">
        <is>
          <t>1984</t>
        </is>
      </c>
      <c r="O49" t="inlineStr">
        <is>
          <t>eng</t>
        </is>
      </c>
      <c r="P49" t="inlineStr">
        <is>
          <t>mnu</t>
        </is>
      </c>
      <c r="Q49" t="inlineStr">
        <is>
          <t>Opposing viewpoints series</t>
        </is>
      </c>
      <c r="R49" t="inlineStr">
        <is>
          <t xml:space="preserve">H  </t>
        </is>
      </c>
      <c r="S49" t="n">
        <v>3</v>
      </c>
      <c r="T49" t="n">
        <v>3</v>
      </c>
      <c r="U49" t="inlineStr">
        <is>
          <t>2004-11-01</t>
        </is>
      </c>
      <c r="V49" t="inlineStr">
        <is>
          <t>2004-11-01</t>
        </is>
      </c>
      <c r="W49" t="inlineStr">
        <is>
          <t>1998-03-17</t>
        </is>
      </c>
      <c r="X49" t="inlineStr">
        <is>
          <t>1998-03-17</t>
        </is>
      </c>
      <c r="Y49" t="n">
        <v>810</v>
      </c>
      <c r="Z49" t="n">
        <v>797</v>
      </c>
      <c r="AA49" t="n">
        <v>802</v>
      </c>
      <c r="AB49" t="n">
        <v>14</v>
      </c>
      <c r="AC49" t="n">
        <v>14</v>
      </c>
      <c r="AD49" t="n">
        <v>19</v>
      </c>
      <c r="AE49" t="n">
        <v>19</v>
      </c>
      <c r="AF49" t="n">
        <v>5</v>
      </c>
      <c r="AG49" t="n">
        <v>5</v>
      </c>
      <c r="AH49" t="n">
        <v>3</v>
      </c>
      <c r="AI49" t="n">
        <v>3</v>
      </c>
      <c r="AJ49" t="n">
        <v>8</v>
      </c>
      <c r="AK49" t="n">
        <v>8</v>
      </c>
      <c r="AL49" t="n">
        <v>5</v>
      </c>
      <c r="AM49" t="n">
        <v>5</v>
      </c>
      <c r="AN49" t="n">
        <v>1</v>
      </c>
      <c r="AO49" t="n">
        <v>1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HYPERLINK("https://creighton-primo.hosted.exlibrisgroup.com/primo-explore/search?tab=default_tab&amp;search_scope=EVERYTHING&amp;vid=01CRU&amp;lang=en_US&amp;offset=0&amp;query=any,contains,991001983769702656","Catalog Record")</f>
        <v/>
      </c>
      <c r="AT49">
        <f>HYPERLINK("http://www.worldcat.org/oclc/10997999","WorldCat Record")</f>
        <v/>
      </c>
      <c r="AU49" t="inlineStr">
        <is>
          <t>1060409535:eng</t>
        </is>
      </c>
      <c r="AV49" t="inlineStr">
        <is>
          <t>10997999</t>
        </is>
      </c>
      <c r="AW49" t="inlineStr">
        <is>
          <t>991001983769702656</t>
        </is>
      </c>
      <c r="AX49" t="inlineStr">
        <is>
          <t>991001983769702656</t>
        </is>
      </c>
      <c r="AY49" t="inlineStr">
        <is>
          <t>2258416120002656</t>
        </is>
      </c>
      <c r="AZ49" t="inlineStr">
        <is>
          <t>BOOK</t>
        </is>
      </c>
      <c r="BB49" t="inlineStr">
        <is>
          <t>9780899083230</t>
        </is>
      </c>
      <c r="BC49" t="inlineStr">
        <is>
          <t>32285003347142</t>
        </is>
      </c>
      <c r="BD49" t="inlineStr">
        <is>
          <t>893621781</t>
        </is>
      </c>
    </row>
    <row r="50">
      <c r="A50" t="inlineStr">
        <is>
          <t>No</t>
        </is>
      </c>
      <c r="B50" t="inlineStr">
        <is>
          <t>H33.O666 S687 1988</t>
        </is>
      </c>
      <c r="C50" t="inlineStr">
        <is>
          <t>0                      H  0033000O  666                S  687         1988</t>
        </is>
      </c>
      <c r="D50" t="inlineStr">
        <is>
          <t>The Soviet Union : opposing viewpoints / Neal Bernards ... [et al.], book editors.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St. Paul, Minn. : Greenhaven Press, c1988.</t>
        </is>
      </c>
      <c r="M50" t="inlineStr">
        <is>
          <t>1987</t>
        </is>
      </c>
      <c r="O50" t="inlineStr">
        <is>
          <t>eng</t>
        </is>
      </c>
      <c r="P50" t="inlineStr">
        <is>
          <t>mnu</t>
        </is>
      </c>
      <c r="Q50" t="inlineStr">
        <is>
          <t>Opposing viewpoints series</t>
        </is>
      </c>
      <c r="R50" t="inlineStr">
        <is>
          <t xml:space="preserve">H  </t>
        </is>
      </c>
      <c r="S50" t="n">
        <v>1</v>
      </c>
      <c r="T50" t="n">
        <v>1</v>
      </c>
      <c r="U50" t="inlineStr">
        <is>
          <t>2005-03-11</t>
        </is>
      </c>
      <c r="V50" t="inlineStr">
        <is>
          <t>2005-03-11</t>
        </is>
      </c>
      <c r="W50" t="inlineStr">
        <is>
          <t>1998-03-16</t>
        </is>
      </c>
      <c r="X50" t="inlineStr">
        <is>
          <t>1998-03-16</t>
        </is>
      </c>
      <c r="Y50" t="n">
        <v>664</v>
      </c>
      <c r="Z50" t="n">
        <v>648</v>
      </c>
      <c r="AA50" t="n">
        <v>662</v>
      </c>
      <c r="AB50" t="n">
        <v>8</v>
      </c>
      <c r="AC50" t="n">
        <v>8</v>
      </c>
      <c r="AD50" t="n">
        <v>14</v>
      </c>
      <c r="AE50" t="n">
        <v>14</v>
      </c>
      <c r="AF50" t="n">
        <v>3</v>
      </c>
      <c r="AG50" t="n">
        <v>3</v>
      </c>
      <c r="AH50" t="n">
        <v>1</v>
      </c>
      <c r="AI50" t="n">
        <v>1</v>
      </c>
      <c r="AJ50" t="n">
        <v>7</v>
      </c>
      <c r="AK50" t="n">
        <v>7</v>
      </c>
      <c r="AL50" t="n">
        <v>5</v>
      </c>
      <c r="AM50" t="n">
        <v>5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HYPERLINK("http://catalog.hathitrust.org/Record/009696902","HathiTrust Record")</f>
        <v/>
      </c>
      <c r="AS50">
        <f>HYPERLINK("https://creighton-primo.hosted.exlibrisgroup.com/primo-explore/search?tab=default_tab&amp;search_scope=EVERYTHING&amp;vid=01CRU&amp;lang=en_US&amp;offset=0&amp;query=any,contains,991002124419702656","Catalog Record")</f>
        <v/>
      </c>
      <c r="AT50">
        <f>HYPERLINK("http://www.worldcat.org/oclc/16759091","WorldCat Record")</f>
        <v/>
      </c>
      <c r="AU50" t="inlineStr">
        <is>
          <t>953591389:eng</t>
        </is>
      </c>
      <c r="AV50" t="inlineStr">
        <is>
          <t>16759091</t>
        </is>
      </c>
      <c r="AW50" t="inlineStr">
        <is>
          <t>991002124419702656</t>
        </is>
      </c>
      <c r="AX50" t="inlineStr">
        <is>
          <t>991002124419702656</t>
        </is>
      </c>
      <c r="AY50" t="inlineStr">
        <is>
          <t>2261574530002656</t>
        </is>
      </c>
      <c r="AZ50" t="inlineStr">
        <is>
          <t>BOOK</t>
        </is>
      </c>
      <c r="BB50" t="inlineStr">
        <is>
          <t>9780899084046</t>
        </is>
      </c>
      <c r="BC50" t="inlineStr">
        <is>
          <t>32285003347159</t>
        </is>
      </c>
      <c r="BD50" t="inlineStr">
        <is>
          <t>893866827</t>
        </is>
      </c>
    </row>
    <row r="51">
      <c r="A51" t="inlineStr">
        <is>
          <t>No</t>
        </is>
      </c>
      <c r="B51" t="inlineStr">
        <is>
          <t>H33.O666 T425 1988</t>
        </is>
      </c>
      <c r="C51" t="inlineStr">
        <is>
          <t>0                      H  0033000O  666                T  425         1988</t>
        </is>
      </c>
      <c r="D51" t="inlineStr">
        <is>
          <t>Teenage sexuality : opposing viewpoints / Neal Bernards &amp; Lynn Hall, book editors.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St. Paul, MN : Greenhaven Press, c1988.</t>
        </is>
      </c>
      <c r="M51" t="inlineStr">
        <is>
          <t>1988</t>
        </is>
      </c>
      <c r="O51" t="inlineStr">
        <is>
          <t>eng</t>
        </is>
      </c>
      <c r="P51" t="inlineStr">
        <is>
          <t>mnu</t>
        </is>
      </c>
      <c r="Q51" t="inlineStr">
        <is>
          <t>Opposing viewpoints series</t>
        </is>
      </c>
      <c r="R51" t="inlineStr">
        <is>
          <t xml:space="preserve">H  </t>
        </is>
      </c>
      <c r="S51" t="n">
        <v>5</v>
      </c>
      <c r="T51" t="n">
        <v>5</v>
      </c>
      <c r="U51" t="inlineStr">
        <is>
          <t>2005-03-29</t>
        </is>
      </c>
      <c r="V51" t="inlineStr">
        <is>
          <t>2005-03-29</t>
        </is>
      </c>
      <c r="W51" t="inlineStr">
        <is>
          <t>1998-03-16</t>
        </is>
      </c>
      <c r="X51" t="inlineStr">
        <is>
          <t>1998-03-16</t>
        </is>
      </c>
      <c r="Y51" t="n">
        <v>752</v>
      </c>
      <c r="Z51" t="n">
        <v>729</v>
      </c>
      <c r="AA51" t="n">
        <v>736</v>
      </c>
      <c r="AB51" t="n">
        <v>7</v>
      </c>
      <c r="AC51" t="n">
        <v>7</v>
      </c>
      <c r="AD51" t="n">
        <v>6</v>
      </c>
      <c r="AE51" t="n">
        <v>6</v>
      </c>
      <c r="AF51" t="n">
        <v>2</v>
      </c>
      <c r="AG51" t="n">
        <v>2</v>
      </c>
      <c r="AH51" t="n">
        <v>0</v>
      </c>
      <c r="AI51" t="n">
        <v>0</v>
      </c>
      <c r="AJ51" t="n">
        <v>3</v>
      </c>
      <c r="AK51" t="n">
        <v>3</v>
      </c>
      <c r="AL51" t="n">
        <v>3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HYPERLINK("http://catalog.hathitrust.org/Record/001820611","HathiTrust Record")</f>
        <v/>
      </c>
      <c r="AS51">
        <f>HYPERLINK("https://creighton-primo.hosted.exlibrisgroup.com/primo-explore/search?tab=default_tab&amp;search_scope=EVERYTHING&amp;vid=01CRU&amp;lang=en_US&amp;offset=0&amp;query=any,contains,991002141729702656","Catalog Record")</f>
        <v/>
      </c>
      <c r="AT51">
        <f>HYPERLINK("http://www.worldcat.org/oclc/17354536","WorldCat Record")</f>
        <v/>
      </c>
      <c r="AU51" t="inlineStr">
        <is>
          <t>393138101:eng</t>
        </is>
      </c>
      <c r="AV51" t="inlineStr">
        <is>
          <t>17354536</t>
        </is>
      </c>
      <c r="AW51" t="inlineStr">
        <is>
          <t>991002141729702656</t>
        </is>
      </c>
      <c r="AX51" t="inlineStr">
        <is>
          <t>991002141729702656</t>
        </is>
      </c>
      <c r="AY51" t="inlineStr">
        <is>
          <t>2268092650002656</t>
        </is>
      </c>
      <c r="AZ51" t="inlineStr">
        <is>
          <t>BOOK</t>
        </is>
      </c>
      <c r="BB51" t="inlineStr">
        <is>
          <t>9780899084053</t>
        </is>
      </c>
      <c r="BC51" t="inlineStr">
        <is>
          <t>32285003347183</t>
        </is>
      </c>
      <c r="BD51" t="inlineStr">
        <is>
          <t>893414861</t>
        </is>
      </c>
    </row>
    <row r="52">
      <c r="A52" t="inlineStr">
        <is>
          <t>No</t>
        </is>
      </c>
      <c r="B52" t="inlineStr">
        <is>
          <t>H33.O666 T55 1989</t>
        </is>
      </c>
      <c r="C52" t="inlineStr">
        <is>
          <t>0                      H  0033000O  666                T  55          1989</t>
        </is>
      </c>
      <c r="D52" t="inlineStr">
        <is>
          <t>The Third World : opposing viewpoints / Janelle Rohr, book editor.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San Diego, CA : Greenhaven Press, c1989.</t>
        </is>
      </c>
      <c r="M52" t="inlineStr">
        <is>
          <t>1989</t>
        </is>
      </c>
      <c r="O52" t="inlineStr">
        <is>
          <t>eng</t>
        </is>
      </c>
      <c r="P52" t="inlineStr">
        <is>
          <t>cau</t>
        </is>
      </c>
      <c r="Q52" t="inlineStr">
        <is>
          <t>Opposing viewpoints series</t>
        </is>
      </c>
      <c r="R52" t="inlineStr">
        <is>
          <t xml:space="preserve">H  </t>
        </is>
      </c>
      <c r="S52" t="n">
        <v>3</v>
      </c>
      <c r="T52" t="n">
        <v>3</v>
      </c>
      <c r="U52" t="inlineStr">
        <is>
          <t>2010-04-29</t>
        </is>
      </c>
      <c r="V52" t="inlineStr">
        <is>
          <t>2010-04-29</t>
        </is>
      </c>
      <c r="W52" t="inlineStr">
        <is>
          <t>1998-03-16</t>
        </is>
      </c>
      <c r="X52" t="inlineStr">
        <is>
          <t>1998-03-16</t>
        </is>
      </c>
      <c r="Y52" t="n">
        <v>744</v>
      </c>
      <c r="Z52" t="n">
        <v>707</v>
      </c>
      <c r="AA52" t="n">
        <v>714</v>
      </c>
      <c r="AB52" t="n">
        <v>6</v>
      </c>
      <c r="AC52" t="n">
        <v>6</v>
      </c>
      <c r="AD52" t="n">
        <v>15</v>
      </c>
      <c r="AE52" t="n">
        <v>15</v>
      </c>
      <c r="AF52" t="n">
        <v>5</v>
      </c>
      <c r="AG52" t="n">
        <v>5</v>
      </c>
      <c r="AH52" t="n">
        <v>2</v>
      </c>
      <c r="AI52" t="n">
        <v>2</v>
      </c>
      <c r="AJ52" t="n">
        <v>5</v>
      </c>
      <c r="AK52" t="n">
        <v>5</v>
      </c>
      <c r="AL52" t="n">
        <v>5</v>
      </c>
      <c r="AM52" t="n">
        <v>5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HYPERLINK("http://catalog.hathitrust.org/Record/007454910","HathiTrust Record")</f>
        <v/>
      </c>
      <c r="AS52">
        <f>HYPERLINK("https://creighton-primo.hosted.exlibrisgroup.com/primo-explore/search?tab=default_tab&amp;search_scope=EVERYTHING&amp;vid=01CRU&amp;lang=en_US&amp;offset=0&amp;query=any,contains,991002226799702656","Catalog Record")</f>
        <v/>
      </c>
      <c r="AT52">
        <f>HYPERLINK("http://www.worldcat.org/oclc/20056850","WorldCat Record")</f>
        <v/>
      </c>
      <c r="AU52" t="inlineStr">
        <is>
          <t>992181444:eng</t>
        </is>
      </c>
      <c r="AV52" t="inlineStr">
        <is>
          <t>20056850</t>
        </is>
      </c>
      <c r="AW52" t="inlineStr">
        <is>
          <t>991002226799702656</t>
        </is>
      </c>
      <c r="AX52" t="inlineStr">
        <is>
          <t>991002226799702656</t>
        </is>
      </c>
      <c r="AY52" t="inlineStr">
        <is>
          <t>2271031830002656</t>
        </is>
      </c>
      <c r="AZ52" t="inlineStr">
        <is>
          <t>BOOK</t>
        </is>
      </c>
      <c r="BB52" t="inlineStr">
        <is>
          <t>9780899084220</t>
        </is>
      </c>
      <c r="BC52" t="inlineStr">
        <is>
          <t>32285003347209</t>
        </is>
      </c>
      <c r="BD52" t="inlineStr">
        <is>
          <t>893792194</t>
        </is>
      </c>
    </row>
    <row r="53">
      <c r="A53" t="inlineStr">
        <is>
          <t>No</t>
        </is>
      </c>
      <c r="B53" t="inlineStr">
        <is>
          <t>H35 .H66</t>
        </is>
      </c>
      <c r="C53" t="inlineStr">
        <is>
          <t>0                      H  0035000H  66</t>
        </is>
      </c>
      <c r="D53" t="inlineStr">
        <is>
          <t>Sentiments &amp; activities; essays in social science.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Homans, George Caspar, 1910-1989.</t>
        </is>
      </c>
      <c r="L53" t="inlineStr">
        <is>
          <t>[New York] Free Press of Glencoe [1962]</t>
        </is>
      </c>
      <c r="M53" t="inlineStr">
        <is>
          <t>1962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  </t>
        </is>
      </c>
      <c r="S53" t="n">
        <v>2</v>
      </c>
      <c r="T53" t="n">
        <v>2</v>
      </c>
      <c r="U53" t="inlineStr">
        <is>
          <t>2006-06-05</t>
        </is>
      </c>
      <c r="V53" t="inlineStr">
        <is>
          <t>2006-06-05</t>
        </is>
      </c>
      <c r="W53" t="inlineStr">
        <is>
          <t>1997-06-03</t>
        </is>
      </c>
      <c r="X53" t="inlineStr">
        <is>
          <t>1997-06-03</t>
        </is>
      </c>
      <c r="Y53" t="n">
        <v>492</v>
      </c>
      <c r="Z53" t="n">
        <v>416</v>
      </c>
      <c r="AA53" t="n">
        <v>458</v>
      </c>
      <c r="AB53" t="n">
        <v>4</v>
      </c>
      <c r="AC53" t="n">
        <v>4</v>
      </c>
      <c r="AD53" t="n">
        <v>26</v>
      </c>
      <c r="AE53" t="n">
        <v>27</v>
      </c>
      <c r="AF53" t="n">
        <v>9</v>
      </c>
      <c r="AG53" t="n">
        <v>10</v>
      </c>
      <c r="AH53" t="n">
        <v>7</v>
      </c>
      <c r="AI53" t="n">
        <v>7</v>
      </c>
      <c r="AJ53" t="n">
        <v>16</v>
      </c>
      <c r="AK53" t="n">
        <v>17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Yes</t>
        </is>
      </c>
      <c r="AQ53" t="inlineStr">
        <is>
          <t>No</t>
        </is>
      </c>
      <c r="AR53">
        <f>HYPERLINK("http://catalog.hathitrust.org/Record/001305522","HathiTrust Record")</f>
        <v/>
      </c>
      <c r="AS53">
        <f>HYPERLINK("https://creighton-primo.hosted.exlibrisgroup.com/primo-explore/search?tab=default_tab&amp;search_scope=EVERYTHING&amp;vid=01CRU&amp;lang=en_US&amp;offset=0&amp;query=any,contains,991002385379702656","Catalog Record")</f>
        <v/>
      </c>
      <c r="AT53">
        <f>HYPERLINK("http://www.worldcat.org/oclc/329761","WorldCat Record")</f>
        <v/>
      </c>
      <c r="AU53" t="inlineStr">
        <is>
          <t>3508383:eng</t>
        </is>
      </c>
      <c r="AV53" t="inlineStr">
        <is>
          <t>329761</t>
        </is>
      </c>
      <c r="AW53" t="inlineStr">
        <is>
          <t>991002385379702656</t>
        </is>
      </c>
      <c r="AX53" t="inlineStr">
        <is>
          <t>991002385379702656</t>
        </is>
      </c>
      <c r="AY53" t="inlineStr">
        <is>
          <t>2267492690002656</t>
        </is>
      </c>
      <c r="AZ53" t="inlineStr">
        <is>
          <t>BOOK</t>
        </is>
      </c>
      <c r="BC53" t="inlineStr">
        <is>
          <t>32285002701737</t>
        </is>
      </c>
      <c r="BD53" t="inlineStr">
        <is>
          <t>893251150</t>
        </is>
      </c>
    </row>
    <row r="54">
      <c r="A54" t="inlineStr">
        <is>
          <t>No</t>
        </is>
      </c>
      <c r="B54" t="inlineStr">
        <is>
          <t>H35 .K55</t>
        </is>
      </c>
      <c r="C54" t="inlineStr">
        <is>
          <t>0                      H  0035000K  55</t>
        </is>
      </c>
      <c r="D54" t="inlineStr">
        <is>
          <t>Beyond the dreams of avarice : essays of a social critic / Russell Kirk.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Kirk, Russell.</t>
        </is>
      </c>
      <c r="L54" t="inlineStr">
        <is>
          <t>Chicago : H. Regnery Co., 1956.</t>
        </is>
      </c>
      <c r="M54" t="inlineStr">
        <is>
          <t>1956</t>
        </is>
      </c>
      <c r="O54" t="inlineStr">
        <is>
          <t>eng</t>
        </is>
      </c>
      <c r="P54" t="inlineStr">
        <is>
          <t>ilu</t>
        </is>
      </c>
      <c r="R54" t="inlineStr">
        <is>
          <t xml:space="preserve">H  </t>
        </is>
      </c>
      <c r="S54" t="n">
        <v>2</v>
      </c>
      <c r="T54" t="n">
        <v>2</v>
      </c>
      <c r="U54" t="inlineStr">
        <is>
          <t>2008-10-22</t>
        </is>
      </c>
      <c r="V54" t="inlineStr">
        <is>
          <t>2008-10-22</t>
        </is>
      </c>
      <c r="W54" t="inlineStr">
        <is>
          <t>1995-09-21</t>
        </is>
      </c>
      <c r="X54" t="inlineStr">
        <is>
          <t>1995-09-21</t>
        </is>
      </c>
      <c r="Y54" t="n">
        <v>296</v>
      </c>
      <c r="Z54" t="n">
        <v>267</v>
      </c>
      <c r="AA54" t="n">
        <v>311</v>
      </c>
      <c r="AB54" t="n">
        <v>2</v>
      </c>
      <c r="AC54" t="n">
        <v>2</v>
      </c>
      <c r="AD54" t="n">
        <v>23</v>
      </c>
      <c r="AE54" t="n">
        <v>26</v>
      </c>
      <c r="AF54" t="n">
        <v>7</v>
      </c>
      <c r="AG54" t="n">
        <v>9</v>
      </c>
      <c r="AH54" t="n">
        <v>6</v>
      </c>
      <c r="AI54" t="n">
        <v>7</v>
      </c>
      <c r="AJ54" t="n">
        <v>16</v>
      </c>
      <c r="AK54" t="n">
        <v>17</v>
      </c>
      <c r="AL54" t="n">
        <v>1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R54">
        <f>HYPERLINK("http://catalog.hathitrust.org/Record/001305525","HathiTrust Record")</f>
        <v/>
      </c>
      <c r="AS54">
        <f>HYPERLINK("https://creighton-primo.hosted.exlibrisgroup.com/primo-explore/search?tab=default_tab&amp;search_scope=EVERYTHING&amp;vid=01CRU&amp;lang=en_US&amp;offset=0&amp;query=any,contains,991000955989702656","Catalog Record")</f>
        <v/>
      </c>
      <c r="AT54">
        <f>HYPERLINK("http://www.worldcat.org/oclc/167984","WorldCat Record")</f>
        <v/>
      </c>
      <c r="AU54" t="inlineStr">
        <is>
          <t>1288764:eng</t>
        </is>
      </c>
      <c r="AV54" t="inlineStr">
        <is>
          <t>167984</t>
        </is>
      </c>
      <c r="AW54" t="inlineStr">
        <is>
          <t>991000955989702656</t>
        </is>
      </c>
      <c r="AX54" t="inlineStr">
        <is>
          <t>991000955989702656</t>
        </is>
      </c>
      <c r="AY54" t="inlineStr">
        <is>
          <t>2272551950002656</t>
        </is>
      </c>
      <c r="AZ54" t="inlineStr">
        <is>
          <t>BOOK</t>
        </is>
      </c>
      <c r="BC54" t="inlineStr">
        <is>
          <t>32285002066610</t>
        </is>
      </c>
      <c r="BD54" t="inlineStr">
        <is>
          <t>893438735</t>
        </is>
      </c>
    </row>
    <row r="55">
      <c r="A55" t="inlineStr">
        <is>
          <t>No</t>
        </is>
      </c>
      <c r="B55" t="inlineStr">
        <is>
          <t>H35 .S335 1984</t>
        </is>
      </c>
      <c r="C55" t="inlineStr">
        <is>
          <t>0                      H  0035000S  335         1984</t>
        </is>
      </c>
      <c r="D55" t="inlineStr">
        <is>
          <t>Choice and consequence / Thomas C. Schelling.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Schelling, Thomas C., 1921-2016.</t>
        </is>
      </c>
      <c r="L55" t="inlineStr">
        <is>
          <t>Cambridge, Mass. : Harvard University Press, 1984.</t>
        </is>
      </c>
      <c r="M55" t="inlineStr">
        <is>
          <t>1984</t>
        </is>
      </c>
      <c r="O55" t="inlineStr">
        <is>
          <t>eng</t>
        </is>
      </c>
      <c r="P55" t="inlineStr">
        <is>
          <t>mau</t>
        </is>
      </c>
      <c r="R55" t="inlineStr">
        <is>
          <t xml:space="preserve">H  </t>
        </is>
      </c>
      <c r="S55" t="n">
        <v>3</v>
      </c>
      <c r="T55" t="n">
        <v>3</v>
      </c>
      <c r="U55" t="inlineStr">
        <is>
          <t>2005-07-27</t>
        </is>
      </c>
      <c r="V55" t="inlineStr">
        <is>
          <t>2005-07-27</t>
        </is>
      </c>
      <c r="W55" t="inlineStr">
        <is>
          <t>1995-02-28</t>
        </is>
      </c>
      <c r="X55" t="inlineStr">
        <is>
          <t>1995-02-28</t>
        </is>
      </c>
      <c r="Y55" t="n">
        <v>837</v>
      </c>
      <c r="Z55" t="n">
        <v>626</v>
      </c>
      <c r="AA55" t="n">
        <v>635</v>
      </c>
      <c r="AB55" t="n">
        <v>4</v>
      </c>
      <c r="AC55" t="n">
        <v>4</v>
      </c>
      <c r="AD55" t="n">
        <v>33</v>
      </c>
      <c r="AE55" t="n">
        <v>33</v>
      </c>
      <c r="AF55" t="n">
        <v>12</v>
      </c>
      <c r="AG55" t="n">
        <v>12</v>
      </c>
      <c r="AH55" t="n">
        <v>6</v>
      </c>
      <c r="AI55" t="n">
        <v>6</v>
      </c>
      <c r="AJ55" t="n">
        <v>17</v>
      </c>
      <c r="AK55" t="n">
        <v>17</v>
      </c>
      <c r="AL55" t="n">
        <v>2</v>
      </c>
      <c r="AM55" t="n">
        <v>2</v>
      </c>
      <c r="AN55" t="n">
        <v>5</v>
      </c>
      <c r="AO55" t="n">
        <v>5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HYPERLINK("http://catalog.hathitrust.org/Record/000242607","HathiTrust Record")</f>
        <v/>
      </c>
      <c r="AS55">
        <f>HYPERLINK("https://creighton-primo.hosted.exlibrisgroup.com/primo-explore/search?tab=default_tab&amp;search_scope=EVERYTHING&amp;vid=01CRU&amp;lang=en_US&amp;offset=0&amp;query=any,contains,991000274429702656","Catalog Record")</f>
        <v/>
      </c>
      <c r="AT55">
        <f>HYPERLINK("http://www.worldcat.org/oclc/9893879","WorldCat Record")</f>
        <v/>
      </c>
      <c r="AU55" t="inlineStr">
        <is>
          <t>43455192:eng</t>
        </is>
      </c>
      <c r="AV55" t="inlineStr">
        <is>
          <t>9893879</t>
        </is>
      </c>
      <c r="AW55" t="inlineStr">
        <is>
          <t>991000274429702656</t>
        </is>
      </c>
      <c r="AX55" t="inlineStr">
        <is>
          <t>991000274429702656</t>
        </is>
      </c>
      <c r="AY55" t="inlineStr">
        <is>
          <t>2265642430002656</t>
        </is>
      </c>
      <c r="AZ55" t="inlineStr">
        <is>
          <t>BOOK</t>
        </is>
      </c>
      <c r="BB55" t="inlineStr">
        <is>
          <t>9780674127708</t>
        </is>
      </c>
      <c r="BC55" t="inlineStr">
        <is>
          <t>32285002010873</t>
        </is>
      </c>
      <c r="BD55" t="inlineStr">
        <is>
          <t>893601626</t>
        </is>
      </c>
    </row>
    <row r="56">
      <c r="A56" t="inlineStr">
        <is>
          <t>No</t>
        </is>
      </c>
      <c r="B56" t="inlineStr">
        <is>
          <t>H39 .H8 no. 44/45</t>
        </is>
      </c>
      <c r="C56" t="inlineStr">
        <is>
          <t>0                      H  0039000H  8                                                       no. 44 45</t>
        </is>
      </c>
      <c r="D56" t="inlineStr">
        <is>
          <t>The twilight of God.</t>
        </is>
      </c>
      <c r="E56" t="inlineStr">
        <is>
          <t>no. 44 45*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Luce, Clare Boothe, 1903-1987.</t>
        </is>
      </c>
      <c r="L56" t="inlineStr">
        <is>
          <t>Chicago, H. Regnery Co., 1949.</t>
        </is>
      </c>
      <c r="M56" t="inlineStr">
        <is>
          <t>1949</t>
        </is>
      </c>
      <c r="O56" t="inlineStr">
        <is>
          <t>eng</t>
        </is>
      </c>
      <c r="P56" t="inlineStr">
        <is>
          <t>ilu</t>
        </is>
      </c>
      <c r="Q56" t="inlineStr">
        <is>
          <t>The Human affairs pamphlets, no. 44-45</t>
        </is>
      </c>
      <c r="R56" t="inlineStr">
        <is>
          <t xml:space="preserve">H  </t>
        </is>
      </c>
      <c r="S56" t="n">
        <v>3</v>
      </c>
      <c r="T56" t="n">
        <v>3</v>
      </c>
      <c r="U56" t="inlineStr">
        <is>
          <t>2003-04-22</t>
        </is>
      </c>
      <c r="V56" t="inlineStr">
        <is>
          <t>2003-04-22</t>
        </is>
      </c>
      <c r="W56" t="inlineStr">
        <is>
          <t>1997-06-03</t>
        </is>
      </c>
      <c r="X56" t="inlineStr">
        <is>
          <t>1997-06-03</t>
        </is>
      </c>
      <c r="Y56" t="n">
        <v>64</v>
      </c>
      <c r="Z56" t="n">
        <v>64</v>
      </c>
      <c r="AA56" t="n">
        <v>64</v>
      </c>
      <c r="AB56" t="n">
        <v>1</v>
      </c>
      <c r="AC56" t="n">
        <v>1</v>
      </c>
      <c r="AD56" t="n">
        <v>8</v>
      </c>
      <c r="AE56" t="n">
        <v>8</v>
      </c>
      <c r="AF56" t="n">
        <v>3</v>
      </c>
      <c r="AG56" t="n">
        <v>3</v>
      </c>
      <c r="AH56" t="n">
        <v>2</v>
      </c>
      <c r="AI56" t="n">
        <v>2</v>
      </c>
      <c r="AJ56" t="n">
        <v>5</v>
      </c>
      <c r="AK56" t="n">
        <v>5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HYPERLINK("https://creighton-primo.hosted.exlibrisgroup.com/primo-explore/search?tab=default_tab&amp;search_scope=EVERYTHING&amp;vid=01CRU&amp;lang=en_US&amp;offset=0&amp;query=any,contains,991004718839702656","Catalog Record")</f>
        <v/>
      </c>
      <c r="AT56">
        <f>HYPERLINK("http://www.worldcat.org/oclc/4788974","WorldCat Record")</f>
        <v/>
      </c>
      <c r="AU56" t="inlineStr">
        <is>
          <t>1859751282:eng</t>
        </is>
      </c>
      <c r="AV56" t="inlineStr">
        <is>
          <t>4788974</t>
        </is>
      </c>
      <c r="AW56" t="inlineStr">
        <is>
          <t>991004718839702656</t>
        </is>
      </c>
      <c r="AX56" t="inlineStr">
        <is>
          <t>991004718839702656</t>
        </is>
      </c>
      <c r="AY56" t="inlineStr">
        <is>
          <t>2254832390002656</t>
        </is>
      </c>
      <c r="AZ56" t="inlineStr">
        <is>
          <t>BOOK</t>
        </is>
      </c>
      <c r="BC56" t="inlineStr">
        <is>
          <t>32285002701992</t>
        </is>
      </c>
      <c r="BD56" t="inlineStr">
        <is>
          <t>893507153</t>
        </is>
      </c>
    </row>
    <row r="57">
      <c r="A57" t="inlineStr">
        <is>
          <t>No</t>
        </is>
      </c>
      <c r="B57" t="inlineStr">
        <is>
          <t>H51 .F73 1985</t>
        </is>
      </c>
      <c r="C57" t="inlineStr">
        <is>
          <t>0                      H  0051000F  73          1985</t>
        </is>
      </c>
      <c r="D57" t="inlineStr">
        <is>
          <t>From Alexander to Constantine : passages and documents illustrating the history of social and political ideas, 336 B.C.-A.D. 337 / translated with introductions, notes, and essays by Ernest Barker.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Lanham : University Press of America, 1985, c1956.</t>
        </is>
      </c>
      <c r="M57" t="inlineStr">
        <is>
          <t>1985</t>
        </is>
      </c>
      <c r="O57" t="inlineStr">
        <is>
          <t>eng</t>
        </is>
      </c>
      <c r="P57" t="inlineStr">
        <is>
          <t>mdu</t>
        </is>
      </c>
      <c r="R57" t="inlineStr">
        <is>
          <t xml:space="preserve">H  </t>
        </is>
      </c>
      <c r="S57" t="n">
        <v>1</v>
      </c>
      <c r="T57" t="n">
        <v>1</v>
      </c>
      <c r="U57" t="inlineStr">
        <is>
          <t>2003-11-14</t>
        </is>
      </c>
      <c r="V57" t="inlineStr">
        <is>
          <t>2003-11-14</t>
        </is>
      </c>
      <c r="W57" t="inlineStr">
        <is>
          <t>1992-01-17</t>
        </is>
      </c>
      <c r="X57" t="inlineStr">
        <is>
          <t>1992-01-17</t>
        </is>
      </c>
      <c r="Y57" t="n">
        <v>119</v>
      </c>
      <c r="Z57" t="n">
        <v>101</v>
      </c>
      <c r="AA57" t="n">
        <v>700</v>
      </c>
      <c r="AB57" t="n">
        <v>2</v>
      </c>
      <c r="AC57" t="n">
        <v>4</v>
      </c>
      <c r="AD57" t="n">
        <v>5</v>
      </c>
      <c r="AE57" t="n">
        <v>37</v>
      </c>
      <c r="AF57" t="n">
        <v>1</v>
      </c>
      <c r="AG57" t="n">
        <v>16</v>
      </c>
      <c r="AH57" t="n">
        <v>2</v>
      </c>
      <c r="AI57" t="n">
        <v>9</v>
      </c>
      <c r="AJ57" t="n">
        <v>5</v>
      </c>
      <c r="AK57" t="n">
        <v>21</v>
      </c>
      <c r="AL57" t="n">
        <v>0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HYPERLINK("https://creighton-primo.hosted.exlibrisgroup.com/primo-explore/search?tab=default_tab&amp;search_scope=EVERYTHING&amp;vid=01CRU&amp;lang=en_US&amp;offset=0&amp;query=any,contains,991000649919702656","Catalog Record")</f>
        <v/>
      </c>
      <c r="AT57">
        <f>HYPERLINK("http://www.worldcat.org/oclc/12162099","WorldCat Record")</f>
        <v/>
      </c>
      <c r="AU57" t="inlineStr">
        <is>
          <t>152262957:eng</t>
        </is>
      </c>
      <c r="AV57" t="inlineStr">
        <is>
          <t>12162099</t>
        </is>
      </c>
      <c r="AW57" t="inlineStr">
        <is>
          <t>991000649919702656</t>
        </is>
      </c>
      <c r="AX57" t="inlineStr">
        <is>
          <t>991000649919702656</t>
        </is>
      </c>
      <c r="AY57" t="inlineStr">
        <is>
          <t>2272306310002656</t>
        </is>
      </c>
      <c r="AZ57" t="inlineStr">
        <is>
          <t>BOOK</t>
        </is>
      </c>
      <c r="BB57" t="inlineStr">
        <is>
          <t>9780819147578</t>
        </is>
      </c>
      <c r="BC57" t="inlineStr">
        <is>
          <t>32285000887561</t>
        </is>
      </c>
      <c r="BD57" t="inlineStr">
        <is>
          <t>893614374</t>
        </is>
      </c>
    </row>
    <row r="58">
      <c r="A58" t="inlineStr">
        <is>
          <t>No</t>
        </is>
      </c>
      <c r="B58" t="inlineStr">
        <is>
          <t>H51 .H8</t>
        </is>
      </c>
      <c r="C58" t="inlineStr">
        <is>
          <t>0                      H  0051000H  8</t>
        </is>
      </c>
      <c r="D58" t="inlineStr">
        <is>
          <t>Consciousness and society : the reorientation of European social thought, 1890-1930 / H. Stuart Hughes.</t>
        </is>
      </c>
      <c r="F58" t="inlineStr">
        <is>
          <t>No</t>
        </is>
      </c>
      <c r="G58" t="inlineStr">
        <is>
          <t>1</t>
        </is>
      </c>
      <c r="H58" t="inlineStr">
        <is>
          <t>Yes</t>
        </is>
      </c>
      <c r="I58" t="inlineStr">
        <is>
          <t>No</t>
        </is>
      </c>
      <c r="J58" t="inlineStr">
        <is>
          <t>0</t>
        </is>
      </c>
      <c r="K58" t="inlineStr">
        <is>
          <t>Hughes, H. Stuart (Henry Stuart), 1916-1999.</t>
        </is>
      </c>
      <c r="L58" t="inlineStr">
        <is>
          <t>New York : Knopf, 1958.</t>
        </is>
      </c>
      <c r="M58" t="inlineStr">
        <is>
          <t>1958</t>
        </is>
      </c>
      <c r="N58" t="inlineStr">
        <is>
          <t>[1st ed.]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H  </t>
        </is>
      </c>
      <c r="S58" t="n">
        <v>3</v>
      </c>
      <c r="T58" t="n">
        <v>3</v>
      </c>
      <c r="U58" t="inlineStr">
        <is>
          <t>1995-08-31</t>
        </is>
      </c>
      <c r="V58" t="inlineStr">
        <is>
          <t>1995-08-31</t>
        </is>
      </c>
      <c r="W58" t="inlineStr">
        <is>
          <t>1992-05-04</t>
        </is>
      </c>
      <c r="X58" t="inlineStr">
        <is>
          <t>2006-05-15</t>
        </is>
      </c>
      <c r="Y58" t="n">
        <v>819</v>
      </c>
      <c r="Z58" t="n">
        <v>721</v>
      </c>
      <c r="AA58" t="n">
        <v>1022</v>
      </c>
      <c r="AB58" t="n">
        <v>4</v>
      </c>
      <c r="AC58" t="n">
        <v>6</v>
      </c>
      <c r="AD58" t="n">
        <v>27</v>
      </c>
      <c r="AE58" t="n">
        <v>41</v>
      </c>
      <c r="AF58" t="n">
        <v>12</v>
      </c>
      <c r="AG58" t="n">
        <v>18</v>
      </c>
      <c r="AH58" t="n">
        <v>8</v>
      </c>
      <c r="AI58" t="n">
        <v>9</v>
      </c>
      <c r="AJ58" t="n">
        <v>16</v>
      </c>
      <c r="AK58" t="n">
        <v>23</v>
      </c>
      <c r="AL58" t="n">
        <v>2</v>
      </c>
      <c r="AM58" t="n">
        <v>4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HYPERLINK("https://creighton-primo.hosted.exlibrisgroup.com/primo-explore/search?tab=default_tab&amp;search_scope=EVERYTHING&amp;vid=01CRU&amp;lang=en_US&amp;offset=0&amp;query=any,contains,991001622669702656","Catalog Record")</f>
        <v/>
      </c>
      <c r="AT58">
        <f>HYPERLINK("http://www.worldcat.org/oclc/166138","WorldCat Record")</f>
        <v/>
      </c>
      <c r="AU58" t="inlineStr">
        <is>
          <t>199038492:eng</t>
        </is>
      </c>
      <c r="AV58" t="inlineStr">
        <is>
          <t>166138</t>
        </is>
      </c>
      <c r="AW58" t="inlineStr">
        <is>
          <t>991001622669702656</t>
        </is>
      </c>
      <c r="AX58" t="inlineStr">
        <is>
          <t>991001622669702656</t>
        </is>
      </c>
      <c r="AY58" t="inlineStr">
        <is>
          <t>2271188130002656</t>
        </is>
      </c>
      <c r="AZ58" t="inlineStr">
        <is>
          <t>BOOK</t>
        </is>
      </c>
      <c r="BC58" t="inlineStr">
        <is>
          <t>32285001104610</t>
        </is>
      </c>
      <c r="BD58" t="inlineStr">
        <is>
          <t>893244250</t>
        </is>
      </c>
    </row>
    <row r="59">
      <c r="A59" t="inlineStr">
        <is>
          <t>No</t>
        </is>
      </c>
      <c r="B59" t="inlineStr">
        <is>
          <t>H51 .M44</t>
        </is>
      </c>
      <c r="C59" t="inlineStr">
        <is>
          <t>0                      H  0051000M  44</t>
        </is>
      </c>
      <c r="D59" t="inlineStr">
        <is>
          <t>Social science and the ignoble savage / Ronald L. Meek.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Meek, Ronald L.</t>
        </is>
      </c>
      <c r="L59" t="inlineStr">
        <is>
          <t>Cambridge ; New York : Cambridge University Press, 1976.</t>
        </is>
      </c>
      <c r="M59" t="inlineStr">
        <is>
          <t>1976</t>
        </is>
      </c>
      <c r="O59" t="inlineStr">
        <is>
          <t>eng</t>
        </is>
      </c>
      <c r="P59" t="inlineStr">
        <is>
          <t>enk</t>
        </is>
      </c>
      <c r="Q59" t="inlineStr">
        <is>
          <t>Cambridge studies in the history and theory of politics</t>
        </is>
      </c>
      <c r="R59" t="inlineStr">
        <is>
          <t xml:space="preserve">H  </t>
        </is>
      </c>
      <c r="S59" t="n">
        <v>3</v>
      </c>
      <c r="T59" t="n">
        <v>3</v>
      </c>
      <c r="U59" t="inlineStr">
        <is>
          <t>1999-10-11</t>
        </is>
      </c>
      <c r="V59" t="inlineStr">
        <is>
          <t>1999-10-11</t>
        </is>
      </c>
      <c r="W59" t="inlineStr">
        <is>
          <t>1997-06-03</t>
        </is>
      </c>
      <c r="X59" t="inlineStr">
        <is>
          <t>1997-06-03</t>
        </is>
      </c>
      <c r="Y59" t="n">
        <v>497</v>
      </c>
      <c r="Z59" t="n">
        <v>347</v>
      </c>
      <c r="AA59" t="n">
        <v>356</v>
      </c>
      <c r="AB59" t="n">
        <v>3</v>
      </c>
      <c r="AC59" t="n">
        <v>3</v>
      </c>
      <c r="AD59" t="n">
        <v>13</v>
      </c>
      <c r="AE59" t="n">
        <v>15</v>
      </c>
      <c r="AF59" t="n">
        <v>3</v>
      </c>
      <c r="AG59" t="n">
        <v>3</v>
      </c>
      <c r="AH59" t="n">
        <v>3</v>
      </c>
      <c r="AI59" t="n">
        <v>4</v>
      </c>
      <c r="AJ59" t="n">
        <v>8</v>
      </c>
      <c r="AK59" t="n">
        <v>9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HYPERLINK("https://creighton-primo.hosted.exlibrisgroup.com/primo-explore/search?tab=default_tab&amp;search_scope=EVERYTHING&amp;vid=01CRU&amp;lang=en_US&amp;offset=0&amp;query=any,contains,991004011929702656","Catalog Record")</f>
        <v/>
      </c>
      <c r="AT59">
        <f>HYPERLINK("http://www.worldcat.org/oclc/2091813","WorldCat Record")</f>
        <v/>
      </c>
      <c r="AU59" t="inlineStr">
        <is>
          <t>4188573:eng</t>
        </is>
      </c>
      <c r="AV59" t="inlineStr">
        <is>
          <t>2091813</t>
        </is>
      </c>
      <c r="AW59" t="inlineStr">
        <is>
          <t>991004011929702656</t>
        </is>
      </c>
      <c r="AX59" t="inlineStr">
        <is>
          <t>991004011929702656</t>
        </is>
      </c>
      <c r="AY59" t="inlineStr">
        <is>
          <t>2269216120002656</t>
        </is>
      </c>
      <c r="AZ59" t="inlineStr">
        <is>
          <t>BOOK</t>
        </is>
      </c>
      <c r="BB59" t="inlineStr">
        <is>
          <t>9780521209694</t>
        </is>
      </c>
      <c r="BC59" t="inlineStr">
        <is>
          <t>32285002702156</t>
        </is>
      </c>
      <c r="BD59" t="inlineStr">
        <is>
          <t>893525518</t>
        </is>
      </c>
    </row>
    <row r="60">
      <c r="A60" t="inlineStr">
        <is>
          <t>No</t>
        </is>
      </c>
      <c r="B60" t="inlineStr">
        <is>
          <t>H53.U5 G45 1998</t>
        </is>
      </c>
      <c r="C60" t="inlineStr">
        <is>
          <t>0                      H  0053000U  5                  G  45          1998</t>
        </is>
      </c>
      <c r="D60" t="inlineStr">
        <is>
          <t>Gender and American social science : the formative years / edited by Helene Silverberg.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Princeton, N.J. : Princeton University Press, c1998.</t>
        </is>
      </c>
      <c r="M60" t="inlineStr">
        <is>
          <t>1998</t>
        </is>
      </c>
      <c r="O60" t="inlineStr">
        <is>
          <t>eng</t>
        </is>
      </c>
      <c r="P60" t="inlineStr">
        <is>
          <t>nju</t>
        </is>
      </c>
      <c r="R60" t="inlineStr">
        <is>
          <t xml:space="preserve">H  </t>
        </is>
      </c>
      <c r="S60" t="n">
        <v>2</v>
      </c>
      <c r="T60" t="n">
        <v>2</v>
      </c>
      <c r="U60" t="inlineStr">
        <is>
          <t>2004-04-03</t>
        </is>
      </c>
      <c r="V60" t="inlineStr">
        <is>
          <t>2004-04-03</t>
        </is>
      </c>
      <c r="W60" t="inlineStr">
        <is>
          <t>1999-10-19</t>
        </is>
      </c>
      <c r="X60" t="inlineStr">
        <is>
          <t>1999-10-19</t>
        </is>
      </c>
      <c r="Y60" t="n">
        <v>515</v>
      </c>
      <c r="Z60" t="n">
        <v>440</v>
      </c>
      <c r="AA60" t="n">
        <v>440</v>
      </c>
      <c r="AB60" t="n">
        <v>3</v>
      </c>
      <c r="AC60" t="n">
        <v>3</v>
      </c>
      <c r="AD60" t="n">
        <v>26</v>
      </c>
      <c r="AE60" t="n">
        <v>26</v>
      </c>
      <c r="AF60" t="n">
        <v>8</v>
      </c>
      <c r="AG60" t="n">
        <v>8</v>
      </c>
      <c r="AH60" t="n">
        <v>7</v>
      </c>
      <c r="AI60" t="n">
        <v>7</v>
      </c>
      <c r="AJ60" t="n">
        <v>14</v>
      </c>
      <c r="AK60" t="n">
        <v>14</v>
      </c>
      <c r="AL60" t="n">
        <v>2</v>
      </c>
      <c r="AM60" t="n">
        <v>2</v>
      </c>
      <c r="AN60" t="n">
        <v>2</v>
      </c>
      <c r="AO60" t="n">
        <v>2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HYPERLINK("https://creighton-primo.hosted.exlibrisgroup.com/primo-explore/search?tab=default_tab&amp;search_scope=EVERYTHING&amp;vid=01CRU&amp;lang=en_US&amp;offset=0&amp;query=any,contains,991002867889702656","Catalog Record")</f>
        <v/>
      </c>
      <c r="AT60">
        <f>HYPERLINK("http://www.worldcat.org/oclc/37806197","WorldCat Record")</f>
        <v/>
      </c>
      <c r="AU60" t="inlineStr">
        <is>
          <t>837013618:eng</t>
        </is>
      </c>
      <c r="AV60" t="inlineStr">
        <is>
          <t>37806197</t>
        </is>
      </c>
      <c r="AW60" t="inlineStr">
        <is>
          <t>991002867889702656</t>
        </is>
      </c>
      <c r="AX60" t="inlineStr">
        <is>
          <t>991002867889702656</t>
        </is>
      </c>
      <c r="AY60" t="inlineStr">
        <is>
          <t>2259203320002656</t>
        </is>
      </c>
      <c r="AZ60" t="inlineStr">
        <is>
          <t>BOOK</t>
        </is>
      </c>
      <c r="BB60" t="inlineStr">
        <is>
          <t>9780691017495</t>
        </is>
      </c>
      <c r="BC60" t="inlineStr">
        <is>
          <t>32285003612008</t>
        </is>
      </c>
      <c r="BD60" t="inlineStr">
        <is>
          <t>893710774</t>
        </is>
      </c>
    </row>
    <row r="61">
      <c r="A61" t="inlineStr">
        <is>
          <t>No</t>
        </is>
      </c>
      <c r="B61" t="inlineStr">
        <is>
          <t>H59.B42 L54 1985</t>
        </is>
      </c>
      <c r="C61" t="inlineStr">
        <is>
          <t>0                      H  0059000B  42                 L  54          1985</t>
        </is>
      </c>
      <c r="D61" t="inlineStr">
        <is>
          <t>Daniel Bell and the agony of modern liberalism / Nathan Liebowitz.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Liebowitz, Nathan.</t>
        </is>
      </c>
      <c r="L61" t="inlineStr">
        <is>
          <t>Westport, Conn. : Greenwood Press, 1985.</t>
        </is>
      </c>
      <c r="M61" t="inlineStr">
        <is>
          <t>1985</t>
        </is>
      </c>
      <c r="O61" t="inlineStr">
        <is>
          <t>eng</t>
        </is>
      </c>
      <c r="P61" t="inlineStr">
        <is>
          <t>ctu</t>
        </is>
      </c>
      <c r="Q61" t="inlineStr">
        <is>
          <t>Contributions in political science, 0147-1066 ; no. 124</t>
        </is>
      </c>
      <c r="R61" t="inlineStr">
        <is>
          <t xml:space="preserve">H  </t>
        </is>
      </c>
      <c r="S61" t="n">
        <v>3</v>
      </c>
      <c r="T61" t="n">
        <v>3</v>
      </c>
      <c r="U61" t="inlineStr">
        <is>
          <t>1997-11-09</t>
        </is>
      </c>
      <c r="V61" t="inlineStr">
        <is>
          <t>1997-11-09</t>
        </is>
      </c>
      <c r="W61" t="inlineStr">
        <is>
          <t>1992-01-17</t>
        </is>
      </c>
      <c r="X61" t="inlineStr">
        <is>
          <t>1992-01-17</t>
        </is>
      </c>
      <c r="Y61" t="n">
        <v>367</v>
      </c>
      <c r="Z61" t="n">
        <v>302</v>
      </c>
      <c r="AA61" t="n">
        <v>304</v>
      </c>
      <c r="AB61" t="n">
        <v>3</v>
      </c>
      <c r="AC61" t="n">
        <v>3</v>
      </c>
      <c r="AD61" t="n">
        <v>15</v>
      </c>
      <c r="AE61" t="n">
        <v>15</v>
      </c>
      <c r="AF61" t="n">
        <v>6</v>
      </c>
      <c r="AG61" t="n">
        <v>6</v>
      </c>
      <c r="AH61" t="n">
        <v>3</v>
      </c>
      <c r="AI61" t="n">
        <v>3</v>
      </c>
      <c r="AJ61" t="n">
        <v>9</v>
      </c>
      <c r="AK61" t="n">
        <v>9</v>
      </c>
      <c r="AL61" t="n">
        <v>2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HYPERLINK("http://catalog.hathitrust.org/Record/004460318","HathiTrust Record")</f>
        <v/>
      </c>
      <c r="AS61">
        <f>HYPERLINK("https://creighton-primo.hosted.exlibrisgroup.com/primo-explore/search?tab=default_tab&amp;search_scope=EVERYTHING&amp;vid=01CRU&amp;lang=en_US&amp;offset=0&amp;query=any,contains,991000475619702656","Catalog Record")</f>
        <v/>
      </c>
      <c r="AT61">
        <f>HYPERLINK("http://www.worldcat.org/oclc/11029677","WorldCat Record")</f>
        <v/>
      </c>
      <c r="AU61" t="inlineStr">
        <is>
          <t>2607061:eng</t>
        </is>
      </c>
      <c r="AV61" t="inlineStr">
        <is>
          <t>11029677</t>
        </is>
      </c>
      <c r="AW61" t="inlineStr">
        <is>
          <t>991000475619702656</t>
        </is>
      </c>
      <c r="AX61" t="inlineStr">
        <is>
          <t>991000475619702656</t>
        </is>
      </c>
      <c r="AY61" t="inlineStr">
        <is>
          <t>2265937260002656</t>
        </is>
      </c>
      <c r="AZ61" t="inlineStr">
        <is>
          <t>BOOK</t>
        </is>
      </c>
      <c r="BB61" t="inlineStr">
        <is>
          <t>9780313242793</t>
        </is>
      </c>
      <c r="BC61" t="inlineStr">
        <is>
          <t>32285000887637</t>
        </is>
      </c>
      <c r="BD61" t="inlineStr">
        <is>
          <t>893601779</t>
        </is>
      </c>
    </row>
    <row r="62">
      <c r="A62" t="inlineStr">
        <is>
          <t>No</t>
        </is>
      </c>
      <c r="B62" t="inlineStr">
        <is>
          <t>H59.C68 G87 1984</t>
        </is>
      </c>
      <c r="C62" t="inlineStr">
        <is>
          <t>0                      H  0059000C  68                 G  87          1984</t>
        </is>
      </c>
      <c r="D62" t="inlineStr">
        <is>
          <t>George S. Counts and American civilization : the educator as social theorist / by Gerald L. Gutek.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Gutek, Gerald Lee.</t>
        </is>
      </c>
      <c r="L62" t="inlineStr">
        <is>
          <t>[Macon, GA] : Mercer University Press, c1984.</t>
        </is>
      </c>
      <c r="M62" t="inlineStr">
        <is>
          <t>1984</t>
        </is>
      </c>
      <c r="O62" t="inlineStr">
        <is>
          <t>eng</t>
        </is>
      </c>
      <c r="P62" t="inlineStr">
        <is>
          <t>gau</t>
        </is>
      </c>
      <c r="R62" t="inlineStr">
        <is>
          <t xml:space="preserve">H  </t>
        </is>
      </c>
      <c r="S62" t="n">
        <v>2</v>
      </c>
      <c r="T62" t="n">
        <v>2</v>
      </c>
      <c r="U62" t="inlineStr">
        <is>
          <t>2010-11-30</t>
        </is>
      </c>
      <c r="V62" t="inlineStr">
        <is>
          <t>2010-11-30</t>
        </is>
      </c>
      <c r="W62" t="inlineStr">
        <is>
          <t>1992-01-17</t>
        </is>
      </c>
      <c r="X62" t="inlineStr">
        <is>
          <t>1992-01-17</t>
        </is>
      </c>
      <c r="Y62" t="n">
        <v>370</v>
      </c>
      <c r="Z62" t="n">
        <v>338</v>
      </c>
      <c r="AA62" t="n">
        <v>345</v>
      </c>
      <c r="AB62" t="n">
        <v>4</v>
      </c>
      <c r="AC62" t="n">
        <v>4</v>
      </c>
      <c r="AD62" t="n">
        <v>22</v>
      </c>
      <c r="AE62" t="n">
        <v>22</v>
      </c>
      <c r="AF62" t="n">
        <v>9</v>
      </c>
      <c r="AG62" t="n">
        <v>9</v>
      </c>
      <c r="AH62" t="n">
        <v>4</v>
      </c>
      <c r="AI62" t="n">
        <v>4</v>
      </c>
      <c r="AJ62" t="n">
        <v>12</v>
      </c>
      <c r="AK62" t="n">
        <v>12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HYPERLINK("http://catalog.hathitrust.org/Record/000243327","HathiTrust Record")</f>
        <v/>
      </c>
      <c r="AS62">
        <f>HYPERLINK("https://creighton-primo.hosted.exlibrisgroup.com/primo-explore/search?tab=default_tab&amp;search_scope=EVERYTHING&amp;vid=01CRU&amp;lang=en_US&amp;offset=0&amp;query=any,contains,991000319189702656","Catalog Record")</f>
        <v/>
      </c>
      <c r="AT62">
        <f>HYPERLINK("http://www.worldcat.org/oclc/10145544","WorldCat Record")</f>
        <v/>
      </c>
      <c r="AU62" t="inlineStr">
        <is>
          <t>2846107:eng</t>
        </is>
      </c>
      <c r="AV62" t="inlineStr">
        <is>
          <t>10145544</t>
        </is>
      </c>
      <c r="AW62" t="inlineStr">
        <is>
          <t>991000319189702656</t>
        </is>
      </c>
      <c r="AX62" t="inlineStr">
        <is>
          <t>991000319189702656</t>
        </is>
      </c>
      <c r="AY62" t="inlineStr">
        <is>
          <t>2263273690002656</t>
        </is>
      </c>
      <c r="AZ62" t="inlineStr">
        <is>
          <t>BOOK</t>
        </is>
      </c>
      <c r="BB62" t="inlineStr">
        <is>
          <t>9780865540910</t>
        </is>
      </c>
      <c r="BC62" t="inlineStr">
        <is>
          <t>32285000887645</t>
        </is>
      </c>
      <c r="BD62" t="inlineStr">
        <is>
          <t>893896787</t>
        </is>
      </c>
    </row>
    <row r="63">
      <c r="A63" t="inlineStr">
        <is>
          <t>No</t>
        </is>
      </c>
      <c r="B63" t="inlineStr">
        <is>
          <t>H59.D75 A33 1979</t>
        </is>
      </c>
      <c r="C63" t="inlineStr">
        <is>
          <t>0                      H  0059000D  75                 A  33          1979</t>
        </is>
      </c>
      <c r="D63" t="inlineStr">
        <is>
          <t>Adventures of a bystander / by Peter F. Drucker.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Drucker, Peter F. (Peter Ferdinand), 1909-2005.</t>
        </is>
      </c>
      <c r="L63" t="inlineStr">
        <is>
          <t>New York : Harper &amp; Row, c1979.</t>
        </is>
      </c>
      <c r="M63" t="inlineStr">
        <is>
          <t>1979</t>
        </is>
      </c>
      <c r="N63" t="inlineStr">
        <is>
          <t>1st ed. --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H  </t>
        </is>
      </c>
      <c r="S63" t="n">
        <v>2</v>
      </c>
      <c r="T63" t="n">
        <v>2</v>
      </c>
      <c r="U63" t="inlineStr">
        <is>
          <t>2003-10-07</t>
        </is>
      </c>
      <c r="V63" t="inlineStr">
        <is>
          <t>2003-10-07</t>
        </is>
      </c>
      <c r="W63" t="inlineStr">
        <is>
          <t>1992-01-17</t>
        </is>
      </c>
      <c r="X63" t="inlineStr">
        <is>
          <t>1992-01-17</t>
        </is>
      </c>
      <c r="Y63" t="n">
        <v>1228</v>
      </c>
      <c r="Z63" t="n">
        <v>1145</v>
      </c>
      <c r="AA63" t="n">
        <v>1659</v>
      </c>
      <c r="AB63" t="n">
        <v>7</v>
      </c>
      <c r="AC63" t="n">
        <v>8</v>
      </c>
      <c r="AD63" t="n">
        <v>30</v>
      </c>
      <c r="AE63" t="n">
        <v>42</v>
      </c>
      <c r="AF63" t="n">
        <v>10</v>
      </c>
      <c r="AG63" t="n">
        <v>16</v>
      </c>
      <c r="AH63" t="n">
        <v>7</v>
      </c>
      <c r="AI63" t="n">
        <v>11</v>
      </c>
      <c r="AJ63" t="n">
        <v>16</v>
      </c>
      <c r="AK63" t="n">
        <v>22</v>
      </c>
      <c r="AL63" t="n">
        <v>5</v>
      </c>
      <c r="AM63" t="n">
        <v>6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HYPERLINK("http://catalog.hathitrust.org/Record/000256542","HathiTrust Record")</f>
        <v/>
      </c>
      <c r="AS63">
        <f>HYPERLINK("https://creighton-primo.hosted.exlibrisgroup.com/primo-explore/search?tab=default_tab&amp;search_scope=EVERYTHING&amp;vid=01CRU&amp;lang=en_US&amp;offset=0&amp;query=any,contains,991004660759702656","Catalog Record")</f>
        <v/>
      </c>
      <c r="AT63">
        <f>HYPERLINK("http://www.worldcat.org/oclc/4496719","WorldCat Record")</f>
        <v/>
      </c>
      <c r="AU63" t="inlineStr">
        <is>
          <t>49056718:eng</t>
        </is>
      </c>
      <c r="AV63" t="inlineStr">
        <is>
          <t>4496719</t>
        </is>
      </c>
      <c r="AW63" t="inlineStr">
        <is>
          <t>991004660759702656</t>
        </is>
      </c>
      <c r="AX63" t="inlineStr">
        <is>
          <t>991004660759702656</t>
        </is>
      </c>
      <c r="AY63" t="inlineStr">
        <is>
          <t>2268533580002656</t>
        </is>
      </c>
      <c r="AZ63" t="inlineStr">
        <is>
          <t>BOOK</t>
        </is>
      </c>
      <c r="BB63" t="inlineStr">
        <is>
          <t>9780060111014</t>
        </is>
      </c>
      <c r="BC63" t="inlineStr">
        <is>
          <t>32285000887660</t>
        </is>
      </c>
      <c r="BD63" t="inlineStr">
        <is>
          <t>893801198</t>
        </is>
      </c>
    </row>
    <row r="64">
      <c r="A64" t="inlineStr">
        <is>
          <t>No</t>
        </is>
      </c>
      <c r="B64" t="inlineStr">
        <is>
          <t>H59.F28 F36 1996</t>
        </is>
      </c>
      <c r="C64" t="inlineStr">
        <is>
          <t>0                      H  0059000F  28                 F  36          1996</t>
        </is>
      </c>
      <c r="D64" t="inlineStr">
        <is>
          <t>Fanon : a critical reader / edited, with an introduction and translations by Lewis R. Gordon, T. Denean Sharpley-Whiting, Renée T. White.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Oxford : Cambridge, Mass. : Blackwell Publishers, c1996.</t>
        </is>
      </c>
      <c r="M64" t="inlineStr">
        <is>
          <t>1996</t>
        </is>
      </c>
      <c r="O64" t="inlineStr">
        <is>
          <t>eng</t>
        </is>
      </c>
      <c r="P64" t="inlineStr">
        <is>
          <t>enk</t>
        </is>
      </c>
      <c r="Q64" t="inlineStr">
        <is>
          <t>Blackwell critical readers</t>
        </is>
      </c>
      <c r="R64" t="inlineStr">
        <is>
          <t xml:space="preserve">H  </t>
        </is>
      </c>
      <c r="S64" t="n">
        <v>6</v>
      </c>
      <c r="T64" t="n">
        <v>6</v>
      </c>
      <c r="U64" t="inlineStr">
        <is>
          <t>2009-04-11</t>
        </is>
      </c>
      <c r="V64" t="inlineStr">
        <is>
          <t>2009-04-11</t>
        </is>
      </c>
      <c r="W64" t="inlineStr">
        <is>
          <t>1998-03-25</t>
        </is>
      </c>
      <c r="X64" t="inlineStr">
        <is>
          <t>1998-03-25</t>
        </is>
      </c>
      <c r="Y64" t="n">
        <v>420</v>
      </c>
      <c r="Z64" t="n">
        <v>259</v>
      </c>
      <c r="AA64" t="n">
        <v>267</v>
      </c>
      <c r="AB64" t="n">
        <v>1</v>
      </c>
      <c r="AC64" t="n">
        <v>1</v>
      </c>
      <c r="AD64" t="n">
        <v>18</v>
      </c>
      <c r="AE64" t="n">
        <v>18</v>
      </c>
      <c r="AF64" t="n">
        <v>6</v>
      </c>
      <c r="AG64" t="n">
        <v>6</v>
      </c>
      <c r="AH64" t="n">
        <v>6</v>
      </c>
      <c r="AI64" t="n">
        <v>6</v>
      </c>
      <c r="AJ64" t="n">
        <v>11</v>
      </c>
      <c r="AK64" t="n">
        <v>11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HYPERLINK("https://creighton-primo.hosted.exlibrisgroup.com/primo-explore/search?tab=default_tab&amp;search_scope=EVERYTHING&amp;vid=01CRU&amp;lang=en_US&amp;offset=0&amp;query=any,contains,991002584539702656","Catalog Record")</f>
        <v/>
      </c>
      <c r="AT64">
        <f>HYPERLINK("http://www.worldcat.org/oclc/33865343","WorldCat Record")</f>
        <v/>
      </c>
      <c r="AU64" t="inlineStr">
        <is>
          <t>837029636:eng</t>
        </is>
      </c>
      <c r="AV64" t="inlineStr">
        <is>
          <t>33865343</t>
        </is>
      </c>
      <c r="AW64" t="inlineStr">
        <is>
          <t>991002584539702656</t>
        </is>
      </c>
      <c r="AX64" t="inlineStr">
        <is>
          <t>991002584539702656</t>
        </is>
      </c>
      <c r="AY64" t="inlineStr">
        <is>
          <t>2266205600002656</t>
        </is>
      </c>
      <c r="AZ64" t="inlineStr">
        <is>
          <t>BOOK</t>
        </is>
      </c>
      <c r="BB64" t="inlineStr">
        <is>
          <t>9781557868954</t>
        </is>
      </c>
      <c r="BC64" t="inlineStr">
        <is>
          <t>32285003380655</t>
        </is>
      </c>
      <c r="BD64" t="inlineStr">
        <is>
          <t>893427761</t>
        </is>
      </c>
    </row>
    <row r="65">
      <c r="A65" t="inlineStr">
        <is>
          <t>No</t>
        </is>
      </c>
      <c r="B65" t="inlineStr">
        <is>
          <t>H59.G25 G35</t>
        </is>
      </c>
      <c r="C65" t="inlineStr">
        <is>
          <t>0                      H  0059000G  25                 G  35</t>
        </is>
      </c>
      <c r="D65" t="inlineStr">
        <is>
          <t>Gandhi's social philosophy: perspective and relevance [by] B. N. Ganguli.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Ganguli, Birendranath.</t>
        </is>
      </c>
      <c r="L65" t="inlineStr">
        <is>
          <t>New York, Wiley [1973]</t>
        </is>
      </c>
      <c r="M65" t="inlineStr">
        <is>
          <t>1973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H  </t>
        </is>
      </c>
      <c r="S65" t="n">
        <v>2</v>
      </c>
      <c r="T65" t="n">
        <v>2</v>
      </c>
      <c r="U65" t="inlineStr">
        <is>
          <t>2002-04-05</t>
        </is>
      </c>
      <c r="V65" t="inlineStr">
        <is>
          <t>2002-04-05</t>
        </is>
      </c>
      <c r="W65" t="inlineStr">
        <is>
          <t>1997-06-03</t>
        </is>
      </c>
      <c r="X65" t="inlineStr">
        <is>
          <t>1997-06-03</t>
        </is>
      </c>
      <c r="Y65" t="n">
        <v>260</v>
      </c>
      <c r="Z65" t="n">
        <v>238</v>
      </c>
      <c r="AA65" t="n">
        <v>272</v>
      </c>
      <c r="AB65" t="n">
        <v>3</v>
      </c>
      <c r="AC65" t="n">
        <v>3</v>
      </c>
      <c r="AD65" t="n">
        <v>8</v>
      </c>
      <c r="AE65" t="n">
        <v>9</v>
      </c>
      <c r="AF65" t="n">
        <v>2</v>
      </c>
      <c r="AG65" t="n">
        <v>2</v>
      </c>
      <c r="AH65" t="n">
        <v>2</v>
      </c>
      <c r="AI65" t="n">
        <v>2</v>
      </c>
      <c r="AJ65" t="n">
        <v>4</v>
      </c>
      <c r="AK65" t="n">
        <v>5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HYPERLINK("http://catalog.hathitrust.org/Record/001252636","HathiTrust Record")</f>
        <v/>
      </c>
      <c r="AS65">
        <f>HYPERLINK("https://creighton-primo.hosted.exlibrisgroup.com/primo-explore/search?tab=default_tab&amp;search_scope=EVERYTHING&amp;vid=01CRU&amp;lang=en_US&amp;offset=0&amp;query=any,contains,991003050209702656","Catalog Record")</f>
        <v/>
      </c>
      <c r="AT65">
        <f>HYPERLINK("http://www.worldcat.org/oclc/609958","WorldCat Record")</f>
        <v/>
      </c>
      <c r="AU65" t="inlineStr">
        <is>
          <t>1640166:eng</t>
        </is>
      </c>
      <c r="AV65" t="inlineStr">
        <is>
          <t>609958</t>
        </is>
      </c>
      <c r="AW65" t="inlineStr">
        <is>
          <t>991003050209702656</t>
        </is>
      </c>
      <c r="AX65" t="inlineStr">
        <is>
          <t>991003050209702656</t>
        </is>
      </c>
      <c r="AY65" t="inlineStr">
        <is>
          <t>2256716560002656</t>
        </is>
      </c>
      <c r="AZ65" t="inlineStr">
        <is>
          <t>BOOK</t>
        </is>
      </c>
      <c r="BB65" t="inlineStr">
        <is>
          <t>9780470290569</t>
        </is>
      </c>
      <c r="BC65" t="inlineStr">
        <is>
          <t>32285002702313</t>
        </is>
      </c>
      <c r="BD65" t="inlineStr">
        <is>
          <t>893352660</t>
        </is>
      </c>
    </row>
    <row r="66">
      <c r="A66" t="inlineStr">
        <is>
          <t>No</t>
        </is>
      </c>
      <c r="B66" t="inlineStr">
        <is>
          <t>H59.H353 A3 2008</t>
        </is>
      </c>
      <c r="C66" t="inlineStr">
        <is>
          <t>0                      H  0059000H  353                A  3           2008</t>
        </is>
      </c>
      <c r="D66" t="inlineStr">
        <is>
          <t>Myself and other more important matters / Charles Handy.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Handy, Charles B.</t>
        </is>
      </c>
      <c r="L66" t="inlineStr">
        <is>
          <t>New York : AMACOM, c2008.</t>
        </is>
      </c>
      <c r="M66" t="inlineStr">
        <is>
          <t>2008</t>
        </is>
      </c>
      <c r="N66" t="inlineStr">
        <is>
          <t>1st U.S. ed.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H  </t>
        </is>
      </c>
      <c r="S66" t="n">
        <v>1</v>
      </c>
      <c r="T66" t="n">
        <v>1</v>
      </c>
      <c r="U66" t="inlineStr">
        <is>
          <t>2008-03-03</t>
        </is>
      </c>
      <c r="V66" t="inlineStr">
        <is>
          <t>2008-03-03</t>
        </is>
      </c>
      <c r="W66" t="inlineStr">
        <is>
          <t>2008-03-03</t>
        </is>
      </c>
      <c r="X66" t="inlineStr">
        <is>
          <t>2008-03-03</t>
        </is>
      </c>
      <c r="Y66" t="n">
        <v>163</v>
      </c>
      <c r="Z66" t="n">
        <v>139</v>
      </c>
      <c r="AA66" t="n">
        <v>165</v>
      </c>
      <c r="AB66" t="n">
        <v>3</v>
      </c>
      <c r="AC66" t="n">
        <v>3</v>
      </c>
      <c r="AD66" t="n">
        <v>9</v>
      </c>
      <c r="AE66" t="n">
        <v>9</v>
      </c>
      <c r="AF66" t="n">
        <v>4</v>
      </c>
      <c r="AG66" t="n">
        <v>4</v>
      </c>
      <c r="AH66" t="n">
        <v>1</v>
      </c>
      <c r="AI66" t="n">
        <v>1</v>
      </c>
      <c r="AJ66" t="n">
        <v>4</v>
      </c>
      <c r="AK66" t="n">
        <v>4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HYPERLINK("https://creighton-primo.hosted.exlibrisgroup.com/primo-explore/search?tab=default_tab&amp;search_scope=EVERYTHING&amp;vid=01CRU&amp;lang=en_US&amp;offset=0&amp;query=any,contains,991005186439702656","Catalog Record")</f>
        <v/>
      </c>
      <c r="AT66">
        <f>HYPERLINK("http://www.worldcat.org/oclc/154772640","WorldCat Record")</f>
        <v/>
      </c>
      <c r="AU66" t="inlineStr">
        <is>
          <t>47558834:eng</t>
        </is>
      </c>
      <c r="AV66" t="inlineStr">
        <is>
          <t>154772640</t>
        </is>
      </c>
      <c r="AW66" t="inlineStr">
        <is>
          <t>991005186439702656</t>
        </is>
      </c>
      <c r="AX66" t="inlineStr">
        <is>
          <t>991005186439702656</t>
        </is>
      </c>
      <c r="AY66" t="inlineStr">
        <is>
          <t>2267854340002656</t>
        </is>
      </c>
      <c r="AZ66" t="inlineStr">
        <is>
          <t>BOOK</t>
        </is>
      </c>
      <c r="BB66" t="inlineStr">
        <is>
          <t>9780814401736</t>
        </is>
      </c>
      <c r="BC66" t="inlineStr">
        <is>
          <t>32285005395545</t>
        </is>
      </c>
      <c r="BD66" t="inlineStr">
        <is>
          <t>893533327</t>
        </is>
      </c>
    </row>
    <row r="67">
      <c r="A67" t="inlineStr">
        <is>
          <t>No</t>
        </is>
      </c>
      <c r="B67" t="inlineStr">
        <is>
          <t>H59.H39 B37</t>
        </is>
      </c>
      <c r="C67" t="inlineStr">
        <is>
          <t>0                      H  0059000H  39                 B  37</t>
        </is>
      </c>
      <c r="D67" t="inlineStr">
        <is>
          <t>Hayek's social and economic philosophy / Norman P. Barry.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Barry, Norman P.</t>
        </is>
      </c>
      <c r="L67" t="inlineStr">
        <is>
          <t>London : Macmillan, 1979.</t>
        </is>
      </c>
      <c r="M67" t="inlineStr">
        <is>
          <t>1979</t>
        </is>
      </c>
      <c r="O67" t="inlineStr">
        <is>
          <t>eng</t>
        </is>
      </c>
      <c r="P67" t="inlineStr">
        <is>
          <t>enk</t>
        </is>
      </c>
      <c r="R67" t="inlineStr">
        <is>
          <t xml:space="preserve">H  </t>
        </is>
      </c>
      <c r="S67" t="n">
        <v>3</v>
      </c>
      <c r="T67" t="n">
        <v>3</v>
      </c>
      <c r="U67" t="inlineStr">
        <is>
          <t>1995-09-27</t>
        </is>
      </c>
      <c r="V67" t="inlineStr">
        <is>
          <t>1995-09-27</t>
        </is>
      </c>
      <c r="W67" t="inlineStr">
        <is>
          <t>1992-01-17</t>
        </is>
      </c>
      <c r="X67" t="inlineStr">
        <is>
          <t>1992-01-17</t>
        </is>
      </c>
      <c r="Y67" t="n">
        <v>536</v>
      </c>
      <c r="Z67" t="n">
        <v>359</v>
      </c>
      <c r="AA67" t="n">
        <v>365</v>
      </c>
      <c r="AB67" t="n">
        <v>4</v>
      </c>
      <c r="AC67" t="n">
        <v>4</v>
      </c>
      <c r="AD67" t="n">
        <v>27</v>
      </c>
      <c r="AE67" t="n">
        <v>27</v>
      </c>
      <c r="AF67" t="n">
        <v>10</v>
      </c>
      <c r="AG67" t="n">
        <v>10</v>
      </c>
      <c r="AH67" t="n">
        <v>7</v>
      </c>
      <c r="AI67" t="n">
        <v>7</v>
      </c>
      <c r="AJ67" t="n">
        <v>14</v>
      </c>
      <c r="AK67" t="n">
        <v>14</v>
      </c>
      <c r="AL67" t="n">
        <v>3</v>
      </c>
      <c r="AM67" t="n">
        <v>3</v>
      </c>
      <c r="AN67" t="n">
        <v>1</v>
      </c>
      <c r="AO67" t="n">
        <v>1</v>
      </c>
      <c r="AP67" t="inlineStr">
        <is>
          <t>No</t>
        </is>
      </c>
      <c r="AQ67" t="inlineStr">
        <is>
          <t>Yes</t>
        </is>
      </c>
      <c r="AR67">
        <f>HYPERLINK("http://catalog.hathitrust.org/Record/007117675","HathiTrust Record")</f>
        <v/>
      </c>
      <c r="AS67">
        <f>HYPERLINK("https://creighton-primo.hosted.exlibrisgroup.com/primo-explore/search?tab=default_tab&amp;search_scope=EVERYTHING&amp;vid=01CRU&amp;lang=en_US&amp;offset=0&amp;query=any,contains,991004862049702656","Catalog Record")</f>
        <v/>
      </c>
      <c r="AT67">
        <f>HYPERLINK("http://www.worldcat.org/oclc/5707580","WorldCat Record")</f>
        <v/>
      </c>
      <c r="AU67" t="inlineStr">
        <is>
          <t>449225:eng</t>
        </is>
      </c>
      <c r="AV67" t="inlineStr">
        <is>
          <t>5707580</t>
        </is>
      </c>
      <c r="AW67" t="inlineStr">
        <is>
          <t>991004862049702656</t>
        </is>
      </c>
      <c r="AX67" t="inlineStr">
        <is>
          <t>991004862049702656</t>
        </is>
      </c>
      <c r="AY67" t="inlineStr">
        <is>
          <t>2260924990002656</t>
        </is>
      </c>
      <c r="AZ67" t="inlineStr">
        <is>
          <t>BOOK</t>
        </is>
      </c>
      <c r="BB67" t="inlineStr">
        <is>
          <t>9780333256183</t>
        </is>
      </c>
      <c r="BC67" t="inlineStr">
        <is>
          <t>32285000887686</t>
        </is>
      </c>
      <c r="BD67" t="inlineStr">
        <is>
          <t>893889385</t>
        </is>
      </c>
    </row>
    <row r="68">
      <c r="A68" t="inlineStr">
        <is>
          <t>No</t>
        </is>
      </c>
      <c r="B68" t="inlineStr">
        <is>
          <t>H59.W4 H65 2000</t>
        </is>
      </c>
      <c r="C68" t="inlineStr">
        <is>
          <t>0                      H  0059000W  4                  H  65          2000</t>
        </is>
      </c>
      <c r="D68" t="inlineStr">
        <is>
          <t>The unknown Max Weber / Paul Honigsheim ; edited and with an introduction by Alan Sica.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Honigsheim, Paul, 1885-1963.</t>
        </is>
      </c>
      <c r="L68" t="inlineStr">
        <is>
          <t>New Brunswick, N.J. : Transaction Publishers, c2000.</t>
        </is>
      </c>
      <c r="M68" t="inlineStr">
        <is>
          <t>2000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H  </t>
        </is>
      </c>
      <c r="S68" t="n">
        <v>2</v>
      </c>
      <c r="T68" t="n">
        <v>2</v>
      </c>
      <c r="U68" t="inlineStr">
        <is>
          <t>2002-05-28</t>
        </is>
      </c>
      <c r="V68" t="inlineStr">
        <is>
          <t>2002-05-28</t>
        </is>
      </c>
      <c r="W68" t="inlineStr">
        <is>
          <t>2002-05-22</t>
        </is>
      </c>
      <c r="X68" t="inlineStr">
        <is>
          <t>2002-05-22</t>
        </is>
      </c>
      <c r="Y68" t="n">
        <v>518</v>
      </c>
      <c r="Z68" t="n">
        <v>446</v>
      </c>
      <c r="AA68" t="n">
        <v>493</v>
      </c>
      <c r="AB68" t="n">
        <v>4</v>
      </c>
      <c r="AC68" t="n">
        <v>4</v>
      </c>
      <c r="AD68" t="n">
        <v>25</v>
      </c>
      <c r="AE68" t="n">
        <v>25</v>
      </c>
      <c r="AF68" t="n">
        <v>10</v>
      </c>
      <c r="AG68" t="n">
        <v>10</v>
      </c>
      <c r="AH68" t="n">
        <v>5</v>
      </c>
      <c r="AI68" t="n">
        <v>5</v>
      </c>
      <c r="AJ68" t="n">
        <v>13</v>
      </c>
      <c r="AK68" t="n">
        <v>13</v>
      </c>
      <c r="AL68" t="n">
        <v>3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HYPERLINK("https://creighton-primo.hosted.exlibrisgroup.com/primo-explore/search?tab=default_tab&amp;search_scope=EVERYTHING&amp;vid=01CRU&amp;lang=en_US&amp;offset=0&amp;query=any,contains,991003787729702656","Catalog Record")</f>
        <v/>
      </c>
      <c r="AT68">
        <f>HYPERLINK("http://www.worldcat.org/oclc/44084102","WorldCat Record")</f>
        <v/>
      </c>
      <c r="AU68" t="inlineStr">
        <is>
          <t>11749086:eng</t>
        </is>
      </c>
      <c r="AV68" t="inlineStr">
        <is>
          <t>44084102</t>
        </is>
      </c>
      <c r="AW68" t="inlineStr">
        <is>
          <t>991003787729702656</t>
        </is>
      </c>
      <c r="AX68" t="inlineStr">
        <is>
          <t>991003787729702656</t>
        </is>
      </c>
      <c r="AY68" t="inlineStr">
        <is>
          <t>2272156360002656</t>
        </is>
      </c>
      <c r="AZ68" t="inlineStr">
        <is>
          <t>BOOK</t>
        </is>
      </c>
      <c r="BB68" t="inlineStr">
        <is>
          <t>9780765800152</t>
        </is>
      </c>
      <c r="BC68" t="inlineStr">
        <is>
          <t>32285004489588</t>
        </is>
      </c>
      <c r="BD68" t="inlineStr">
        <is>
          <t>893525228</t>
        </is>
      </c>
    </row>
    <row r="69">
      <c r="A69" t="inlineStr">
        <is>
          <t>No</t>
        </is>
      </c>
      <c r="B69" t="inlineStr">
        <is>
          <t>H59.W4 M3</t>
        </is>
      </c>
      <c r="C69" t="inlineStr">
        <is>
          <t>0                      H  0059000W  4                  M  3</t>
        </is>
      </c>
      <c r="D69" t="inlineStr">
        <is>
          <t>Max Weber and German politics, a study in political sociology, by J. P. Mayer.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Mayer, J. P. (Jacob Peter), 1903-1992.</t>
        </is>
      </c>
      <c r="L69" t="inlineStr">
        <is>
          <t>London, Faber and Faber [1944]</t>
        </is>
      </c>
      <c r="M69" t="inlineStr">
        <is>
          <t>1944</t>
        </is>
      </c>
      <c r="O69" t="inlineStr">
        <is>
          <t>eng</t>
        </is>
      </c>
      <c r="P69" t="inlineStr">
        <is>
          <t xml:space="preserve">xx </t>
        </is>
      </c>
      <c r="R69" t="inlineStr">
        <is>
          <t xml:space="preserve">H  </t>
        </is>
      </c>
      <c r="S69" t="n">
        <v>1</v>
      </c>
      <c r="T69" t="n">
        <v>1</v>
      </c>
      <c r="U69" t="inlineStr">
        <is>
          <t>2001-11-06</t>
        </is>
      </c>
      <c r="V69" t="inlineStr">
        <is>
          <t>2001-11-06</t>
        </is>
      </c>
      <c r="W69" t="inlineStr">
        <is>
          <t>1997-06-03</t>
        </is>
      </c>
      <c r="X69" t="inlineStr">
        <is>
          <t>1997-06-03</t>
        </is>
      </c>
      <c r="Y69" t="n">
        <v>230</v>
      </c>
      <c r="Z69" t="n">
        <v>151</v>
      </c>
      <c r="AA69" t="n">
        <v>404</v>
      </c>
      <c r="AB69" t="n">
        <v>2</v>
      </c>
      <c r="AC69" t="n">
        <v>4</v>
      </c>
      <c r="AD69" t="n">
        <v>11</v>
      </c>
      <c r="AE69" t="n">
        <v>25</v>
      </c>
      <c r="AF69" t="n">
        <v>3</v>
      </c>
      <c r="AG69" t="n">
        <v>6</v>
      </c>
      <c r="AH69" t="n">
        <v>3</v>
      </c>
      <c r="AI69" t="n">
        <v>6</v>
      </c>
      <c r="AJ69" t="n">
        <v>6</v>
      </c>
      <c r="AK69" t="n">
        <v>16</v>
      </c>
      <c r="AL69" t="n">
        <v>1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HYPERLINK("http://catalog.hathitrust.org/Record/001305658","HathiTrust Record")</f>
        <v/>
      </c>
      <c r="AS69">
        <f>HYPERLINK("https://creighton-primo.hosted.exlibrisgroup.com/primo-explore/search?tab=default_tab&amp;search_scope=EVERYTHING&amp;vid=01CRU&amp;lang=en_US&amp;offset=0&amp;query=any,contains,991003535169702656","Catalog Record")</f>
        <v/>
      </c>
      <c r="AT69">
        <f>HYPERLINK("http://www.worldcat.org/oclc/1099404","WorldCat Record")</f>
        <v/>
      </c>
      <c r="AU69" t="inlineStr">
        <is>
          <t>1283147:eng</t>
        </is>
      </c>
      <c r="AV69" t="inlineStr">
        <is>
          <t>1099404</t>
        </is>
      </c>
      <c r="AW69" t="inlineStr">
        <is>
          <t>991003535169702656</t>
        </is>
      </c>
      <c r="AX69" t="inlineStr">
        <is>
          <t>991003535169702656</t>
        </is>
      </c>
      <c r="AY69" t="inlineStr">
        <is>
          <t>2267375000002656</t>
        </is>
      </c>
      <c r="AZ69" t="inlineStr">
        <is>
          <t>BOOK</t>
        </is>
      </c>
      <c r="BC69" t="inlineStr">
        <is>
          <t>32285002702388</t>
        </is>
      </c>
      <c r="BD69" t="inlineStr">
        <is>
          <t>893410380</t>
        </is>
      </c>
    </row>
    <row r="70">
      <c r="A70" t="inlineStr">
        <is>
          <t>No</t>
        </is>
      </c>
      <c r="B70" t="inlineStr">
        <is>
          <t>H59.W87 O24 1999</t>
        </is>
      </c>
      <c r="C70" t="inlineStr">
        <is>
          <t>0                      H  0059000W  87                 O  24          1999</t>
        </is>
      </c>
      <c r="D70" t="inlineStr">
        <is>
          <t>Houser : the life and work of Catherine Bauer / H. Peter Oberlander and Eva Newbrun ; with a foreword by Martin Meyerson.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Oberlander, H. Peter, 1922-2008.</t>
        </is>
      </c>
      <c r="L70" t="inlineStr">
        <is>
          <t>Vancouver : UBC Press, 1999.</t>
        </is>
      </c>
      <c r="M70" t="inlineStr">
        <is>
          <t>1999</t>
        </is>
      </c>
      <c r="O70" t="inlineStr">
        <is>
          <t>eng</t>
        </is>
      </c>
      <c r="P70" t="inlineStr">
        <is>
          <t>bcc</t>
        </is>
      </c>
      <c r="R70" t="inlineStr">
        <is>
          <t xml:space="preserve">H  </t>
        </is>
      </c>
      <c r="S70" t="n">
        <v>1</v>
      </c>
      <c r="T70" t="n">
        <v>1</v>
      </c>
      <c r="U70" t="inlineStr">
        <is>
          <t>2001-02-22</t>
        </is>
      </c>
      <c r="V70" t="inlineStr">
        <is>
          <t>2001-02-22</t>
        </is>
      </c>
      <c r="W70" t="inlineStr">
        <is>
          <t>2001-02-22</t>
        </is>
      </c>
      <c r="X70" t="inlineStr">
        <is>
          <t>2001-02-22</t>
        </is>
      </c>
      <c r="Y70" t="n">
        <v>203</v>
      </c>
      <c r="Z70" t="n">
        <v>156</v>
      </c>
      <c r="AA70" t="n">
        <v>521</v>
      </c>
      <c r="AB70" t="n">
        <v>2</v>
      </c>
      <c r="AC70" t="n">
        <v>6</v>
      </c>
      <c r="AD70" t="n">
        <v>9</v>
      </c>
      <c r="AE70" t="n">
        <v>28</v>
      </c>
      <c r="AF70" t="n">
        <v>2</v>
      </c>
      <c r="AG70" t="n">
        <v>8</v>
      </c>
      <c r="AH70" t="n">
        <v>2</v>
      </c>
      <c r="AI70" t="n">
        <v>7</v>
      </c>
      <c r="AJ70" t="n">
        <v>5</v>
      </c>
      <c r="AK70" t="n">
        <v>10</v>
      </c>
      <c r="AL70" t="n">
        <v>1</v>
      </c>
      <c r="AM70" t="n">
        <v>5</v>
      </c>
      <c r="AN70" t="n">
        <v>1</v>
      </c>
      <c r="AO70" t="n">
        <v>2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HYPERLINK("https://creighton-primo.hosted.exlibrisgroup.com/primo-explore/search?tab=default_tab&amp;search_scope=EVERYTHING&amp;vid=01CRU&amp;lang=en_US&amp;offset=0&amp;query=any,contains,991003479249702656","Catalog Record")</f>
        <v/>
      </c>
      <c r="AT70">
        <f>HYPERLINK("http://www.worldcat.org/oclc/41312540","WorldCat Record")</f>
        <v/>
      </c>
      <c r="AU70" t="inlineStr">
        <is>
          <t>793991817:eng</t>
        </is>
      </c>
      <c r="AV70" t="inlineStr">
        <is>
          <t>41312540</t>
        </is>
      </c>
      <c r="AW70" t="inlineStr">
        <is>
          <t>991003479249702656</t>
        </is>
      </c>
      <c r="AX70" t="inlineStr">
        <is>
          <t>991003479249702656</t>
        </is>
      </c>
      <c r="AY70" t="inlineStr">
        <is>
          <t>2267649680002656</t>
        </is>
      </c>
      <c r="AZ70" t="inlineStr">
        <is>
          <t>BOOK</t>
        </is>
      </c>
      <c r="BB70" t="inlineStr">
        <is>
          <t>9780774807210</t>
        </is>
      </c>
      <c r="BC70" t="inlineStr">
        <is>
          <t>32285004296694</t>
        </is>
      </c>
      <c r="BD70" t="inlineStr">
        <is>
          <t>893900009</t>
        </is>
      </c>
    </row>
    <row r="71">
      <c r="A71" t="inlineStr">
        <is>
          <t>No</t>
        </is>
      </c>
      <c r="B71" t="inlineStr">
        <is>
          <t>H61 .A54 1997</t>
        </is>
      </c>
      <c r="C71" t="inlineStr">
        <is>
          <t>0                      H  0061000A  54          1997</t>
        </is>
      </c>
      <c r="D71" t="inlineStr">
        <is>
          <t>The global age : state and society beyond modernity / Martin Albrow.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Albrow, Martin.</t>
        </is>
      </c>
      <c r="L71" t="inlineStr">
        <is>
          <t>Stanford, Calif. : Stanford University Press, 1997, c1996.</t>
        </is>
      </c>
      <c r="M71" t="inlineStr">
        <is>
          <t>1997</t>
        </is>
      </c>
      <c r="O71" t="inlineStr">
        <is>
          <t>eng</t>
        </is>
      </c>
      <c r="P71" t="inlineStr">
        <is>
          <t>cau</t>
        </is>
      </c>
      <c r="R71" t="inlineStr">
        <is>
          <t xml:space="preserve">H  </t>
        </is>
      </c>
      <c r="S71" t="n">
        <v>1</v>
      </c>
      <c r="T71" t="n">
        <v>1</v>
      </c>
      <c r="U71" t="inlineStr">
        <is>
          <t>2000-04-10</t>
        </is>
      </c>
      <c r="V71" t="inlineStr">
        <is>
          <t>2000-04-10</t>
        </is>
      </c>
      <c r="W71" t="inlineStr">
        <is>
          <t>1997-12-29</t>
        </is>
      </c>
      <c r="X71" t="inlineStr">
        <is>
          <t>1997-12-29</t>
        </is>
      </c>
      <c r="Y71" t="n">
        <v>350</v>
      </c>
      <c r="Z71" t="n">
        <v>259</v>
      </c>
      <c r="AA71" t="n">
        <v>312</v>
      </c>
      <c r="AB71" t="n">
        <v>3</v>
      </c>
      <c r="AC71" t="n">
        <v>3</v>
      </c>
      <c r="AD71" t="n">
        <v>10</v>
      </c>
      <c r="AE71" t="n">
        <v>12</v>
      </c>
      <c r="AF71" t="n">
        <v>2</v>
      </c>
      <c r="AG71" t="n">
        <v>2</v>
      </c>
      <c r="AH71" t="n">
        <v>2</v>
      </c>
      <c r="AI71" t="n">
        <v>4</v>
      </c>
      <c r="AJ71" t="n">
        <v>7</v>
      </c>
      <c r="AK71" t="n">
        <v>8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HYPERLINK("https://creighton-primo.hosted.exlibrisgroup.com/primo-explore/search?tab=default_tab&amp;search_scope=EVERYTHING&amp;vid=01CRU&amp;lang=en_US&amp;offset=0&amp;query=any,contains,991002786479702656","Catalog Record")</f>
        <v/>
      </c>
      <c r="AT71">
        <f>HYPERLINK("http://www.worldcat.org/oclc/36586547","WorldCat Record")</f>
        <v/>
      </c>
      <c r="AU71" t="inlineStr">
        <is>
          <t>613266:eng</t>
        </is>
      </c>
      <c r="AV71" t="inlineStr">
        <is>
          <t>36586547</t>
        </is>
      </c>
      <c r="AW71" t="inlineStr">
        <is>
          <t>991002786479702656</t>
        </is>
      </c>
      <c r="AX71" t="inlineStr">
        <is>
          <t>991002786479702656</t>
        </is>
      </c>
      <c r="AY71" t="inlineStr">
        <is>
          <t>2261878890002656</t>
        </is>
      </c>
      <c r="AZ71" t="inlineStr">
        <is>
          <t>BOOK</t>
        </is>
      </c>
      <c r="BB71" t="inlineStr">
        <is>
          <t>9780804728690</t>
        </is>
      </c>
      <c r="BC71" t="inlineStr">
        <is>
          <t>32285003284709</t>
        </is>
      </c>
      <c r="BD71" t="inlineStr">
        <is>
          <t>893415650</t>
        </is>
      </c>
    </row>
    <row r="72">
      <c r="A72" t="inlineStr">
        <is>
          <t>No</t>
        </is>
      </c>
      <c r="B72" t="inlineStr">
        <is>
          <t>H61 .A58 2003</t>
        </is>
      </c>
      <c r="C72" t="inlineStr">
        <is>
          <t>0                      H  0061000A  58          2003</t>
        </is>
      </c>
      <c r="D72" t="inlineStr">
        <is>
          <t>Interpreting quantitative data with SPSS / Rachad Antonius.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Antonius, Rachad.</t>
        </is>
      </c>
      <c r="L72" t="inlineStr">
        <is>
          <t>London : SAGE, 2003.</t>
        </is>
      </c>
      <c r="M72" t="inlineStr">
        <is>
          <t>2003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H  </t>
        </is>
      </c>
      <c r="S72" t="n">
        <v>9</v>
      </c>
      <c r="T72" t="n">
        <v>9</v>
      </c>
      <c r="U72" t="inlineStr">
        <is>
          <t>2007-12-12</t>
        </is>
      </c>
      <c r="V72" t="inlineStr">
        <is>
          <t>2007-12-12</t>
        </is>
      </c>
      <c r="W72" t="inlineStr">
        <is>
          <t>2003-09-23</t>
        </is>
      </c>
      <c r="X72" t="inlineStr">
        <is>
          <t>2003-09-23</t>
        </is>
      </c>
      <c r="Y72" t="n">
        <v>70</v>
      </c>
      <c r="Z72" t="n">
        <v>39</v>
      </c>
      <c r="AA72" t="n">
        <v>625</v>
      </c>
      <c r="AB72" t="n">
        <v>2</v>
      </c>
      <c r="AC72" t="n">
        <v>5</v>
      </c>
      <c r="AD72" t="n">
        <v>1</v>
      </c>
      <c r="AE72" t="n">
        <v>14</v>
      </c>
      <c r="AF72" t="n">
        <v>0</v>
      </c>
      <c r="AG72" t="n">
        <v>5</v>
      </c>
      <c r="AH72" t="n">
        <v>0</v>
      </c>
      <c r="AI72" t="n">
        <v>1</v>
      </c>
      <c r="AJ72" t="n">
        <v>0</v>
      </c>
      <c r="AK72" t="n">
        <v>6</v>
      </c>
      <c r="AL72" t="n">
        <v>1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HYPERLINK("https://creighton-primo.hosted.exlibrisgroup.com/primo-explore/search?tab=default_tab&amp;search_scope=EVERYTHING&amp;vid=01CRU&amp;lang=en_US&amp;offset=0&amp;query=any,contains,991004132879702656","Catalog Record")</f>
        <v/>
      </c>
      <c r="AT72">
        <f>HYPERLINK("http://www.worldcat.org/oclc/51115348","WorldCat Record")</f>
        <v/>
      </c>
      <c r="AU72" t="inlineStr">
        <is>
          <t>756790:eng</t>
        </is>
      </c>
      <c r="AV72" t="inlineStr">
        <is>
          <t>51115348</t>
        </is>
      </c>
      <c r="AW72" t="inlineStr">
        <is>
          <t>991004132879702656</t>
        </is>
      </c>
      <c r="AX72" t="inlineStr">
        <is>
          <t>991004132879702656</t>
        </is>
      </c>
      <c r="AY72" t="inlineStr">
        <is>
          <t>2272449090002656</t>
        </is>
      </c>
      <c r="AZ72" t="inlineStr">
        <is>
          <t>BOOK</t>
        </is>
      </c>
      <c r="BB72" t="inlineStr">
        <is>
          <t>9780761973997</t>
        </is>
      </c>
      <c r="BC72" t="inlineStr">
        <is>
          <t>32285004789201</t>
        </is>
      </c>
      <c r="BD72" t="inlineStr">
        <is>
          <t>893810374</t>
        </is>
      </c>
    </row>
    <row r="73">
      <c r="A73" t="inlineStr">
        <is>
          <t>No</t>
        </is>
      </c>
      <c r="B73" t="inlineStr">
        <is>
          <t>H61 .A665 1973</t>
        </is>
      </c>
      <c r="C73" t="inlineStr">
        <is>
          <t>0                      H  0061000A  665         1973</t>
        </is>
      </c>
      <c r="D73" t="inlineStr">
        <is>
          <t>Social sciences as sorcery.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Andreski, Stanislav.</t>
        </is>
      </c>
      <c r="L73" t="inlineStr">
        <is>
          <t>New York : St. Martin's Press, [1973, c1972]</t>
        </is>
      </c>
      <c r="M73" t="inlineStr">
        <is>
          <t>1973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H  </t>
        </is>
      </c>
      <c r="S73" t="n">
        <v>4</v>
      </c>
      <c r="T73" t="n">
        <v>4</v>
      </c>
      <c r="U73" t="inlineStr">
        <is>
          <t>1997-03-06</t>
        </is>
      </c>
      <c r="V73" t="inlineStr">
        <is>
          <t>1997-03-06</t>
        </is>
      </c>
      <c r="W73" t="inlineStr">
        <is>
          <t>1991-02-14</t>
        </is>
      </c>
      <c r="X73" t="inlineStr">
        <is>
          <t>1991-02-14</t>
        </is>
      </c>
      <c r="Y73" t="n">
        <v>377</v>
      </c>
      <c r="Z73" t="n">
        <v>353</v>
      </c>
      <c r="AA73" t="n">
        <v>563</v>
      </c>
      <c r="AB73" t="n">
        <v>2</v>
      </c>
      <c r="AC73" t="n">
        <v>3</v>
      </c>
      <c r="AD73" t="n">
        <v>9</v>
      </c>
      <c r="AE73" t="n">
        <v>25</v>
      </c>
      <c r="AF73" t="n">
        <v>4</v>
      </c>
      <c r="AG73" t="n">
        <v>9</v>
      </c>
      <c r="AH73" t="n">
        <v>1</v>
      </c>
      <c r="AI73" t="n">
        <v>4</v>
      </c>
      <c r="AJ73" t="n">
        <v>6</v>
      </c>
      <c r="AK73" t="n">
        <v>17</v>
      </c>
      <c r="AL73" t="n">
        <v>1</v>
      </c>
      <c r="AM73" t="n">
        <v>2</v>
      </c>
      <c r="AN73" t="n">
        <v>0</v>
      </c>
      <c r="AO73" t="n">
        <v>1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HYPERLINK("https://creighton-primo.hosted.exlibrisgroup.com/primo-explore/search?tab=default_tab&amp;search_scope=EVERYTHING&amp;vid=01CRU&amp;lang=en_US&amp;offset=0&amp;query=any,contains,991003132669702656","Catalog Record")</f>
        <v/>
      </c>
      <c r="AT73">
        <f>HYPERLINK("http://www.worldcat.org/oclc/675418","WorldCat Record")</f>
        <v/>
      </c>
      <c r="AU73" t="inlineStr">
        <is>
          <t>1578965:eng</t>
        </is>
      </c>
      <c r="AV73" t="inlineStr">
        <is>
          <t>675418</t>
        </is>
      </c>
      <c r="AW73" t="inlineStr">
        <is>
          <t>991003132669702656</t>
        </is>
      </c>
      <c r="AX73" t="inlineStr">
        <is>
          <t>991003132669702656</t>
        </is>
      </c>
      <c r="AY73" t="inlineStr">
        <is>
          <t>2267318080002656</t>
        </is>
      </c>
      <c r="AZ73" t="inlineStr">
        <is>
          <t>BOOK</t>
        </is>
      </c>
      <c r="BC73" t="inlineStr">
        <is>
          <t>32285000510361</t>
        </is>
      </c>
      <c r="BD73" t="inlineStr">
        <is>
          <t>893416074</t>
        </is>
      </c>
    </row>
    <row r="74">
      <c r="A74" t="inlineStr">
        <is>
          <t>No</t>
        </is>
      </c>
      <c r="B74" t="inlineStr">
        <is>
          <t>H61 .B25</t>
        </is>
      </c>
      <c r="C74" t="inlineStr">
        <is>
          <t>0                      H  0061000B  25</t>
        </is>
      </c>
      <c r="D74" t="inlineStr">
        <is>
          <t>The implementation game : what happens after a bill becomes a law / Eugene Bardach.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Bardach, Eugene.</t>
        </is>
      </c>
      <c r="L74" t="inlineStr">
        <is>
          <t>Cambridge, Mass. : MIT Press, c1977.</t>
        </is>
      </c>
      <c r="M74" t="inlineStr">
        <is>
          <t>1977</t>
        </is>
      </c>
      <c r="O74" t="inlineStr">
        <is>
          <t>eng</t>
        </is>
      </c>
      <c r="P74" t="inlineStr">
        <is>
          <t>mau</t>
        </is>
      </c>
      <c r="Q74" t="inlineStr">
        <is>
          <t>MIT studies in American politics and public policy ; 1</t>
        </is>
      </c>
      <c r="R74" t="inlineStr">
        <is>
          <t xml:space="preserve">H  </t>
        </is>
      </c>
      <c r="S74" t="n">
        <v>3</v>
      </c>
      <c r="T74" t="n">
        <v>3</v>
      </c>
      <c r="U74" t="inlineStr">
        <is>
          <t>1997-09-02</t>
        </is>
      </c>
      <c r="V74" t="inlineStr">
        <is>
          <t>1997-09-02</t>
        </is>
      </c>
      <c r="W74" t="inlineStr">
        <is>
          <t>1997-06-03</t>
        </is>
      </c>
      <c r="X74" t="inlineStr">
        <is>
          <t>1997-06-03</t>
        </is>
      </c>
      <c r="Y74" t="n">
        <v>879</v>
      </c>
      <c r="Z74" t="n">
        <v>749</v>
      </c>
      <c r="AA74" t="n">
        <v>770</v>
      </c>
      <c r="AB74" t="n">
        <v>5</v>
      </c>
      <c r="AC74" t="n">
        <v>5</v>
      </c>
      <c r="AD74" t="n">
        <v>44</v>
      </c>
      <c r="AE74" t="n">
        <v>45</v>
      </c>
      <c r="AF74" t="n">
        <v>9</v>
      </c>
      <c r="AG74" t="n">
        <v>10</v>
      </c>
      <c r="AH74" t="n">
        <v>7</v>
      </c>
      <c r="AI74" t="n">
        <v>7</v>
      </c>
      <c r="AJ74" t="n">
        <v>15</v>
      </c>
      <c r="AK74" t="n">
        <v>15</v>
      </c>
      <c r="AL74" t="n">
        <v>4</v>
      </c>
      <c r="AM74" t="n">
        <v>4</v>
      </c>
      <c r="AN74" t="n">
        <v>16</v>
      </c>
      <c r="AO74" t="n">
        <v>16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HYPERLINK("http://catalog.hathitrust.org/Record/000130131","HathiTrust Record")</f>
        <v/>
      </c>
      <c r="AS74">
        <f>HYPERLINK("https://creighton-primo.hosted.exlibrisgroup.com/primo-explore/search?tab=default_tab&amp;search_scope=EVERYTHING&amp;vid=01CRU&amp;lang=en_US&amp;offset=0&amp;query=any,contains,991004198539702656","Catalog Record")</f>
        <v/>
      </c>
      <c r="AT74">
        <f>HYPERLINK("http://www.worldcat.org/oclc/2646171","WorldCat Record")</f>
        <v/>
      </c>
      <c r="AU74" t="inlineStr">
        <is>
          <t>422008:eng</t>
        </is>
      </c>
      <c r="AV74" t="inlineStr">
        <is>
          <t>2646171</t>
        </is>
      </c>
      <c r="AW74" t="inlineStr">
        <is>
          <t>991004198539702656</t>
        </is>
      </c>
      <c r="AX74" t="inlineStr">
        <is>
          <t>991004198539702656</t>
        </is>
      </c>
      <c r="AY74" t="inlineStr">
        <is>
          <t>2254753980002656</t>
        </is>
      </c>
      <c r="AZ74" t="inlineStr">
        <is>
          <t>BOOK</t>
        </is>
      </c>
      <c r="BB74" t="inlineStr">
        <is>
          <t>9780262021258</t>
        </is>
      </c>
      <c r="BC74" t="inlineStr">
        <is>
          <t>32285002702412</t>
        </is>
      </c>
      <c r="BD74" t="inlineStr">
        <is>
          <t>893612067</t>
        </is>
      </c>
    </row>
    <row r="75">
      <c r="A75" t="inlineStr">
        <is>
          <t>No</t>
        </is>
      </c>
      <c r="B75" t="inlineStr">
        <is>
          <t>H61 .B4765 1999</t>
        </is>
      </c>
      <c r="C75" t="inlineStr">
        <is>
          <t>0                      H  0061000B  4765        1999</t>
        </is>
      </c>
      <c r="D75" t="inlineStr">
        <is>
          <t>Doing quantitative research in the social sciences : an integrated approach to research design, measurement and statistics / Thomas R. Black.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Black, Thomas R.</t>
        </is>
      </c>
      <c r="L75" t="inlineStr">
        <is>
          <t>London : SAGE, 1999.</t>
        </is>
      </c>
      <c r="M75" t="inlineStr">
        <is>
          <t>1999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H  </t>
        </is>
      </c>
      <c r="S75" t="n">
        <v>6</v>
      </c>
      <c r="T75" t="n">
        <v>6</v>
      </c>
      <c r="U75" t="inlineStr">
        <is>
          <t>2008-06-11</t>
        </is>
      </c>
      <c r="V75" t="inlineStr">
        <is>
          <t>2008-06-11</t>
        </is>
      </c>
      <c r="W75" t="inlineStr">
        <is>
          <t>1999-11-03</t>
        </is>
      </c>
      <c r="X75" t="inlineStr">
        <is>
          <t>1999-11-03</t>
        </is>
      </c>
      <c r="Y75" t="n">
        <v>459</v>
      </c>
      <c r="Z75" t="n">
        <v>234</v>
      </c>
      <c r="AA75" t="n">
        <v>247</v>
      </c>
      <c r="AB75" t="n">
        <v>3</v>
      </c>
      <c r="AC75" t="n">
        <v>3</v>
      </c>
      <c r="AD75" t="n">
        <v>11</v>
      </c>
      <c r="AE75" t="n">
        <v>11</v>
      </c>
      <c r="AF75" t="n">
        <v>3</v>
      </c>
      <c r="AG75" t="n">
        <v>3</v>
      </c>
      <c r="AH75" t="n">
        <v>3</v>
      </c>
      <c r="AI75" t="n">
        <v>3</v>
      </c>
      <c r="AJ75" t="n">
        <v>6</v>
      </c>
      <c r="AK75" t="n">
        <v>6</v>
      </c>
      <c r="AL75" t="n">
        <v>2</v>
      </c>
      <c r="AM75" t="n">
        <v>2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HYPERLINK("http://catalog.hathitrust.org/Record/003993633","HathiTrust Record")</f>
        <v/>
      </c>
      <c r="AS75">
        <f>HYPERLINK("https://creighton-primo.hosted.exlibrisgroup.com/primo-explore/search?tab=default_tab&amp;search_scope=EVERYTHING&amp;vid=01CRU&amp;lang=en_US&amp;offset=0&amp;query=any,contains,991003030259702656","Catalog Record")</f>
        <v/>
      </c>
      <c r="AT75">
        <f>HYPERLINK("http://www.worldcat.org/oclc/41491175","WorldCat Record")</f>
        <v/>
      </c>
      <c r="AU75" t="inlineStr">
        <is>
          <t>837010105:eng</t>
        </is>
      </c>
      <c r="AV75" t="inlineStr">
        <is>
          <t>41491175</t>
        </is>
      </c>
      <c r="AW75" t="inlineStr">
        <is>
          <t>991003030259702656</t>
        </is>
      </c>
      <c r="AX75" t="inlineStr">
        <is>
          <t>991003030259702656</t>
        </is>
      </c>
      <c r="AY75" t="inlineStr">
        <is>
          <t>2258331330002656</t>
        </is>
      </c>
      <c r="AZ75" t="inlineStr">
        <is>
          <t>BOOK</t>
        </is>
      </c>
      <c r="BB75" t="inlineStr">
        <is>
          <t>9780761953524</t>
        </is>
      </c>
      <c r="BC75" t="inlineStr">
        <is>
          <t>32285003617403</t>
        </is>
      </c>
      <c r="BD75" t="inlineStr">
        <is>
          <t>893245941</t>
        </is>
      </c>
    </row>
    <row r="76">
      <c r="A76" t="inlineStr">
        <is>
          <t>No</t>
        </is>
      </c>
      <c r="B76" t="inlineStr">
        <is>
          <t>H61 .B478 1984</t>
        </is>
      </c>
      <c r="C76" t="inlineStr">
        <is>
          <t>0                      H  0061000B  478         1984</t>
        </is>
      </c>
      <c r="D76" t="inlineStr">
        <is>
          <t>Basic dilemmas in the social sciences / Hubert M. Blalock, Jr.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Blalock, Hubert M.</t>
        </is>
      </c>
      <c r="L76" t="inlineStr">
        <is>
          <t>Beverly Hills : Sage Publications, c1984.</t>
        </is>
      </c>
      <c r="M76" t="inlineStr">
        <is>
          <t>1984</t>
        </is>
      </c>
      <c r="O76" t="inlineStr">
        <is>
          <t>eng</t>
        </is>
      </c>
      <c r="P76" t="inlineStr">
        <is>
          <t>cau</t>
        </is>
      </c>
      <c r="R76" t="inlineStr">
        <is>
          <t xml:space="preserve">H  </t>
        </is>
      </c>
      <c r="S76" t="n">
        <v>1</v>
      </c>
      <c r="T76" t="n">
        <v>1</v>
      </c>
      <c r="U76" t="inlineStr">
        <is>
          <t>1996-04-02</t>
        </is>
      </c>
      <c r="V76" t="inlineStr">
        <is>
          <t>1996-04-02</t>
        </is>
      </c>
      <c r="W76" t="inlineStr">
        <is>
          <t>1992-01-23</t>
        </is>
      </c>
      <c r="X76" t="inlineStr">
        <is>
          <t>1992-01-23</t>
        </is>
      </c>
      <c r="Y76" t="n">
        <v>539</v>
      </c>
      <c r="Z76" t="n">
        <v>380</v>
      </c>
      <c r="AA76" t="n">
        <v>382</v>
      </c>
      <c r="AB76" t="n">
        <v>4</v>
      </c>
      <c r="AC76" t="n">
        <v>4</v>
      </c>
      <c r="AD76" t="n">
        <v>19</v>
      </c>
      <c r="AE76" t="n">
        <v>19</v>
      </c>
      <c r="AF76" t="n">
        <v>5</v>
      </c>
      <c r="AG76" t="n">
        <v>5</v>
      </c>
      <c r="AH76" t="n">
        <v>4</v>
      </c>
      <c r="AI76" t="n">
        <v>4</v>
      </c>
      <c r="AJ76" t="n">
        <v>13</v>
      </c>
      <c r="AK76" t="n">
        <v>13</v>
      </c>
      <c r="AL76" t="n">
        <v>3</v>
      </c>
      <c r="AM76" t="n">
        <v>3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HYPERLINK("https://creighton-primo.hosted.exlibrisgroup.com/primo-explore/search?tab=default_tab&amp;search_scope=EVERYTHING&amp;vid=01CRU&amp;lang=en_US&amp;offset=0&amp;query=any,contains,991000336119702656","Catalog Record")</f>
        <v/>
      </c>
      <c r="AT76">
        <f>HYPERLINK("http://www.worldcat.org/oclc/10229904","WorldCat Record")</f>
        <v/>
      </c>
      <c r="AU76" t="inlineStr">
        <is>
          <t>3315005:eng</t>
        </is>
      </c>
      <c r="AV76" t="inlineStr">
        <is>
          <t>10229904</t>
        </is>
      </c>
      <c r="AW76" t="inlineStr">
        <is>
          <t>991000336119702656</t>
        </is>
      </c>
      <c r="AX76" t="inlineStr">
        <is>
          <t>991000336119702656</t>
        </is>
      </c>
      <c r="AY76" t="inlineStr">
        <is>
          <t>2264050840002656</t>
        </is>
      </c>
      <c r="AZ76" t="inlineStr">
        <is>
          <t>BOOK</t>
        </is>
      </c>
      <c r="BB76" t="inlineStr">
        <is>
          <t>9780803920217</t>
        </is>
      </c>
      <c r="BC76" t="inlineStr">
        <is>
          <t>32285000887769</t>
        </is>
      </c>
      <c r="BD76" t="inlineStr">
        <is>
          <t>893515190</t>
        </is>
      </c>
    </row>
    <row r="77">
      <c r="A77" t="inlineStr">
        <is>
          <t>No</t>
        </is>
      </c>
      <c r="B77" t="inlineStr">
        <is>
          <t>H61 .B4823 1982</t>
        </is>
      </c>
      <c r="C77" t="inlineStr">
        <is>
          <t>0                      H  0061000B  4823        1982</t>
        </is>
      </c>
      <c r="D77" t="inlineStr">
        <is>
          <t>Conceptualization and measurement in the social sciences / Hubert M. Blalock, Jr.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Blalock, Hubert M.</t>
        </is>
      </c>
      <c r="L77" t="inlineStr">
        <is>
          <t>Beverly Hills : Sage Publications, c1982.</t>
        </is>
      </c>
      <c r="M77" t="inlineStr">
        <is>
          <t>1982</t>
        </is>
      </c>
      <c r="O77" t="inlineStr">
        <is>
          <t>eng</t>
        </is>
      </c>
      <c r="P77" t="inlineStr">
        <is>
          <t>cau</t>
        </is>
      </c>
      <c r="R77" t="inlineStr">
        <is>
          <t xml:space="preserve">H  </t>
        </is>
      </c>
      <c r="S77" t="n">
        <v>3</v>
      </c>
      <c r="T77" t="n">
        <v>3</v>
      </c>
      <c r="U77" t="inlineStr">
        <is>
          <t>2003-01-02</t>
        </is>
      </c>
      <c r="V77" t="inlineStr">
        <is>
          <t>2003-01-02</t>
        </is>
      </c>
      <c r="W77" t="inlineStr">
        <is>
          <t>1992-01-23</t>
        </is>
      </c>
      <c r="X77" t="inlineStr">
        <is>
          <t>1992-01-23</t>
        </is>
      </c>
      <c r="Y77" t="n">
        <v>784</v>
      </c>
      <c r="Z77" t="n">
        <v>611</v>
      </c>
      <c r="AA77" t="n">
        <v>614</v>
      </c>
      <c r="AB77" t="n">
        <v>6</v>
      </c>
      <c r="AC77" t="n">
        <v>6</v>
      </c>
      <c r="AD77" t="n">
        <v>34</v>
      </c>
      <c r="AE77" t="n">
        <v>34</v>
      </c>
      <c r="AF77" t="n">
        <v>13</v>
      </c>
      <c r="AG77" t="n">
        <v>13</v>
      </c>
      <c r="AH77" t="n">
        <v>7</v>
      </c>
      <c r="AI77" t="n">
        <v>7</v>
      </c>
      <c r="AJ77" t="n">
        <v>18</v>
      </c>
      <c r="AK77" t="n">
        <v>18</v>
      </c>
      <c r="AL77" t="n">
        <v>5</v>
      </c>
      <c r="AM77" t="n">
        <v>5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HYPERLINK("https://creighton-primo.hosted.exlibrisgroup.com/primo-explore/search?tab=default_tab&amp;search_scope=EVERYTHING&amp;vid=01CRU&amp;lang=en_US&amp;offset=0&amp;query=any,contains,991005205979702656","Catalog Record")</f>
        <v/>
      </c>
      <c r="AT77">
        <f>HYPERLINK("http://www.worldcat.org/oclc/8114676","WorldCat Record")</f>
        <v/>
      </c>
      <c r="AU77" t="inlineStr">
        <is>
          <t>3857009161:eng</t>
        </is>
      </c>
      <c r="AV77" t="inlineStr">
        <is>
          <t>8114676</t>
        </is>
      </c>
      <c r="AW77" t="inlineStr">
        <is>
          <t>991005205979702656</t>
        </is>
      </c>
      <c r="AX77" t="inlineStr">
        <is>
          <t>991005205979702656</t>
        </is>
      </c>
      <c r="AY77" t="inlineStr">
        <is>
          <t>2255096900002656</t>
        </is>
      </c>
      <c r="AZ77" t="inlineStr">
        <is>
          <t>BOOK</t>
        </is>
      </c>
      <c r="BB77" t="inlineStr">
        <is>
          <t>9780803918047</t>
        </is>
      </c>
      <c r="BC77" t="inlineStr">
        <is>
          <t>32285000887777</t>
        </is>
      </c>
      <c r="BD77" t="inlineStr">
        <is>
          <t>893607000</t>
        </is>
      </c>
    </row>
    <row r="78">
      <c r="A78" t="inlineStr">
        <is>
          <t>No</t>
        </is>
      </c>
      <c r="B78" t="inlineStr">
        <is>
          <t>H61 .B6353</t>
        </is>
      </c>
      <c r="C78" t="inlineStr">
        <is>
          <t>0                      H  0061000B  6353</t>
        </is>
      </c>
      <c r="D78" t="inlineStr">
        <is>
          <t>The social system of the planet earth / Kenneth E. Boulding, Elise Boulding, Guy M. Burgess.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Boulding, Kenneth E. (Kenneth Ewart), 1910-1993.</t>
        </is>
      </c>
      <c r="L78" t="inlineStr">
        <is>
          <t>Reading, Mass. : Addison-Wesley, c1980.</t>
        </is>
      </c>
      <c r="M78" t="inlineStr">
        <is>
          <t>1980</t>
        </is>
      </c>
      <c r="O78" t="inlineStr">
        <is>
          <t>eng</t>
        </is>
      </c>
      <c r="P78" t="inlineStr">
        <is>
          <t>mau</t>
        </is>
      </c>
      <c r="R78" t="inlineStr">
        <is>
          <t xml:space="preserve">H  </t>
        </is>
      </c>
      <c r="S78" t="n">
        <v>1</v>
      </c>
      <c r="T78" t="n">
        <v>1</v>
      </c>
      <c r="U78" t="inlineStr">
        <is>
          <t>1993-02-11</t>
        </is>
      </c>
      <c r="V78" t="inlineStr">
        <is>
          <t>1993-02-11</t>
        </is>
      </c>
      <c r="W78" t="inlineStr">
        <is>
          <t>1992-01-23</t>
        </is>
      </c>
      <c r="X78" t="inlineStr">
        <is>
          <t>1992-01-23</t>
        </is>
      </c>
      <c r="Y78" t="n">
        <v>149</v>
      </c>
      <c r="Z78" t="n">
        <v>106</v>
      </c>
      <c r="AA78" t="n">
        <v>112</v>
      </c>
      <c r="AB78" t="n">
        <v>3</v>
      </c>
      <c r="AC78" t="n">
        <v>3</v>
      </c>
      <c r="AD78" t="n">
        <v>3</v>
      </c>
      <c r="AE78" t="n">
        <v>4</v>
      </c>
      <c r="AF78" t="n">
        <v>0</v>
      </c>
      <c r="AG78" t="n">
        <v>0</v>
      </c>
      <c r="AH78" t="n">
        <v>1</v>
      </c>
      <c r="AI78" t="n">
        <v>1</v>
      </c>
      <c r="AJ78" t="n">
        <v>1</v>
      </c>
      <c r="AK78" t="n">
        <v>2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HYPERLINK("http://catalog.hathitrust.org/Record/007389222","HathiTrust Record")</f>
        <v/>
      </c>
      <c r="AS78">
        <f>HYPERLINK("https://creighton-primo.hosted.exlibrisgroup.com/primo-explore/search?tab=default_tab&amp;search_scope=EVERYTHING&amp;vid=01CRU&amp;lang=en_US&amp;offset=0&amp;query=any,contains,991004844839702656","Catalog Record")</f>
        <v/>
      </c>
      <c r="AT78">
        <f>HYPERLINK("http://www.worldcat.org/oclc/5563757","WorldCat Record")</f>
        <v/>
      </c>
      <c r="AU78" t="inlineStr">
        <is>
          <t>142132017:eng</t>
        </is>
      </c>
      <c r="AV78" t="inlineStr">
        <is>
          <t>5563757</t>
        </is>
      </c>
      <c r="AW78" t="inlineStr">
        <is>
          <t>991004844839702656</t>
        </is>
      </c>
      <c r="AX78" t="inlineStr">
        <is>
          <t>991004844839702656</t>
        </is>
      </c>
      <c r="AY78" t="inlineStr">
        <is>
          <t>2268073050002656</t>
        </is>
      </c>
      <c r="AZ78" t="inlineStr">
        <is>
          <t>BOOK</t>
        </is>
      </c>
      <c r="BB78" t="inlineStr">
        <is>
          <t>9780201002072</t>
        </is>
      </c>
      <c r="BC78" t="inlineStr">
        <is>
          <t>32285000887801</t>
        </is>
      </c>
      <c r="BD78" t="inlineStr">
        <is>
          <t>893248055</t>
        </is>
      </c>
    </row>
    <row r="79">
      <c r="A79" t="inlineStr">
        <is>
          <t>No</t>
        </is>
      </c>
      <c r="B79" t="inlineStr">
        <is>
          <t>H61 .C23 1978</t>
        </is>
      </c>
      <c r="C79" t="inlineStr">
        <is>
          <t>0                      H  0061000C  23          1978</t>
        </is>
      </c>
      <c r="D79" t="inlineStr">
        <is>
          <t>Tragic choices / Guido Calabresi and Philip Bobbitt. --</t>
        </is>
      </c>
      <c r="F79" t="inlineStr">
        <is>
          <t>No</t>
        </is>
      </c>
      <c r="G79" t="inlineStr">
        <is>
          <t>1</t>
        </is>
      </c>
      <c r="H79" t="inlineStr">
        <is>
          <t>Yes</t>
        </is>
      </c>
      <c r="I79" t="inlineStr">
        <is>
          <t>No</t>
        </is>
      </c>
      <c r="J79" t="inlineStr">
        <is>
          <t>0</t>
        </is>
      </c>
      <c r="K79" t="inlineStr">
        <is>
          <t>Calabresi, Guido, 1932-</t>
        </is>
      </c>
      <c r="L79" t="inlineStr">
        <is>
          <t>New York : Norton, c1978.</t>
        </is>
      </c>
      <c r="M79" t="inlineStr">
        <is>
          <t>1978</t>
        </is>
      </c>
      <c r="N79" t="inlineStr">
        <is>
          <t>1st ed. --</t>
        </is>
      </c>
      <c r="O79" t="inlineStr">
        <is>
          <t>eng</t>
        </is>
      </c>
      <c r="P79" t="inlineStr">
        <is>
          <t>nyu</t>
        </is>
      </c>
      <c r="Q79" t="inlineStr">
        <is>
          <t>The Fels lectures on public policy analysis</t>
        </is>
      </c>
      <c r="R79" t="inlineStr">
        <is>
          <t xml:space="preserve">H  </t>
        </is>
      </c>
      <c r="S79" t="n">
        <v>0</v>
      </c>
      <c r="T79" t="n">
        <v>1</v>
      </c>
      <c r="V79" t="inlineStr">
        <is>
          <t>1994-08-31</t>
        </is>
      </c>
      <c r="W79" t="inlineStr">
        <is>
          <t>1992-01-23</t>
        </is>
      </c>
      <c r="X79" t="inlineStr">
        <is>
          <t>1992-01-23</t>
        </is>
      </c>
      <c r="Y79" t="n">
        <v>758</v>
      </c>
      <c r="Z79" t="n">
        <v>637</v>
      </c>
      <c r="AA79" t="n">
        <v>641</v>
      </c>
      <c r="AB79" t="n">
        <v>8</v>
      </c>
      <c r="AC79" t="n">
        <v>8</v>
      </c>
      <c r="AD79" t="n">
        <v>45</v>
      </c>
      <c r="AE79" t="n">
        <v>45</v>
      </c>
      <c r="AF79" t="n">
        <v>9</v>
      </c>
      <c r="AG79" t="n">
        <v>9</v>
      </c>
      <c r="AH79" t="n">
        <v>6</v>
      </c>
      <c r="AI79" t="n">
        <v>6</v>
      </c>
      <c r="AJ79" t="n">
        <v>12</v>
      </c>
      <c r="AK79" t="n">
        <v>12</v>
      </c>
      <c r="AL79" t="n">
        <v>5</v>
      </c>
      <c r="AM79" t="n">
        <v>5</v>
      </c>
      <c r="AN79" t="n">
        <v>18</v>
      </c>
      <c r="AO79" t="n">
        <v>18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HYPERLINK("https://creighton-primo.hosted.exlibrisgroup.com/primo-explore/search?tab=default_tab&amp;search_scope=EVERYTHING&amp;vid=01CRU&amp;lang=en_US&amp;offset=0&amp;query=any,contains,991001781269702656","Catalog Record")</f>
        <v/>
      </c>
      <c r="AT79">
        <f>HYPERLINK("http://www.worldcat.org/oclc/3311063","WorldCat Record")</f>
        <v/>
      </c>
      <c r="AU79" t="inlineStr">
        <is>
          <t>460184:eng</t>
        </is>
      </c>
      <c r="AV79" t="inlineStr">
        <is>
          <t>3311063</t>
        </is>
      </c>
      <c r="AW79" t="inlineStr">
        <is>
          <t>991001781269702656</t>
        </is>
      </c>
      <c r="AX79" t="inlineStr">
        <is>
          <t>991001781269702656</t>
        </is>
      </c>
      <c r="AY79" t="inlineStr">
        <is>
          <t>2271510460002656</t>
        </is>
      </c>
      <c r="AZ79" t="inlineStr">
        <is>
          <t>BOOK</t>
        </is>
      </c>
      <c r="BB79" t="inlineStr">
        <is>
          <t>9780393056495</t>
        </is>
      </c>
      <c r="BC79" t="inlineStr">
        <is>
          <t>32285000887827</t>
        </is>
      </c>
      <c r="BD79" t="inlineStr">
        <is>
          <t>893703321</t>
        </is>
      </c>
    </row>
    <row r="80">
      <c r="A80" t="inlineStr">
        <is>
          <t>No</t>
        </is>
      </c>
      <c r="B80" t="inlineStr">
        <is>
          <t>H61 .C65 1995</t>
        </is>
      </c>
      <c r="C80" t="inlineStr">
        <is>
          <t>0                      H  0061000C  65          1995</t>
        </is>
      </c>
      <c r="D80" t="inlineStr">
        <is>
          <t>Computer-aided qualitative data analysis : theory, methods and practice / edited by Udo Kelle with Gerald Prein and Katherine Bird.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London : SAGE, 1995.</t>
        </is>
      </c>
      <c r="M80" t="inlineStr">
        <is>
          <t>1995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H  </t>
        </is>
      </c>
      <c r="S80" t="n">
        <v>2</v>
      </c>
      <c r="T80" t="n">
        <v>2</v>
      </c>
      <c r="U80" t="inlineStr">
        <is>
          <t>2007-05-31</t>
        </is>
      </c>
      <c r="V80" t="inlineStr">
        <is>
          <t>2007-05-31</t>
        </is>
      </c>
      <c r="W80" t="inlineStr">
        <is>
          <t>1995-10-19</t>
        </is>
      </c>
      <c r="X80" t="inlineStr">
        <is>
          <t>1995-10-19</t>
        </is>
      </c>
      <c r="Y80" t="n">
        <v>364</v>
      </c>
      <c r="Z80" t="n">
        <v>207</v>
      </c>
      <c r="AA80" t="n">
        <v>213</v>
      </c>
      <c r="AB80" t="n">
        <v>2</v>
      </c>
      <c r="AC80" t="n">
        <v>2</v>
      </c>
      <c r="AD80" t="n">
        <v>14</v>
      </c>
      <c r="AE80" t="n">
        <v>14</v>
      </c>
      <c r="AF80" t="n">
        <v>8</v>
      </c>
      <c r="AG80" t="n">
        <v>8</v>
      </c>
      <c r="AH80" t="n">
        <v>3</v>
      </c>
      <c r="AI80" t="n">
        <v>3</v>
      </c>
      <c r="AJ80" t="n">
        <v>7</v>
      </c>
      <c r="AK80" t="n">
        <v>7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HYPERLINK("http://catalog.hathitrust.org/Record/003012291","HathiTrust Record")</f>
        <v/>
      </c>
      <c r="AS80">
        <f>HYPERLINK("https://creighton-primo.hosted.exlibrisgroup.com/primo-explore/search?tab=default_tab&amp;search_scope=EVERYTHING&amp;vid=01CRU&amp;lang=en_US&amp;offset=0&amp;query=any,contains,991002553549702656","Catalog Record")</f>
        <v/>
      </c>
      <c r="AT80">
        <f>HYPERLINK("http://www.worldcat.org/oclc/33898047","WorldCat Record")</f>
        <v/>
      </c>
      <c r="AU80" t="inlineStr">
        <is>
          <t>837031074:eng</t>
        </is>
      </c>
      <c r="AV80" t="inlineStr">
        <is>
          <t>33898047</t>
        </is>
      </c>
      <c r="AW80" t="inlineStr">
        <is>
          <t>991002553549702656</t>
        </is>
      </c>
      <c r="AX80" t="inlineStr">
        <is>
          <t>991002553549702656</t>
        </is>
      </c>
      <c r="AY80" t="inlineStr">
        <is>
          <t>2257457800002656</t>
        </is>
      </c>
      <c r="AZ80" t="inlineStr">
        <is>
          <t>BOOK</t>
        </is>
      </c>
      <c r="BB80" t="inlineStr">
        <is>
          <t>9780803977600</t>
        </is>
      </c>
      <c r="BC80" t="inlineStr">
        <is>
          <t>32285001416063</t>
        </is>
      </c>
      <c r="BD80" t="inlineStr">
        <is>
          <t>893867380</t>
        </is>
      </c>
    </row>
    <row r="81">
      <c r="A81" t="inlineStr">
        <is>
          <t>No</t>
        </is>
      </c>
      <c r="B81" t="inlineStr">
        <is>
          <t>H61 .C653 1994</t>
        </is>
      </c>
      <c r="C81" t="inlineStr">
        <is>
          <t>0                      H  0061000C  653         1994</t>
        </is>
      </c>
      <c r="D81" t="inlineStr">
        <is>
          <t>Criteria of social scientific knowledge : interpretation, prediction, praxis / Terrence E. Cook.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Cook, Terrence E., 1942-</t>
        </is>
      </c>
      <c r="L81" t="inlineStr">
        <is>
          <t>Lanham, Md. : Rowland &amp; Littlefield, c1994.</t>
        </is>
      </c>
      <c r="M81" t="inlineStr">
        <is>
          <t>1994</t>
        </is>
      </c>
      <c r="O81" t="inlineStr">
        <is>
          <t>eng</t>
        </is>
      </c>
      <c r="P81" t="inlineStr">
        <is>
          <t>mdu</t>
        </is>
      </c>
      <c r="R81" t="inlineStr">
        <is>
          <t xml:space="preserve">H  </t>
        </is>
      </c>
      <c r="S81" t="n">
        <v>2</v>
      </c>
      <c r="T81" t="n">
        <v>2</v>
      </c>
      <c r="U81" t="inlineStr">
        <is>
          <t>1995-02-17</t>
        </is>
      </c>
      <c r="V81" t="inlineStr">
        <is>
          <t>1995-02-17</t>
        </is>
      </c>
      <c r="W81" t="inlineStr">
        <is>
          <t>1995-01-18</t>
        </is>
      </c>
      <c r="X81" t="inlineStr">
        <is>
          <t>1995-01-18</t>
        </is>
      </c>
      <c r="Y81" t="n">
        <v>203</v>
      </c>
      <c r="Z81" t="n">
        <v>167</v>
      </c>
      <c r="AA81" t="n">
        <v>182</v>
      </c>
      <c r="AB81" t="n">
        <v>4</v>
      </c>
      <c r="AC81" t="n">
        <v>4</v>
      </c>
      <c r="AD81" t="n">
        <v>9</v>
      </c>
      <c r="AE81" t="n">
        <v>11</v>
      </c>
      <c r="AF81" t="n">
        <v>1</v>
      </c>
      <c r="AG81" t="n">
        <v>1</v>
      </c>
      <c r="AH81" t="n">
        <v>1</v>
      </c>
      <c r="AI81" t="n">
        <v>2</v>
      </c>
      <c r="AJ81" t="n">
        <v>6</v>
      </c>
      <c r="AK81" t="n">
        <v>8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HYPERLINK("https://creighton-primo.hosted.exlibrisgroup.com/primo-explore/search?tab=default_tab&amp;search_scope=EVERYTHING&amp;vid=01CRU&amp;lang=en_US&amp;offset=0&amp;query=any,contains,991002317579702656","Catalog Record")</f>
        <v/>
      </c>
      <c r="AT81">
        <f>HYPERLINK("http://www.worldcat.org/oclc/30071981","WorldCat Record")</f>
        <v/>
      </c>
      <c r="AU81" t="inlineStr">
        <is>
          <t>32085538:eng</t>
        </is>
      </c>
      <c r="AV81" t="inlineStr">
        <is>
          <t>30071981</t>
        </is>
      </c>
      <c r="AW81" t="inlineStr">
        <is>
          <t>991002317579702656</t>
        </is>
      </c>
      <c r="AX81" t="inlineStr">
        <is>
          <t>991002317579702656</t>
        </is>
      </c>
      <c r="AY81" t="inlineStr">
        <is>
          <t>2263383750002656</t>
        </is>
      </c>
      <c r="AZ81" t="inlineStr">
        <is>
          <t>BOOK</t>
        </is>
      </c>
      <c r="BB81" t="inlineStr">
        <is>
          <t>9780847678839</t>
        </is>
      </c>
      <c r="BC81" t="inlineStr">
        <is>
          <t>32285001993608</t>
        </is>
      </c>
      <c r="BD81" t="inlineStr">
        <is>
          <t>893873365</t>
        </is>
      </c>
    </row>
    <row r="82">
      <c r="A82" t="inlineStr">
        <is>
          <t>No</t>
        </is>
      </c>
      <c r="B82" t="inlineStr">
        <is>
          <t>H61 .D62 1993</t>
        </is>
      </c>
      <c r="C82" t="inlineStr">
        <is>
          <t>0                      H  0061000D  62          1993</t>
        </is>
      </c>
      <c r="D82" t="inlineStr">
        <is>
          <t>Doing naturalistic inquiry : a guide to methods / David A. Erlandson ... [et al.].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Newbury Park, Calif. : Sage, c1993.</t>
        </is>
      </c>
      <c r="M82" t="inlineStr">
        <is>
          <t>1993</t>
        </is>
      </c>
      <c r="O82" t="inlineStr">
        <is>
          <t>eng</t>
        </is>
      </c>
      <c r="P82" t="inlineStr">
        <is>
          <t>cau</t>
        </is>
      </c>
      <c r="R82" t="inlineStr">
        <is>
          <t xml:space="preserve">H  </t>
        </is>
      </c>
      <c r="S82" t="n">
        <v>2</v>
      </c>
      <c r="T82" t="n">
        <v>2</v>
      </c>
      <c r="U82" t="inlineStr">
        <is>
          <t>2003-03-13</t>
        </is>
      </c>
      <c r="V82" t="inlineStr">
        <is>
          <t>2003-03-13</t>
        </is>
      </c>
      <c r="W82" t="inlineStr">
        <is>
          <t>1993-12-10</t>
        </is>
      </c>
      <c r="X82" t="inlineStr">
        <is>
          <t>1993-12-10</t>
        </is>
      </c>
      <c r="Y82" t="n">
        <v>513</v>
      </c>
      <c r="Z82" t="n">
        <v>350</v>
      </c>
      <c r="AA82" t="n">
        <v>351</v>
      </c>
      <c r="AB82" t="n">
        <v>4</v>
      </c>
      <c r="AC82" t="n">
        <v>4</v>
      </c>
      <c r="AD82" t="n">
        <v>21</v>
      </c>
      <c r="AE82" t="n">
        <v>21</v>
      </c>
      <c r="AF82" t="n">
        <v>7</v>
      </c>
      <c r="AG82" t="n">
        <v>7</v>
      </c>
      <c r="AH82" t="n">
        <v>4</v>
      </c>
      <c r="AI82" t="n">
        <v>4</v>
      </c>
      <c r="AJ82" t="n">
        <v>10</v>
      </c>
      <c r="AK82" t="n">
        <v>10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HYPERLINK("https://creighton-primo.hosted.exlibrisgroup.com/primo-explore/search?tab=default_tab&amp;search_scope=EVERYTHING&amp;vid=01CRU&amp;lang=en_US&amp;offset=0&amp;query=any,contains,991002157029702656","Catalog Record")</f>
        <v/>
      </c>
      <c r="AT82">
        <f>HYPERLINK("http://www.worldcat.org/oclc/27810116","WorldCat Record")</f>
        <v/>
      </c>
      <c r="AU82" t="inlineStr">
        <is>
          <t>836730098:eng</t>
        </is>
      </c>
      <c r="AV82" t="inlineStr">
        <is>
          <t>27810116</t>
        </is>
      </c>
      <c r="AW82" t="inlineStr">
        <is>
          <t>991002157029702656</t>
        </is>
      </c>
      <c r="AX82" t="inlineStr">
        <is>
          <t>991002157029702656</t>
        </is>
      </c>
      <c r="AY82" t="inlineStr">
        <is>
          <t>2259489510002656</t>
        </is>
      </c>
      <c r="AZ82" t="inlineStr">
        <is>
          <t>BOOK</t>
        </is>
      </c>
      <c r="BB82" t="inlineStr">
        <is>
          <t>9780803949379</t>
        </is>
      </c>
      <c r="BC82" t="inlineStr">
        <is>
          <t>32285001814705</t>
        </is>
      </c>
      <c r="BD82" t="inlineStr">
        <is>
          <t>893697415</t>
        </is>
      </c>
    </row>
    <row r="83">
      <c r="A83" t="inlineStr">
        <is>
          <t>No</t>
        </is>
      </c>
      <c r="B83" t="inlineStr">
        <is>
          <t>H61 .D882</t>
        </is>
      </c>
      <c r="C83" t="inlineStr">
        <is>
          <t>0                      H  0061000D  882</t>
        </is>
      </c>
      <c r="D83" t="inlineStr">
        <is>
          <t>Public policy analysis : an introduction / William N. Dunn.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Dunn, William N.</t>
        </is>
      </c>
      <c r="L83" t="inlineStr">
        <is>
          <t>Englewood Cliffs, N.J. : Prentice-Hall, c1981.</t>
        </is>
      </c>
      <c r="M83" t="inlineStr">
        <is>
          <t>1981</t>
        </is>
      </c>
      <c r="O83" t="inlineStr">
        <is>
          <t>eng</t>
        </is>
      </c>
      <c r="P83" t="inlineStr">
        <is>
          <t>nju</t>
        </is>
      </c>
      <c r="R83" t="inlineStr">
        <is>
          <t xml:space="preserve">H  </t>
        </is>
      </c>
      <c r="S83" t="n">
        <v>2</v>
      </c>
      <c r="T83" t="n">
        <v>2</v>
      </c>
      <c r="U83" t="inlineStr">
        <is>
          <t>2009-09-30</t>
        </is>
      </c>
      <c r="V83" t="inlineStr">
        <is>
          <t>2009-09-30</t>
        </is>
      </c>
      <c r="W83" t="inlineStr">
        <is>
          <t>1992-01-23</t>
        </is>
      </c>
      <c r="X83" t="inlineStr">
        <is>
          <t>1992-01-23</t>
        </is>
      </c>
      <c r="Y83" t="n">
        <v>371</v>
      </c>
      <c r="Z83" t="n">
        <v>238</v>
      </c>
      <c r="AA83" t="n">
        <v>435</v>
      </c>
      <c r="AB83" t="n">
        <v>3</v>
      </c>
      <c r="AC83" t="n">
        <v>3</v>
      </c>
      <c r="AD83" t="n">
        <v>10</v>
      </c>
      <c r="AE83" t="n">
        <v>15</v>
      </c>
      <c r="AF83" t="n">
        <v>1</v>
      </c>
      <c r="AG83" t="n">
        <v>4</v>
      </c>
      <c r="AH83" t="n">
        <v>2</v>
      </c>
      <c r="AI83" t="n">
        <v>4</v>
      </c>
      <c r="AJ83" t="n">
        <v>8</v>
      </c>
      <c r="AK83" t="n">
        <v>8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HYPERLINK("http://catalog.hathitrust.org/Record/005116290","HathiTrust Record")</f>
        <v/>
      </c>
      <c r="AS83">
        <f>HYPERLINK("https://creighton-primo.hosted.exlibrisgroup.com/primo-explore/search?tab=default_tab&amp;search_scope=EVERYTHING&amp;vid=01CRU&amp;lang=en_US&amp;offset=0&amp;query=any,contains,991005008279702656","Catalog Record")</f>
        <v/>
      </c>
      <c r="AT83">
        <f>HYPERLINK("http://www.worldcat.org/oclc/6581482","WorldCat Record")</f>
        <v/>
      </c>
      <c r="AU83" t="inlineStr">
        <is>
          <t>10477958:eng</t>
        </is>
      </c>
      <c r="AV83" t="inlineStr">
        <is>
          <t>6581482</t>
        </is>
      </c>
      <c r="AW83" t="inlineStr">
        <is>
          <t>991005008279702656</t>
        </is>
      </c>
      <c r="AX83" t="inlineStr">
        <is>
          <t>991005008279702656</t>
        </is>
      </c>
      <c r="AY83" t="inlineStr">
        <is>
          <t>2258246410002656</t>
        </is>
      </c>
      <c r="AZ83" t="inlineStr">
        <is>
          <t>BOOK</t>
        </is>
      </c>
      <c r="BB83" t="inlineStr">
        <is>
          <t>9780137379576</t>
        </is>
      </c>
      <c r="BC83" t="inlineStr">
        <is>
          <t>32285000887868</t>
        </is>
      </c>
      <c r="BD83" t="inlineStr">
        <is>
          <t>893719650</t>
        </is>
      </c>
    </row>
    <row r="84">
      <c r="A84" t="inlineStr">
        <is>
          <t>No</t>
        </is>
      </c>
      <c r="B84" t="inlineStr">
        <is>
          <t>H61 .D94</t>
        </is>
      </c>
      <c r="C84" t="inlineStr">
        <is>
          <t>0                      H  0061000D  94</t>
        </is>
      </c>
      <c r="D84" t="inlineStr">
        <is>
          <t>Policy analysis : what governments do, why they do it, and what difference it makes / Thomas R. Dye.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Dye, Thomas R.</t>
        </is>
      </c>
      <c r="L84" t="inlineStr">
        <is>
          <t>University : University of Alabama Press, c1976.</t>
        </is>
      </c>
      <c r="M84" t="inlineStr">
        <is>
          <t>1976</t>
        </is>
      </c>
      <c r="O84" t="inlineStr">
        <is>
          <t>eng</t>
        </is>
      </c>
      <c r="P84" t="inlineStr">
        <is>
          <t>alu</t>
        </is>
      </c>
      <c r="R84" t="inlineStr">
        <is>
          <t xml:space="preserve">H  </t>
        </is>
      </c>
      <c r="S84" t="n">
        <v>1</v>
      </c>
      <c r="T84" t="n">
        <v>1</v>
      </c>
      <c r="U84" t="inlineStr">
        <is>
          <t>2007-10-01</t>
        </is>
      </c>
      <c r="V84" t="inlineStr">
        <is>
          <t>2007-10-01</t>
        </is>
      </c>
      <c r="W84" t="inlineStr">
        <is>
          <t>1997-06-03</t>
        </is>
      </c>
      <c r="X84" t="inlineStr">
        <is>
          <t>1997-06-03</t>
        </is>
      </c>
      <c r="Y84" t="n">
        <v>506</v>
      </c>
      <c r="Z84" t="n">
        <v>408</v>
      </c>
      <c r="AA84" t="n">
        <v>411</v>
      </c>
      <c r="AB84" t="n">
        <v>3</v>
      </c>
      <c r="AC84" t="n">
        <v>3</v>
      </c>
      <c r="AD84" t="n">
        <v>21</v>
      </c>
      <c r="AE84" t="n">
        <v>21</v>
      </c>
      <c r="AF84" t="n">
        <v>7</v>
      </c>
      <c r="AG84" t="n">
        <v>7</v>
      </c>
      <c r="AH84" t="n">
        <v>5</v>
      </c>
      <c r="AI84" t="n">
        <v>5</v>
      </c>
      <c r="AJ84" t="n">
        <v>11</v>
      </c>
      <c r="AK84" t="n">
        <v>11</v>
      </c>
      <c r="AL84" t="n">
        <v>2</v>
      </c>
      <c r="AM84" t="n">
        <v>2</v>
      </c>
      <c r="AN84" t="n">
        <v>1</v>
      </c>
      <c r="AO84" t="n">
        <v>1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HYPERLINK("http://catalog.hathitrust.org/Record/000695536","HathiTrust Record")</f>
        <v/>
      </c>
      <c r="AS84">
        <f>HYPERLINK("https://creighton-primo.hosted.exlibrisgroup.com/primo-explore/search?tab=default_tab&amp;search_scope=EVERYTHING&amp;vid=01CRU&amp;lang=en_US&amp;offset=0&amp;query=any,contains,991003916189702656","Catalog Record")</f>
        <v/>
      </c>
      <c r="AT84">
        <f>HYPERLINK("http://www.worldcat.org/oclc/1859870","WorldCat Record")</f>
        <v/>
      </c>
      <c r="AU84" t="inlineStr">
        <is>
          <t>308715791:eng</t>
        </is>
      </c>
      <c r="AV84" t="inlineStr">
        <is>
          <t>1859870</t>
        </is>
      </c>
      <c r="AW84" t="inlineStr">
        <is>
          <t>991003916189702656</t>
        </is>
      </c>
      <c r="AX84" t="inlineStr">
        <is>
          <t>991003916189702656</t>
        </is>
      </c>
      <c r="AY84" t="inlineStr">
        <is>
          <t>2268813430002656</t>
        </is>
      </c>
      <c r="AZ84" t="inlineStr">
        <is>
          <t>BOOK</t>
        </is>
      </c>
      <c r="BB84" t="inlineStr">
        <is>
          <t>9780817348342</t>
        </is>
      </c>
      <c r="BC84" t="inlineStr">
        <is>
          <t>32285002702594</t>
        </is>
      </c>
      <c r="BD84" t="inlineStr">
        <is>
          <t>893435656</t>
        </is>
      </c>
    </row>
    <row r="85">
      <c r="A85" t="inlineStr">
        <is>
          <t>No</t>
        </is>
      </c>
      <c r="B85" t="inlineStr">
        <is>
          <t>H61 .E437 2006</t>
        </is>
      </c>
      <c r="C85" t="inlineStr">
        <is>
          <t>0                      H  0061000E  437         2006</t>
        </is>
      </c>
      <c r="D85" t="inlineStr">
        <is>
          <t>Emergent methods in social research / edited by Sharlene Nagy Hesse-Biber, Patricia Leavy.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Thousand Oaks : Sage Publications, c2006.</t>
        </is>
      </c>
      <c r="M85" t="inlineStr">
        <is>
          <t>2006</t>
        </is>
      </c>
      <c r="O85" t="inlineStr">
        <is>
          <t>eng</t>
        </is>
      </c>
      <c r="P85" t="inlineStr">
        <is>
          <t>cau</t>
        </is>
      </c>
      <c r="R85" t="inlineStr">
        <is>
          <t xml:space="preserve">H  </t>
        </is>
      </c>
      <c r="S85" t="n">
        <v>2</v>
      </c>
      <c r="T85" t="n">
        <v>2</v>
      </c>
      <c r="U85" t="inlineStr">
        <is>
          <t>2006-10-10</t>
        </is>
      </c>
      <c r="V85" t="inlineStr">
        <is>
          <t>2006-10-10</t>
        </is>
      </c>
      <c r="W85" t="inlineStr">
        <is>
          <t>2006-10-10</t>
        </is>
      </c>
      <c r="X85" t="inlineStr">
        <is>
          <t>2006-10-10</t>
        </is>
      </c>
      <c r="Y85" t="n">
        <v>373</v>
      </c>
      <c r="Z85" t="n">
        <v>220</v>
      </c>
      <c r="AA85" t="n">
        <v>559</v>
      </c>
      <c r="AB85" t="n">
        <v>2</v>
      </c>
      <c r="AC85" t="n">
        <v>5</v>
      </c>
      <c r="AD85" t="n">
        <v>7</v>
      </c>
      <c r="AE85" t="n">
        <v>14</v>
      </c>
      <c r="AF85" t="n">
        <v>2</v>
      </c>
      <c r="AG85" t="n">
        <v>4</v>
      </c>
      <c r="AH85" t="n">
        <v>2</v>
      </c>
      <c r="AI85" t="n">
        <v>3</v>
      </c>
      <c r="AJ85" t="n">
        <v>3</v>
      </c>
      <c r="AK85" t="n">
        <v>6</v>
      </c>
      <c r="AL85" t="n">
        <v>1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HYPERLINK("https://creighton-primo.hosted.exlibrisgroup.com/primo-explore/search?tab=default_tab&amp;search_scope=EVERYTHING&amp;vid=01CRU&amp;lang=en_US&amp;offset=0&amp;query=any,contains,991004927609702656","Catalog Record")</f>
        <v/>
      </c>
      <c r="AT85">
        <f>HYPERLINK("http://www.worldcat.org/oclc/61458189","WorldCat Record")</f>
        <v/>
      </c>
      <c r="AU85" t="inlineStr">
        <is>
          <t>354796413:eng</t>
        </is>
      </c>
      <c r="AV85" t="inlineStr">
        <is>
          <t>61458189</t>
        </is>
      </c>
      <c r="AW85" t="inlineStr">
        <is>
          <t>991004927609702656</t>
        </is>
      </c>
      <c r="AX85" t="inlineStr">
        <is>
          <t>991004927609702656</t>
        </is>
      </c>
      <c r="AY85" t="inlineStr">
        <is>
          <t>2263087130002656</t>
        </is>
      </c>
      <c r="AZ85" t="inlineStr">
        <is>
          <t>BOOK</t>
        </is>
      </c>
      <c r="BB85" t="inlineStr">
        <is>
          <t>9781412909174</t>
        </is>
      </c>
      <c r="BC85" t="inlineStr">
        <is>
          <t>32285005228068</t>
        </is>
      </c>
      <c r="BD85" t="inlineStr">
        <is>
          <t>893625250</t>
        </is>
      </c>
    </row>
    <row r="86">
      <c r="A86" t="inlineStr">
        <is>
          <t>No</t>
        </is>
      </c>
      <c r="B86" t="inlineStr">
        <is>
          <t>H61 .E9</t>
        </is>
      </c>
      <c r="C86" t="inlineStr">
        <is>
          <t>0                      H  0061000E  9</t>
        </is>
      </c>
      <c r="D86" t="inlineStr">
        <is>
          <t>Comparative perspectives; theories and methods, edited and with introd. by Amitai Etzioni [and] Fredric L. DuBow.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Etzioni, Amitai compiler.</t>
        </is>
      </c>
      <c r="L86" t="inlineStr">
        <is>
          <t>Boston, Little, Brown [1969, c1970]</t>
        </is>
      </c>
      <c r="M86" t="inlineStr">
        <is>
          <t>1969</t>
        </is>
      </c>
      <c r="O86" t="inlineStr">
        <is>
          <t>eng</t>
        </is>
      </c>
      <c r="P86" t="inlineStr">
        <is>
          <t>mau</t>
        </is>
      </c>
      <c r="R86" t="inlineStr">
        <is>
          <t xml:space="preserve">H  </t>
        </is>
      </c>
      <c r="S86" t="n">
        <v>1</v>
      </c>
      <c r="T86" t="n">
        <v>1</v>
      </c>
      <c r="U86" t="inlineStr">
        <is>
          <t>2010-03-15</t>
        </is>
      </c>
      <c r="V86" t="inlineStr">
        <is>
          <t>2010-03-15</t>
        </is>
      </c>
      <c r="W86" t="inlineStr">
        <is>
          <t>1997-06-03</t>
        </is>
      </c>
      <c r="X86" t="inlineStr">
        <is>
          <t>1997-06-03</t>
        </is>
      </c>
      <c r="Y86" t="n">
        <v>331</v>
      </c>
      <c r="Z86" t="n">
        <v>273</v>
      </c>
      <c r="AA86" t="n">
        <v>281</v>
      </c>
      <c r="AB86" t="n">
        <v>3</v>
      </c>
      <c r="AC86" t="n">
        <v>3</v>
      </c>
      <c r="AD86" t="n">
        <v>13</v>
      </c>
      <c r="AE86" t="n">
        <v>13</v>
      </c>
      <c r="AF86" t="n">
        <v>3</v>
      </c>
      <c r="AG86" t="n">
        <v>3</v>
      </c>
      <c r="AH86" t="n">
        <v>3</v>
      </c>
      <c r="AI86" t="n">
        <v>3</v>
      </c>
      <c r="AJ86" t="n">
        <v>5</v>
      </c>
      <c r="AK86" t="n">
        <v>5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HYPERLINK("http://catalog.hathitrust.org/Record/001305703","HathiTrust Record")</f>
        <v/>
      </c>
      <c r="AS86">
        <f>HYPERLINK("https://creighton-primo.hosted.exlibrisgroup.com/primo-explore/search?tab=default_tab&amp;search_scope=EVERYTHING&amp;vid=01CRU&amp;lang=en_US&amp;offset=0&amp;query=any,contains,991000133329702656","Catalog Record")</f>
        <v/>
      </c>
      <c r="AT86">
        <f>HYPERLINK("http://www.worldcat.org/oclc/55175","WorldCat Record")</f>
        <v/>
      </c>
      <c r="AU86" t="inlineStr">
        <is>
          <t>1091230552:eng</t>
        </is>
      </c>
      <c r="AV86" t="inlineStr">
        <is>
          <t>55175</t>
        </is>
      </c>
      <c r="AW86" t="inlineStr">
        <is>
          <t>991000133329702656</t>
        </is>
      </c>
      <c r="AX86" t="inlineStr">
        <is>
          <t>991000133329702656</t>
        </is>
      </c>
      <c r="AY86" t="inlineStr">
        <is>
          <t>2257664920002656</t>
        </is>
      </c>
      <c r="AZ86" t="inlineStr">
        <is>
          <t>BOOK</t>
        </is>
      </c>
      <c r="BC86" t="inlineStr">
        <is>
          <t>32285002702610</t>
        </is>
      </c>
      <c r="BD86" t="inlineStr">
        <is>
          <t>893249116</t>
        </is>
      </c>
    </row>
    <row r="87">
      <c r="A87" t="inlineStr">
        <is>
          <t>No</t>
        </is>
      </c>
      <c r="B87" t="inlineStr">
        <is>
          <t>H61 .G25</t>
        </is>
      </c>
      <c r="C87" t="inlineStr">
        <is>
          <t>0                      H  0061000G  25</t>
        </is>
      </c>
      <c r="D87" t="inlineStr">
        <is>
          <t>Game theory in the behavioral sciences. Editors: Ira R. Buchler [and] Hugo G. Nutini.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[Pittsburgh] University of Pittsburgh Press [1969]</t>
        </is>
      </c>
      <c r="M87" t="inlineStr">
        <is>
          <t>1969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H  </t>
        </is>
      </c>
      <c r="S87" t="n">
        <v>7</v>
      </c>
      <c r="T87" t="n">
        <v>7</v>
      </c>
      <c r="U87" t="inlineStr">
        <is>
          <t>2000-09-01</t>
        </is>
      </c>
      <c r="V87" t="inlineStr">
        <is>
          <t>2000-09-01</t>
        </is>
      </c>
      <c r="W87" t="inlineStr">
        <is>
          <t>1997-06-03</t>
        </is>
      </c>
      <c r="X87" t="inlineStr">
        <is>
          <t>1997-06-03</t>
        </is>
      </c>
      <c r="Y87" t="n">
        <v>500</v>
      </c>
      <c r="Z87" t="n">
        <v>409</v>
      </c>
      <c r="AA87" t="n">
        <v>443</v>
      </c>
      <c r="AB87" t="n">
        <v>2</v>
      </c>
      <c r="AC87" t="n">
        <v>2</v>
      </c>
      <c r="AD87" t="n">
        <v>17</v>
      </c>
      <c r="AE87" t="n">
        <v>18</v>
      </c>
      <c r="AF87" t="n">
        <v>5</v>
      </c>
      <c r="AG87" t="n">
        <v>5</v>
      </c>
      <c r="AH87" t="n">
        <v>2</v>
      </c>
      <c r="AI87" t="n">
        <v>3</v>
      </c>
      <c r="AJ87" t="n">
        <v>12</v>
      </c>
      <c r="AK87" t="n">
        <v>12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HYPERLINK("http://catalog.hathitrust.org/Record/000467262","HathiTrust Record")</f>
        <v/>
      </c>
      <c r="AS87">
        <f>HYPERLINK("https://creighton-primo.hosted.exlibrisgroup.com/primo-explore/search?tab=default_tab&amp;search_scope=EVERYTHING&amp;vid=01CRU&amp;lang=en_US&amp;offset=0&amp;query=any,contains,991000001259702656","Catalog Record")</f>
        <v/>
      </c>
      <c r="AT87">
        <f>HYPERLINK("http://www.worldcat.org/oclc/10275","WorldCat Record")</f>
        <v/>
      </c>
      <c r="AU87" t="inlineStr">
        <is>
          <t>916761642:eng</t>
        </is>
      </c>
      <c r="AV87" t="inlineStr">
        <is>
          <t>10275</t>
        </is>
      </c>
      <c r="AW87" t="inlineStr">
        <is>
          <t>991000001259702656</t>
        </is>
      </c>
      <c r="AX87" t="inlineStr">
        <is>
          <t>991000001259702656</t>
        </is>
      </c>
      <c r="AY87" t="inlineStr">
        <is>
          <t>2268234240002656</t>
        </is>
      </c>
      <c r="AZ87" t="inlineStr">
        <is>
          <t>BOOK</t>
        </is>
      </c>
      <c r="BC87" t="inlineStr">
        <is>
          <t>32285002702644</t>
        </is>
      </c>
      <c r="BD87" t="inlineStr">
        <is>
          <t>893620083</t>
        </is>
      </c>
    </row>
    <row r="88">
      <c r="A88" t="inlineStr">
        <is>
          <t>No</t>
        </is>
      </c>
      <c r="B88" t="inlineStr">
        <is>
          <t>H61 .G555 1992</t>
        </is>
      </c>
      <c r="C88" t="inlineStr">
        <is>
          <t>0                      H  0061000G  555         1992</t>
        </is>
      </c>
      <c r="D88" t="inlineStr">
        <is>
          <t>Becoming qualitative researchers : an introduction / by Corrine Glesne &amp; Alan Peshkin.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Glesne, Corrine.</t>
        </is>
      </c>
      <c r="L88" t="inlineStr">
        <is>
          <t>White Plains, N.Y. : Longman, c1992.</t>
        </is>
      </c>
      <c r="M88" t="inlineStr">
        <is>
          <t>1992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H  </t>
        </is>
      </c>
      <c r="S88" t="n">
        <v>7</v>
      </c>
      <c r="T88" t="n">
        <v>7</v>
      </c>
      <c r="U88" t="inlineStr">
        <is>
          <t>2009-10-19</t>
        </is>
      </c>
      <c r="V88" t="inlineStr">
        <is>
          <t>2009-10-19</t>
        </is>
      </c>
      <c r="W88" t="inlineStr">
        <is>
          <t>1992-06-02</t>
        </is>
      </c>
      <c r="X88" t="inlineStr">
        <is>
          <t>1992-06-02</t>
        </is>
      </c>
      <c r="Y88" t="n">
        <v>421</v>
      </c>
      <c r="Z88" t="n">
        <v>281</v>
      </c>
      <c r="AA88" t="n">
        <v>565</v>
      </c>
      <c r="AB88" t="n">
        <v>3</v>
      </c>
      <c r="AC88" t="n">
        <v>3</v>
      </c>
      <c r="AD88" t="n">
        <v>14</v>
      </c>
      <c r="AE88" t="n">
        <v>26</v>
      </c>
      <c r="AF88" t="n">
        <v>6</v>
      </c>
      <c r="AG88" t="n">
        <v>12</v>
      </c>
      <c r="AH88" t="n">
        <v>2</v>
      </c>
      <c r="AI88" t="n">
        <v>6</v>
      </c>
      <c r="AJ88" t="n">
        <v>5</v>
      </c>
      <c r="AK88" t="n">
        <v>13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HYPERLINK("http://catalog.hathitrust.org/Record/002507201","HathiTrust Record")</f>
        <v/>
      </c>
      <c r="AS88">
        <f>HYPERLINK("https://creighton-primo.hosted.exlibrisgroup.com/primo-explore/search?tab=default_tab&amp;search_scope=EVERYTHING&amp;vid=01CRU&amp;lang=en_US&amp;offset=0&amp;query=any,contains,991001895099702656","Catalog Record")</f>
        <v/>
      </c>
      <c r="AT88">
        <f>HYPERLINK("http://www.worldcat.org/oclc/23940659","WorldCat Record")</f>
        <v/>
      </c>
      <c r="AU88" t="inlineStr">
        <is>
          <t>14610:eng</t>
        </is>
      </c>
      <c r="AV88" t="inlineStr">
        <is>
          <t>23940659</t>
        </is>
      </c>
      <c r="AW88" t="inlineStr">
        <is>
          <t>991001895099702656</t>
        </is>
      </c>
      <c r="AX88" t="inlineStr">
        <is>
          <t>991001895099702656</t>
        </is>
      </c>
      <c r="AY88" t="inlineStr">
        <is>
          <t>2267503370002656</t>
        </is>
      </c>
      <c r="AZ88" t="inlineStr">
        <is>
          <t>BOOK</t>
        </is>
      </c>
      <c r="BB88" t="inlineStr">
        <is>
          <t>9780801302954</t>
        </is>
      </c>
      <c r="BC88" t="inlineStr">
        <is>
          <t>32285001125599</t>
        </is>
      </c>
      <c r="BD88" t="inlineStr">
        <is>
          <t>893340793</t>
        </is>
      </c>
    </row>
    <row r="89">
      <c r="A89" t="inlineStr">
        <is>
          <t>No</t>
        </is>
      </c>
      <c r="B89" t="inlineStr">
        <is>
          <t>H61 .G56</t>
        </is>
      </c>
      <c r="C89" t="inlineStr">
        <is>
          <t>0                      H  0061000G  56</t>
        </is>
      </c>
      <c r="D89" t="inlineStr">
        <is>
          <t>Study notes in system dynamics / Michael R. Goodman.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Goodman, Michael R.</t>
        </is>
      </c>
      <c r="L89" t="inlineStr">
        <is>
          <t>Cambridge, Mass. : Wright-Allen Press, c1974.</t>
        </is>
      </c>
      <c r="M89" t="inlineStr">
        <is>
          <t>1974</t>
        </is>
      </c>
      <c r="O89" t="inlineStr">
        <is>
          <t>eng</t>
        </is>
      </c>
      <c r="P89" t="inlineStr">
        <is>
          <t>mau</t>
        </is>
      </c>
      <c r="R89" t="inlineStr">
        <is>
          <t xml:space="preserve">H  </t>
        </is>
      </c>
      <c r="S89" t="n">
        <v>3</v>
      </c>
      <c r="T89" t="n">
        <v>3</v>
      </c>
      <c r="U89" t="inlineStr">
        <is>
          <t>1998-01-12</t>
        </is>
      </c>
      <c r="V89" t="inlineStr">
        <is>
          <t>1998-01-12</t>
        </is>
      </c>
      <c r="W89" t="inlineStr">
        <is>
          <t>1997-06-03</t>
        </is>
      </c>
      <c r="X89" t="inlineStr">
        <is>
          <t>1997-06-03</t>
        </is>
      </c>
      <c r="Y89" t="n">
        <v>271</v>
      </c>
      <c r="Z89" t="n">
        <v>184</v>
      </c>
      <c r="AA89" t="n">
        <v>231</v>
      </c>
      <c r="AB89" t="n">
        <v>2</v>
      </c>
      <c r="AC89" t="n">
        <v>2</v>
      </c>
      <c r="AD89" t="n">
        <v>11</v>
      </c>
      <c r="AE89" t="n">
        <v>13</v>
      </c>
      <c r="AF89" t="n">
        <v>4</v>
      </c>
      <c r="AG89" t="n">
        <v>6</v>
      </c>
      <c r="AH89" t="n">
        <v>2</v>
      </c>
      <c r="AI89" t="n">
        <v>2</v>
      </c>
      <c r="AJ89" t="n">
        <v>9</v>
      </c>
      <c r="AK89" t="n">
        <v>10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HYPERLINK("http://catalog.hathitrust.org/Record/005768654","HathiTrust Record")</f>
        <v/>
      </c>
      <c r="AS89">
        <f>HYPERLINK("https://creighton-primo.hosted.exlibrisgroup.com/primo-explore/search?tab=default_tab&amp;search_scope=EVERYTHING&amp;vid=01CRU&amp;lang=en_US&amp;offset=0&amp;query=any,contains,991003609279702656","Catalog Record")</f>
        <v/>
      </c>
      <c r="AT89">
        <f>HYPERLINK("http://www.worldcat.org/oclc/1191342","WorldCat Record")</f>
        <v/>
      </c>
      <c r="AU89" t="inlineStr">
        <is>
          <t>2148229:eng</t>
        </is>
      </c>
      <c r="AV89" t="inlineStr">
        <is>
          <t>1191342</t>
        </is>
      </c>
      <c r="AW89" t="inlineStr">
        <is>
          <t>991003609279702656</t>
        </is>
      </c>
      <c r="AX89" t="inlineStr">
        <is>
          <t>991003609279702656</t>
        </is>
      </c>
      <c r="AY89" t="inlineStr">
        <is>
          <t>2261929990002656</t>
        </is>
      </c>
      <c r="AZ89" t="inlineStr">
        <is>
          <t>BOOK</t>
        </is>
      </c>
      <c r="BB89" t="inlineStr">
        <is>
          <t>9780914700005</t>
        </is>
      </c>
      <c r="BC89" t="inlineStr">
        <is>
          <t>32285002702693</t>
        </is>
      </c>
      <c r="BD89" t="inlineStr">
        <is>
          <t>893900168</t>
        </is>
      </c>
    </row>
    <row r="90">
      <c r="A90" t="inlineStr">
        <is>
          <t>No</t>
        </is>
      </c>
      <c r="B90" t="inlineStr">
        <is>
          <t>H61 .G6</t>
        </is>
      </c>
      <c r="C90" t="inlineStr">
        <is>
          <t>0                      H  0061000G  6</t>
        </is>
      </c>
      <c r="D90" t="inlineStr">
        <is>
          <t>The use of personal documents in history, anthropology, and sociology, prepared for the Committee on appraisal of research, by Louis Gottschalk...Clyde Kluckhohn ...[and] Robert Angell.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Gottschalk, Louis Reichenthal, 1899-1975.</t>
        </is>
      </c>
      <c r="L90" t="inlineStr">
        <is>
          <t>New York, Social science research council [1945]</t>
        </is>
      </c>
      <c r="M90" t="inlineStr">
        <is>
          <t>1945</t>
        </is>
      </c>
      <c r="O90" t="inlineStr">
        <is>
          <t>eng</t>
        </is>
      </c>
      <c r="P90" t="inlineStr">
        <is>
          <t xml:space="preserve">xx </t>
        </is>
      </c>
      <c r="Q90" t="inlineStr">
        <is>
          <t>On cover: [Social science research council] Bulletin 53, 1945</t>
        </is>
      </c>
      <c r="R90" t="inlineStr">
        <is>
          <t xml:space="preserve">H  </t>
        </is>
      </c>
      <c r="S90" t="n">
        <v>1</v>
      </c>
      <c r="T90" t="n">
        <v>1</v>
      </c>
      <c r="U90" t="inlineStr">
        <is>
          <t>2006-11-20</t>
        </is>
      </c>
      <c r="V90" t="inlineStr">
        <is>
          <t>2006-11-20</t>
        </is>
      </c>
      <c r="W90" t="inlineStr">
        <is>
          <t>1997-06-03</t>
        </is>
      </c>
      <c r="X90" t="inlineStr">
        <is>
          <t>1997-06-03</t>
        </is>
      </c>
      <c r="Y90" t="n">
        <v>524</v>
      </c>
      <c r="Z90" t="n">
        <v>423</v>
      </c>
      <c r="AA90" t="n">
        <v>495</v>
      </c>
      <c r="AB90" t="n">
        <v>2</v>
      </c>
      <c r="AC90" t="n">
        <v>2</v>
      </c>
      <c r="AD90" t="n">
        <v>16</v>
      </c>
      <c r="AE90" t="n">
        <v>19</v>
      </c>
      <c r="AF90" t="n">
        <v>6</v>
      </c>
      <c r="AG90" t="n">
        <v>6</v>
      </c>
      <c r="AH90" t="n">
        <v>2</v>
      </c>
      <c r="AI90" t="n">
        <v>3</v>
      </c>
      <c r="AJ90" t="n">
        <v>11</v>
      </c>
      <c r="AK90" t="n">
        <v>13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Yes</t>
        </is>
      </c>
      <c r="AQ90" t="inlineStr">
        <is>
          <t>No</t>
        </is>
      </c>
      <c r="AR90">
        <f>HYPERLINK("http://catalog.hathitrust.org/Record/001305719","HathiTrust Record")</f>
        <v/>
      </c>
      <c r="AS90">
        <f>HYPERLINK("https://creighton-primo.hosted.exlibrisgroup.com/primo-explore/search?tab=default_tab&amp;search_scope=EVERYTHING&amp;vid=01CRU&amp;lang=en_US&amp;offset=0&amp;query=any,contains,991000942099702656","Catalog Record")</f>
        <v/>
      </c>
      <c r="AT90">
        <f>HYPERLINK("http://www.worldcat.org/oclc/166424","WorldCat Record")</f>
        <v/>
      </c>
      <c r="AU90" t="inlineStr">
        <is>
          <t>1284883:eng</t>
        </is>
      </c>
      <c r="AV90" t="inlineStr">
        <is>
          <t>166424</t>
        </is>
      </c>
      <c r="AW90" t="inlineStr">
        <is>
          <t>991000942099702656</t>
        </is>
      </c>
      <c r="AX90" t="inlineStr">
        <is>
          <t>991000942099702656</t>
        </is>
      </c>
      <c r="AY90" t="inlineStr">
        <is>
          <t>2271409210002656</t>
        </is>
      </c>
      <c r="AZ90" t="inlineStr">
        <is>
          <t>BOOK</t>
        </is>
      </c>
      <c r="BC90" t="inlineStr">
        <is>
          <t>32285002702719</t>
        </is>
      </c>
      <c r="BD90" t="inlineStr">
        <is>
          <t>893346113</t>
        </is>
      </c>
    </row>
    <row r="91">
      <c r="A91" t="inlineStr">
        <is>
          <t>No</t>
        </is>
      </c>
      <c r="B91" t="inlineStr">
        <is>
          <t>H61 .G669 1988</t>
        </is>
      </c>
      <c r="C91" t="inlineStr">
        <is>
          <t>0                      H  0061000G  669         1988</t>
        </is>
      </c>
      <c r="D91" t="inlineStr">
        <is>
          <t>Designing games and simulations : an illustrated handbook / Cathy Stein Greenblat.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Greenblat, Cathy S., 1940-</t>
        </is>
      </c>
      <c r="L91" t="inlineStr">
        <is>
          <t>Newbury Park, Calif. : Sage Publications, c1988.</t>
        </is>
      </c>
      <c r="M91" t="inlineStr">
        <is>
          <t>1988</t>
        </is>
      </c>
      <c r="O91" t="inlineStr">
        <is>
          <t>eng</t>
        </is>
      </c>
      <c r="P91" t="inlineStr">
        <is>
          <t>cau</t>
        </is>
      </c>
      <c r="R91" t="inlineStr">
        <is>
          <t xml:space="preserve">H  </t>
        </is>
      </c>
      <c r="S91" t="n">
        <v>2</v>
      </c>
      <c r="T91" t="n">
        <v>2</v>
      </c>
      <c r="U91" t="inlineStr">
        <is>
          <t>2004-02-10</t>
        </is>
      </c>
      <c r="V91" t="inlineStr">
        <is>
          <t>2004-02-10</t>
        </is>
      </c>
      <c r="W91" t="inlineStr">
        <is>
          <t>1992-01-23</t>
        </is>
      </c>
      <c r="X91" t="inlineStr">
        <is>
          <t>1992-01-23</t>
        </is>
      </c>
      <c r="Y91" t="n">
        <v>418</v>
      </c>
      <c r="Z91" t="n">
        <v>301</v>
      </c>
      <c r="AA91" t="n">
        <v>304</v>
      </c>
      <c r="AB91" t="n">
        <v>3</v>
      </c>
      <c r="AC91" t="n">
        <v>3</v>
      </c>
      <c r="AD91" t="n">
        <v>14</v>
      </c>
      <c r="AE91" t="n">
        <v>14</v>
      </c>
      <c r="AF91" t="n">
        <v>5</v>
      </c>
      <c r="AG91" t="n">
        <v>5</v>
      </c>
      <c r="AH91" t="n">
        <v>3</v>
      </c>
      <c r="AI91" t="n">
        <v>3</v>
      </c>
      <c r="AJ91" t="n">
        <v>9</v>
      </c>
      <c r="AK91" t="n">
        <v>9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HYPERLINK("http://catalog.hathitrust.org/Record/000903448","HathiTrust Record")</f>
        <v/>
      </c>
      <c r="AS91">
        <f>HYPERLINK("https://creighton-primo.hosted.exlibrisgroup.com/primo-explore/search?tab=default_tab&amp;search_scope=EVERYTHING&amp;vid=01CRU&amp;lang=en_US&amp;offset=0&amp;query=any,contains,991001068359702656","Catalog Record")</f>
        <v/>
      </c>
      <c r="AT91">
        <f>HYPERLINK("http://www.worldcat.org/oclc/15855954","WorldCat Record")</f>
        <v/>
      </c>
      <c r="AU91" t="inlineStr">
        <is>
          <t>836627644:eng</t>
        </is>
      </c>
      <c r="AV91" t="inlineStr">
        <is>
          <t>15855954</t>
        </is>
      </c>
      <c r="AW91" t="inlineStr">
        <is>
          <t>991001068359702656</t>
        </is>
      </c>
      <c r="AX91" t="inlineStr">
        <is>
          <t>991001068359702656</t>
        </is>
      </c>
      <c r="AY91" t="inlineStr">
        <is>
          <t>2271403660002656</t>
        </is>
      </c>
      <c r="AZ91" t="inlineStr">
        <is>
          <t>BOOK</t>
        </is>
      </c>
      <c r="BB91" t="inlineStr">
        <is>
          <t>9780803929562</t>
        </is>
      </c>
      <c r="BC91" t="inlineStr">
        <is>
          <t>32285000887942</t>
        </is>
      </c>
      <c r="BD91" t="inlineStr">
        <is>
          <t>893426292</t>
        </is>
      </c>
    </row>
    <row r="92">
      <c r="A92" t="inlineStr">
        <is>
          <t>No</t>
        </is>
      </c>
      <c r="B92" t="inlineStr">
        <is>
          <t>H61 .H277</t>
        </is>
      </c>
      <c r="C92" t="inlineStr">
        <is>
          <t>0                      H  0061000H  277</t>
        </is>
      </c>
      <c r="D92" t="inlineStr">
        <is>
          <t>Games as models of social phenomena / Henry Hamburger.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Hamburger, Henry, 1940-</t>
        </is>
      </c>
      <c r="L92" t="inlineStr">
        <is>
          <t>San Francisco : W. H. Freeman, c1979.</t>
        </is>
      </c>
      <c r="M92" t="inlineStr">
        <is>
          <t>1979</t>
        </is>
      </c>
      <c r="O92" t="inlineStr">
        <is>
          <t>eng</t>
        </is>
      </c>
      <c r="P92" t="inlineStr">
        <is>
          <t>cau</t>
        </is>
      </c>
      <c r="R92" t="inlineStr">
        <is>
          <t xml:space="preserve">H  </t>
        </is>
      </c>
      <c r="S92" t="n">
        <v>5</v>
      </c>
      <c r="T92" t="n">
        <v>5</v>
      </c>
      <c r="U92" t="inlineStr">
        <is>
          <t>2008-02-17</t>
        </is>
      </c>
      <c r="V92" t="inlineStr">
        <is>
          <t>2008-02-17</t>
        </is>
      </c>
      <c r="W92" t="inlineStr">
        <is>
          <t>1992-01-23</t>
        </is>
      </c>
      <c r="X92" t="inlineStr">
        <is>
          <t>1992-01-23</t>
        </is>
      </c>
      <c r="Y92" t="n">
        <v>487</v>
      </c>
      <c r="Z92" t="n">
        <v>359</v>
      </c>
      <c r="AA92" t="n">
        <v>363</v>
      </c>
      <c r="AB92" t="n">
        <v>3</v>
      </c>
      <c r="AC92" t="n">
        <v>3</v>
      </c>
      <c r="AD92" t="n">
        <v>13</v>
      </c>
      <c r="AE92" t="n">
        <v>13</v>
      </c>
      <c r="AF92" t="n">
        <v>4</v>
      </c>
      <c r="AG92" t="n">
        <v>4</v>
      </c>
      <c r="AH92" t="n">
        <v>3</v>
      </c>
      <c r="AI92" t="n">
        <v>3</v>
      </c>
      <c r="AJ92" t="n">
        <v>7</v>
      </c>
      <c r="AK92" t="n">
        <v>7</v>
      </c>
      <c r="AL92" t="n">
        <v>2</v>
      </c>
      <c r="AM92" t="n">
        <v>2</v>
      </c>
      <c r="AN92" t="n">
        <v>1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HYPERLINK("https://creighton-primo.hosted.exlibrisgroup.com/primo-explore/search?tab=default_tab&amp;search_scope=EVERYTHING&amp;vid=01CRU&amp;lang=en_US&amp;offset=0&amp;query=any,contains,991004666429702656","Catalog Record")</f>
        <v/>
      </c>
      <c r="AT92">
        <f>HYPERLINK("http://www.worldcat.org/oclc/4504383","WorldCat Record")</f>
        <v/>
      </c>
      <c r="AU92" t="inlineStr">
        <is>
          <t>447127:eng</t>
        </is>
      </c>
      <c r="AV92" t="inlineStr">
        <is>
          <t>4504383</t>
        </is>
      </c>
      <c r="AW92" t="inlineStr">
        <is>
          <t>991004666429702656</t>
        </is>
      </c>
      <c r="AX92" t="inlineStr">
        <is>
          <t>991004666429702656</t>
        </is>
      </c>
      <c r="AY92" t="inlineStr">
        <is>
          <t>2264923880002656</t>
        </is>
      </c>
      <c r="AZ92" t="inlineStr">
        <is>
          <t>BOOK</t>
        </is>
      </c>
      <c r="BB92" t="inlineStr">
        <is>
          <t>9780716710110</t>
        </is>
      </c>
      <c r="BC92" t="inlineStr">
        <is>
          <t>32285000887967</t>
        </is>
      </c>
      <c r="BD92" t="inlineStr">
        <is>
          <t>893319501</t>
        </is>
      </c>
    </row>
    <row r="93">
      <c r="A93" t="inlineStr">
        <is>
          <t>No</t>
        </is>
      </c>
      <c r="B93" t="inlineStr">
        <is>
          <t>H61 .H68</t>
        </is>
      </c>
      <c r="C93" t="inlineStr">
        <is>
          <t>0                      H  0061000H  68</t>
        </is>
      </c>
      <c r="D93" t="inlineStr">
        <is>
          <t>Matrix algebra for social scientists.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Horst, Paul, 1903-</t>
        </is>
      </c>
      <c r="L93" t="inlineStr">
        <is>
          <t>New York, Holt, Rinehart and Winston [1963]</t>
        </is>
      </c>
      <c r="M93" t="inlineStr">
        <is>
          <t>1963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H  </t>
        </is>
      </c>
      <c r="S93" t="n">
        <v>1</v>
      </c>
      <c r="T93" t="n">
        <v>1</v>
      </c>
      <c r="U93" t="inlineStr">
        <is>
          <t>1999-07-25</t>
        </is>
      </c>
      <c r="V93" t="inlineStr">
        <is>
          <t>1999-07-25</t>
        </is>
      </c>
      <c r="W93" t="inlineStr">
        <is>
          <t>1997-06-03</t>
        </is>
      </c>
      <c r="X93" t="inlineStr">
        <is>
          <t>1997-06-03</t>
        </is>
      </c>
      <c r="Y93" t="n">
        <v>487</v>
      </c>
      <c r="Z93" t="n">
        <v>367</v>
      </c>
      <c r="AA93" t="n">
        <v>413</v>
      </c>
      <c r="AB93" t="n">
        <v>3</v>
      </c>
      <c r="AC93" t="n">
        <v>3</v>
      </c>
      <c r="AD93" t="n">
        <v>16</v>
      </c>
      <c r="AE93" t="n">
        <v>17</v>
      </c>
      <c r="AF93" t="n">
        <v>3</v>
      </c>
      <c r="AG93" t="n">
        <v>3</v>
      </c>
      <c r="AH93" t="n">
        <v>2</v>
      </c>
      <c r="AI93" t="n">
        <v>3</v>
      </c>
      <c r="AJ93" t="n">
        <v>12</v>
      </c>
      <c r="AK93" t="n">
        <v>13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HYPERLINK("http://catalog.hathitrust.org/Record/006242353","HathiTrust Record")</f>
        <v/>
      </c>
      <c r="AS93">
        <f>HYPERLINK("https://creighton-primo.hosted.exlibrisgroup.com/primo-explore/search?tab=default_tab&amp;search_scope=EVERYTHING&amp;vid=01CRU&amp;lang=en_US&amp;offset=0&amp;query=any,contains,991000939099702656","Catalog Record")</f>
        <v/>
      </c>
      <c r="AT93">
        <f>HYPERLINK("http://www.worldcat.org/oclc/165744","WorldCat Record")</f>
        <v/>
      </c>
      <c r="AU93" t="inlineStr">
        <is>
          <t>43541913:eng</t>
        </is>
      </c>
      <c r="AV93" t="inlineStr">
        <is>
          <t>165744</t>
        </is>
      </c>
      <c r="AW93" t="inlineStr">
        <is>
          <t>991000939099702656</t>
        </is>
      </c>
      <c r="AX93" t="inlineStr">
        <is>
          <t>991000939099702656</t>
        </is>
      </c>
      <c r="AY93" t="inlineStr">
        <is>
          <t>2269765260002656</t>
        </is>
      </c>
      <c r="AZ93" t="inlineStr">
        <is>
          <t>BOOK</t>
        </is>
      </c>
      <c r="BC93" t="inlineStr">
        <is>
          <t>32285002702834</t>
        </is>
      </c>
      <c r="BD93" t="inlineStr">
        <is>
          <t>893903216</t>
        </is>
      </c>
    </row>
    <row r="94">
      <c r="A94" t="inlineStr">
        <is>
          <t>No</t>
        </is>
      </c>
      <c r="B94" t="inlineStr">
        <is>
          <t>H61 .H83 2001</t>
        </is>
      </c>
      <c r="C94" t="inlineStr">
        <is>
          <t>0                      H  0061000H  83          2001</t>
        </is>
      </c>
      <c r="D94" t="inlineStr">
        <is>
          <t>Eyewitnessing : the uses of images as historical evidence / Peter Burke.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Burke, Peter, 1937-</t>
        </is>
      </c>
      <c r="L94" t="inlineStr">
        <is>
          <t>Ithaca, N.Y. : Cornell University Press, c2001.</t>
        </is>
      </c>
      <c r="M94" t="inlineStr">
        <is>
          <t>2001</t>
        </is>
      </c>
      <c r="O94" t="inlineStr">
        <is>
          <t>eng</t>
        </is>
      </c>
      <c r="P94" t="inlineStr">
        <is>
          <t>nyu</t>
        </is>
      </c>
      <c r="Q94" t="inlineStr">
        <is>
          <t>Picturing history series</t>
        </is>
      </c>
      <c r="R94" t="inlineStr">
        <is>
          <t xml:space="preserve">H  </t>
        </is>
      </c>
      <c r="S94" t="n">
        <v>1</v>
      </c>
      <c r="T94" t="n">
        <v>1</v>
      </c>
      <c r="U94" t="inlineStr">
        <is>
          <t>2003-05-22</t>
        </is>
      </c>
      <c r="V94" t="inlineStr">
        <is>
          <t>2003-05-22</t>
        </is>
      </c>
      <c r="W94" t="inlineStr">
        <is>
          <t>2003-05-22</t>
        </is>
      </c>
      <c r="X94" t="inlineStr">
        <is>
          <t>2003-05-22</t>
        </is>
      </c>
      <c r="Y94" t="n">
        <v>775</v>
      </c>
      <c r="Z94" t="n">
        <v>651</v>
      </c>
      <c r="AA94" t="n">
        <v>955</v>
      </c>
      <c r="AB94" t="n">
        <v>3</v>
      </c>
      <c r="AC94" t="n">
        <v>7</v>
      </c>
      <c r="AD94" t="n">
        <v>30</v>
      </c>
      <c r="AE94" t="n">
        <v>42</v>
      </c>
      <c r="AF94" t="n">
        <v>15</v>
      </c>
      <c r="AG94" t="n">
        <v>18</v>
      </c>
      <c r="AH94" t="n">
        <v>8</v>
      </c>
      <c r="AI94" t="n">
        <v>10</v>
      </c>
      <c r="AJ94" t="n">
        <v>15</v>
      </c>
      <c r="AK94" t="n">
        <v>18</v>
      </c>
      <c r="AL94" t="n">
        <v>1</v>
      </c>
      <c r="AM94" t="n">
        <v>5</v>
      </c>
      <c r="AN94" t="n">
        <v>0</v>
      </c>
      <c r="AO94" t="n">
        <v>1</v>
      </c>
      <c r="AP94" t="inlineStr">
        <is>
          <t>No</t>
        </is>
      </c>
      <c r="AQ94" t="inlineStr">
        <is>
          <t>Yes</t>
        </is>
      </c>
      <c r="AR94">
        <f>HYPERLINK("http://catalog.hathitrust.org/Record/004582968","HathiTrust Record")</f>
        <v/>
      </c>
      <c r="AS94">
        <f>HYPERLINK("https://creighton-primo.hosted.exlibrisgroup.com/primo-explore/search?tab=default_tab&amp;search_scope=EVERYTHING&amp;vid=01CRU&amp;lang=en_US&amp;offset=0&amp;query=any,contains,991004050459702656","Catalog Record")</f>
        <v/>
      </c>
      <c r="AT94">
        <f>HYPERLINK("http://www.worldcat.org/oclc/46703466","WorldCat Record")</f>
        <v/>
      </c>
      <c r="AU94" t="inlineStr">
        <is>
          <t>142282866:eng</t>
        </is>
      </c>
      <c r="AV94" t="inlineStr">
        <is>
          <t>46703466</t>
        </is>
      </c>
      <c r="AW94" t="inlineStr">
        <is>
          <t>991004050459702656</t>
        </is>
      </c>
      <c r="AX94" t="inlineStr">
        <is>
          <t>991004050459702656</t>
        </is>
      </c>
      <c r="AY94" t="inlineStr">
        <is>
          <t>2271951300002656</t>
        </is>
      </c>
      <c r="AZ94" t="inlineStr">
        <is>
          <t>BOOK</t>
        </is>
      </c>
      <c r="BB94" t="inlineStr">
        <is>
          <t>9780801439681</t>
        </is>
      </c>
      <c r="BC94" t="inlineStr">
        <is>
          <t>32285004749007</t>
        </is>
      </c>
      <c r="BD94" t="inlineStr">
        <is>
          <t>893618164</t>
        </is>
      </c>
    </row>
    <row r="95">
      <c r="A95" t="inlineStr">
        <is>
          <t>No</t>
        </is>
      </c>
      <c r="B95" t="inlineStr">
        <is>
          <t>H61 .H87</t>
        </is>
      </c>
      <c r="C95" t="inlineStr">
        <is>
          <t>0                      H  0061000H  87</t>
        </is>
      </c>
      <c r="D95" t="inlineStr">
        <is>
          <t>Rival hypotheses : alternative interpretations of data based conclusions / Schuyler W. Huck, Howard M. Sandler.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Huck, Schuyler W.</t>
        </is>
      </c>
      <c r="L95" t="inlineStr">
        <is>
          <t>New York : Harper &amp; Row, c1979.</t>
        </is>
      </c>
      <c r="M95" t="inlineStr">
        <is>
          <t>1979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H  </t>
        </is>
      </c>
      <c r="S95" t="n">
        <v>1</v>
      </c>
      <c r="T95" t="n">
        <v>1</v>
      </c>
      <c r="U95" t="inlineStr">
        <is>
          <t>2004-11-16</t>
        </is>
      </c>
      <c r="V95" t="inlineStr">
        <is>
          <t>2004-11-16</t>
        </is>
      </c>
      <c r="W95" t="inlineStr">
        <is>
          <t>1992-01-23</t>
        </is>
      </c>
      <c r="X95" t="inlineStr">
        <is>
          <t>1992-01-23</t>
        </is>
      </c>
      <c r="Y95" t="n">
        <v>399</v>
      </c>
      <c r="Z95" t="n">
        <v>279</v>
      </c>
      <c r="AA95" t="n">
        <v>285</v>
      </c>
      <c r="AB95" t="n">
        <v>3</v>
      </c>
      <c r="AC95" t="n">
        <v>3</v>
      </c>
      <c r="AD95" t="n">
        <v>18</v>
      </c>
      <c r="AE95" t="n">
        <v>18</v>
      </c>
      <c r="AF95" t="n">
        <v>4</v>
      </c>
      <c r="AG95" t="n">
        <v>4</v>
      </c>
      <c r="AH95" t="n">
        <v>6</v>
      </c>
      <c r="AI95" t="n">
        <v>6</v>
      </c>
      <c r="AJ95" t="n">
        <v>12</v>
      </c>
      <c r="AK95" t="n">
        <v>12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HYPERLINK("http://catalog.hathitrust.org/Record/007469967","HathiTrust Record")</f>
        <v/>
      </c>
      <c r="AS95">
        <f>HYPERLINK("https://creighton-primo.hosted.exlibrisgroup.com/primo-explore/search?tab=default_tab&amp;search_scope=EVERYTHING&amp;vid=01CRU&amp;lang=en_US&amp;offset=0&amp;query=any,contains,991004663559702656","Catalog Record")</f>
        <v/>
      </c>
      <c r="AT95">
        <f>HYPERLINK("http://www.worldcat.org/oclc/4499009","WorldCat Record")</f>
        <v/>
      </c>
      <c r="AU95" t="inlineStr">
        <is>
          <t>322365937:eng</t>
        </is>
      </c>
      <c r="AV95" t="inlineStr">
        <is>
          <t>4499009</t>
        </is>
      </c>
      <c r="AW95" t="inlineStr">
        <is>
          <t>991004663559702656</t>
        </is>
      </c>
      <c r="AX95" t="inlineStr">
        <is>
          <t>991004663559702656</t>
        </is>
      </c>
      <c r="AY95" t="inlineStr">
        <is>
          <t>2262803640002656</t>
        </is>
      </c>
      <c r="AZ95" t="inlineStr">
        <is>
          <t>BOOK</t>
        </is>
      </c>
      <c r="BB95" t="inlineStr">
        <is>
          <t>9780060429751</t>
        </is>
      </c>
      <c r="BC95" t="inlineStr">
        <is>
          <t>32285000888015</t>
        </is>
      </c>
      <c r="BD95" t="inlineStr">
        <is>
          <t>893694180</t>
        </is>
      </c>
    </row>
    <row r="96">
      <c r="A96" t="inlineStr">
        <is>
          <t>No</t>
        </is>
      </c>
      <c r="B96" t="inlineStr">
        <is>
          <t>H61 .I6</t>
        </is>
      </c>
      <c r="C96" t="inlineStr">
        <is>
          <t>0                      H  0061000I  6</t>
        </is>
      </c>
      <c r="D96" t="inlineStr">
        <is>
          <t>Interpretive social science : a reader / edited by Paul Rabinow and William M. Sullivan.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Berkeley : University of California Press, c1979.</t>
        </is>
      </c>
      <c r="M96" t="inlineStr">
        <is>
          <t>1979</t>
        </is>
      </c>
      <c r="O96" t="inlineStr">
        <is>
          <t>eng</t>
        </is>
      </c>
      <c r="P96" t="inlineStr">
        <is>
          <t>cau</t>
        </is>
      </c>
      <c r="R96" t="inlineStr">
        <is>
          <t xml:space="preserve">H  </t>
        </is>
      </c>
      <c r="S96" t="n">
        <v>1</v>
      </c>
      <c r="T96" t="n">
        <v>1</v>
      </c>
      <c r="U96" t="inlineStr">
        <is>
          <t>1998-02-27</t>
        </is>
      </c>
      <c r="V96" t="inlineStr">
        <is>
          <t>1998-02-27</t>
        </is>
      </c>
      <c r="W96" t="inlineStr">
        <is>
          <t>1992-01-23</t>
        </is>
      </c>
      <c r="X96" t="inlineStr">
        <is>
          <t>1992-01-23</t>
        </is>
      </c>
      <c r="Y96" t="n">
        <v>551</v>
      </c>
      <c r="Z96" t="n">
        <v>391</v>
      </c>
      <c r="AA96" t="n">
        <v>405</v>
      </c>
      <c r="AB96" t="n">
        <v>3</v>
      </c>
      <c r="AC96" t="n">
        <v>3</v>
      </c>
      <c r="AD96" t="n">
        <v>23</v>
      </c>
      <c r="AE96" t="n">
        <v>23</v>
      </c>
      <c r="AF96" t="n">
        <v>5</v>
      </c>
      <c r="AG96" t="n">
        <v>5</v>
      </c>
      <c r="AH96" t="n">
        <v>7</v>
      </c>
      <c r="AI96" t="n">
        <v>7</v>
      </c>
      <c r="AJ96" t="n">
        <v>15</v>
      </c>
      <c r="AK96" t="n">
        <v>15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HYPERLINK("https://creighton-primo.hosted.exlibrisgroup.com/primo-explore/search?tab=default_tab&amp;search_scope=EVERYTHING&amp;vid=01CRU&amp;lang=en_US&amp;offset=0&amp;query=any,contains,991004772289702656","Catalog Record")</f>
        <v/>
      </c>
      <c r="AT96">
        <f>HYPERLINK("http://www.worldcat.org/oclc/5077752","WorldCat Record")</f>
        <v/>
      </c>
      <c r="AU96" t="inlineStr">
        <is>
          <t>865131722:eng</t>
        </is>
      </c>
      <c r="AV96" t="inlineStr">
        <is>
          <t>5077752</t>
        </is>
      </c>
      <c r="AW96" t="inlineStr">
        <is>
          <t>991004772289702656</t>
        </is>
      </c>
      <c r="AX96" t="inlineStr">
        <is>
          <t>991004772289702656</t>
        </is>
      </c>
      <c r="AY96" t="inlineStr">
        <is>
          <t>2262818760002656</t>
        </is>
      </c>
      <c r="AZ96" t="inlineStr">
        <is>
          <t>BOOK</t>
        </is>
      </c>
      <c r="BB96" t="inlineStr">
        <is>
          <t>9780520035881</t>
        </is>
      </c>
      <c r="BC96" t="inlineStr">
        <is>
          <t>32285000888023</t>
        </is>
      </c>
      <c r="BD96" t="inlineStr">
        <is>
          <t>893870093</t>
        </is>
      </c>
    </row>
    <row r="97">
      <c r="A97" t="inlineStr">
        <is>
          <t>No</t>
        </is>
      </c>
      <c r="B97" t="inlineStr">
        <is>
          <t>H61 .K24</t>
        </is>
      </c>
      <c r="C97" t="inlineStr">
        <is>
          <t>0                      H  0061000K  24</t>
        </is>
      </c>
      <c r="D97" t="inlineStr">
        <is>
          <t>The conduct of inquiry : methodology for behavioral science.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Kaplan, Abraham, 1918-1993.</t>
        </is>
      </c>
      <c r="L97" t="inlineStr">
        <is>
          <t>San Francisco : Chandler Pub. Co., [1964]</t>
        </is>
      </c>
      <c r="M97" t="inlineStr">
        <is>
          <t>1964</t>
        </is>
      </c>
      <c r="O97" t="inlineStr">
        <is>
          <t>eng</t>
        </is>
      </c>
      <c r="P97" t="inlineStr">
        <is>
          <t>cau</t>
        </is>
      </c>
      <c r="Q97" t="inlineStr">
        <is>
          <t>Chandler publications in anthropology and sociology</t>
        </is>
      </c>
      <c r="R97" t="inlineStr">
        <is>
          <t xml:space="preserve">H  </t>
        </is>
      </c>
      <c r="S97" t="n">
        <v>12</v>
      </c>
      <c r="T97" t="n">
        <v>12</v>
      </c>
      <c r="U97" t="inlineStr">
        <is>
          <t>2005-01-17</t>
        </is>
      </c>
      <c r="V97" t="inlineStr">
        <is>
          <t>2005-01-17</t>
        </is>
      </c>
      <c r="W97" t="inlineStr">
        <is>
          <t>1991-12-11</t>
        </is>
      </c>
      <c r="X97" t="inlineStr">
        <is>
          <t>1991-12-11</t>
        </is>
      </c>
      <c r="Y97" t="n">
        <v>1241</v>
      </c>
      <c r="Z97" t="n">
        <v>1010</v>
      </c>
      <c r="AA97" t="n">
        <v>1081</v>
      </c>
      <c r="AB97" t="n">
        <v>6</v>
      </c>
      <c r="AC97" t="n">
        <v>6</v>
      </c>
      <c r="AD97" t="n">
        <v>38</v>
      </c>
      <c r="AE97" t="n">
        <v>39</v>
      </c>
      <c r="AF97" t="n">
        <v>15</v>
      </c>
      <c r="AG97" t="n">
        <v>15</v>
      </c>
      <c r="AH97" t="n">
        <v>7</v>
      </c>
      <c r="AI97" t="n">
        <v>8</v>
      </c>
      <c r="AJ97" t="n">
        <v>21</v>
      </c>
      <c r="AK97" t="n">
        <v>22</v>
      </c>
      <c r="AL97" t="n">
        <v>4</v>
      </c>
      <c r="AM97" t="n">
        <v>4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HYPERLINK("http://catalog.hathitrust.org/Record/000010182","HathiTrust Record")</f>
        <v/>
      </c>
      <c r="AS97">
        <f>HYPERLINK("https://creighton-primo.hosted.exlibrisgroup.com/primo-explore/search?tab=default_tab&amp;search_scope=EVERYTHING&amp;vid=01CRU&amp;lang=en_US&amp;offset=0&amp;query=any,contains,991003177819702656","Catalog Record")</f>
        <v/>
      </c>
      <c r="AT97">
        <f>HYPERLINK("http://www.worldcat.org/oclc/711107","WorldCat Record")</f>
        <v/>
      </c>
      <c r="AU97" t="inlineStr">
        <is>
          <t>204140149:eng</t>
        </is>
      </c>
      <c r="AV97" t="inlineStr">
        <is>
          <t>711107</t>
        </is>
      </c>
      <c r="AW97" t="inlineStr">
        <is>
          <t>991003177819702656</t>
        </is>
      </c>
      <c r="AX97" t="inlineStr">
        <is>
          <t>991003177819702656</t>
        </is>
      </c>
      <c r="AY97" t="inlineStr">
        <is>
          <t>2264094750002656</t>
        </is>
      </c>
      <c r="AZ97" t="inlineStr">
        <is>
          <t>BOOK</t>
        </is>
      </c>
      <c r="BC97" t="inlineStr">
        <is>
          <t>32285000875970</t>
        </is>
      </c>
      <c r="BD97" t="inlineStr">
        <is>
          <t>893348403</t>
        </is>
      </c>
    </row>
    <row r="98">
      <c r="A98" t="inlineStr">
        <is>
          <t>No</t>
        </is>
      </c>
      <c r="B98" t="inlineStr">
        <is>
          <t>H61 .L42</t>
        </is>
      </c>
      <c r="C98" t="inlineStr">
        <is>
          <t>0                      H  0061000L  42</t>
        </is>
      </c>
      <c r="D98" t="inlineStr">
        <is>
          <t>A comparative approach to policy analysis : health care policy in four nations / Howard M. Leichter.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Leichter, Howard M.</t>
        </is>
      </c>
      <c r="L98" t="inlineStr">
        <is>
          <t>Cambridge ; New York : Cambridge University Press, 1979.</t>
        </is>
      </c>
      <c r="M98" t="inlineStr">
        <is>
          <t>1979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H  </t>
        </is>
      </c>
      <c r="S98" t="n">
        <v>2</v>
      </c>
      <c r="T98" t="n">
        <v>2</v>
      </c>
      <c r="U98" t="inlineStr">
        <is>
          <t>2002-05-02</t>
        </is>
      </c>
      <c r="V98" t="inlineStr">
        <is>
          <t>2002-05-02</t>
        </is>
      </c>
      <c r="W98" t="inlineStr">
        <is>
          <t>1991-12-10</t>
        </is>
      </c>
      <c r="X98" t="inlineStr">
        <is>
          <t>1991-12-10</t>
        </is>
      </c>
      <c r="Y98" t="n">
        <v>551</v>
      </c>
      <c r="Z98" t="n">
        <v>394</v>
      </c>
      <c r="AA98" t="n">
        <v>394</v>
      </c>
      <c r="AB98" t="n">
        <v>3</v>
      </c>
      <c r="AC98" t="n">
        <v>3</v>
      </c>
      <c r="AD98" t="n">
        <v>18</v>
      </c>
      <c r="AE98" t="n">
        <v>18</v>
      </c>
      <c r="AF98" t="n">
        <v>4</v>
      </c>
      <c r="AG98" t="n">
        <v>4</v>
      </c>
      <c r="AH98" t="n">
        <v>6</v>
      </c>
      <c r="AI98" t="n">
        <v>6</v>
      </c>
      <c r="AJ98" t="n">
        <v>11</v>
      </c>
      <c r="AK98" t="n">
        <v>11</v>
      </c>
      <c r="AL98" t="n">
        <v>2</v>
      </c>
      <c r="AM98" t="n">
        <v>2</v>
      </c>
      <c r="AN98" t="n">
        <v>1</v>
      </c>
      <c r="AO98" t="n">
        <v>1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HYPERLINK("https://creighton-primo.hosted.exlibrisgroup.com/primo-explore/search?tab=default_tab&amp;search_scope=EVERYTHING&amp;vid=01CRU&amp;lang=en_US&amp;offset=0&amp;query=any,contains,991004713749702656","Catalog Record")</f>
        <v/>
      </c>
      <c r="AT98">
        <f>HYPERLINK("http://www.worldcat.org/oclc/4775285","WorldCat Record")</f>
        <v/>
      </c>
      <c r="AU98" t="inlineStr">
        <is>
          <t>347721512:eng</t>
        </is>
      </c>
      <c r="AV98" t="inlineStr">
        <is>
          <t>4775285</t>
        </is>
      </c>
      <c r="AW98" t="inlineStr">
        <is>
          <t>991004713749702656</t>
        </is>
      </c>
      <c r="AX98" t="inlineStr">
        <is>
          <t>991004713749702656</t>
        </is>
      </c>
      <c r="AY98" t="inlineStr">
        <is>
          <t>2256443490002656</t>
        </is>
      </c>
      <c r="AZ98" t="inlineStr">
        <is>
          <t>BOOK</t>
        </is>
      </c>
      <c r="BB98" t="inlineStr">
        <is>
          <t>9780521226486</t>
        </is>
      </c>
      <c r="BC98" t="inlineStr">
        <is>
          <t>32285000886043</t>
        </is>
      </c>
      <c r="BD98" t="inlineStr">
        <is>
          <t>893417934</t>
        </is>
      </c>
    </row>
    <row r="99">
      <c r="A99" t="inlineStr">
        <is>
          <t>No</t>
        </is>
      </c>
      <c r="B99" t="inlineStr">
        <is>
          <t>H61 .M425 1965</t>
        </is>
      </c>
      <c r="C99" t="inlineStr">
        <is>
          <t>0                      H  0061000M  425         1965</t>
        </is>
      </c>
      <c r="D99" t="inlineStr">
        <is>
          <t>Functionalism in the social sciences : the strength and limits of functionalism in anthropology, economics, political science, and sociology / Edited by Don Martindale.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Martindale, Don.</t>
        </is>
      </c>
      <c r="L99" t="inlineStr">
        <is>
          <t>Philadelphia : American Academy of Political and Social Science, 1965.</t>
        </is>
      </c>
      <c r="M99" t="inlineStr">
        <is>
          <t>1965</t>
        </is>
      </c>
      <c r="O99" t="inlineStr">
        <is>
          <t>eng</t>
        </is>
      </c>
      <c r="P99" t="inlineStr">
        <is>
          <t>pau</t>
        </is>
      </c>
      <c r="Q99" t="inlineStr">
        <is>
          <t>American Academy of political and Social Science. Monograph 5</t>
        </is>
      </c>
      <c r="R99" t="inlineStr">
        <is>
          <t xml:space="preserve">H  </t>
        </is>
      </c>
      <c r="S99" t="n">
        <v>4</v>
      </c>
      <c r="T99" t="n">
        <v>4</v>
      </c>
      <c r="U99" t="inlineStr">
        <is>
          <t>1998-11-10</t>
        </is>
      </c>
      <c r="V99" t="inlineStr">
        <is>
          <t>1998-11-10</t>
        </is>
      </c>
      <c r="W99" t="inlineStr">
        <is>
          <t>1992-01-23</t>
        </is>
      </c>
      <c r="X99" t="inlineStr">
        <is>
          <t>1992-01-23</t>
        </is>
      </c>
      <c r="Y99" t="n">
        <v>597</v>
      </c>
      <c r="Z99" t="n">
        <v>493</v>
      </c>
      <c r="AA99" t="n">
        <v>509</v>
      </c>
      <c r="AB99" t="n">
        <v>4</v>
      </c>
      <c r="AC99" t="n">
        <v>4</v>
      </c>
      <c r="AD99" t="n">
        <v>25</v>
      </c>
      <c r="AE99" t="n">
        <v>27</v>
      </c>
      <c r="AF99" t="n">
        <v>9</v>
      </c>
      <c r="AG99" t="n">
        <v>10</v>
      </c>
      <c r="AH99" t="n">
        <v>3</v>
      </c>
      <c r="AI99" t="n">
        <v>4</v>
      </c>
      <c r="AJ99" t="n">
        <v>14</v>
      </c>
      <c r="AK99" t="n">
        <v>14</v>
      </c>
      <c r="AL99" t="n">
        <v>3</v>
      </c>
      <c r="AM99" t="n">
        <v>3</v>
      </c>
      <c r="AN99" t="n">
        <v>2</v>
      </c>
      <c r="AO99" t="n">
        <v>2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HYPERLINK("http://catalog.hathitrust.org/Record/001305752","HathiTrust Record")</f>
        <v/>
      </c>
      <c r="AS99">
        <f>HYPERLINK("https://creighton-primo.hosted.exlibrisgroup.com/primo-explore/search?tab=default_tab&amp;search_scope=EVERYTHING&amp;vid=01CRU&amp;lang=en_US&amp;offset=0&amp;query=any,contains,991000947699702656","Catalog Record")</f>
        <v/>
      </c>
      <c r="AT99">
        <f>HYPERLINK("http://www.worldcat.org/oclc/167404","WorldCat Record")</f>
        <v/>
      </c>
      <c r="AU99" t="inlineStr">
        <is>
          <t>471270446:eng</t>
        </is>
      </c>
      <c r="AV99" t="inlineStr">
        <is>
          <t>167404</t>
        </is>
      </c>
      <c r="AW99" t="inlineStr">
        <is>
          <t>991000947699702656</t>
        </is>
      </c>
      <c r="AX99" t="inlineStr">
        <is>
          <t>991000947699702656</t>
        </is>
      </c>
      <c r="AY99" t="inlineStr">
        <is>
          <t>2272337610002656</t>
        </is>
      </c>
      <c r="AZ99" t="inlineStr">
        <is>
          <t>BOOK</t>
        </is>
      </c>
      <c r="BC99" t="inlineStr">
        <is>
          <t>32285000888114</t>
        </is>
      </c>
      <c r="BD99" t="inlineStr">
        <is>
          <t>893708860</t>
        </is>
      </c>
    </row>
    <row r="100">
      <c r="A100" t="inlineStr">
        <is>
          <t>No</t>
        </is>
      </c>
      <c r="B100" t="inlineStr">
        <is>
          <t>H61 .M4256</t>
        </is>
      </c>
      <c r="C100" t="inlineStr">
        <is>
          <t>0                      H  0061000M  4256</t>
        </is>
      </c>
      <c r="D100" t="inlineStr">
        <is>
          <t>Challenging strategic planning assumptions : theory, cases, and techniques / Richard O. Mason and Ian I. Mitroff.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Mason, Richard O.</t>
        </is>
      </c>
      <c r="L100" t="inlineStr">
        <is>
          <t>New York : Wiley, c1981.</t>
        </is>
      </c>
      <c r="M100" t="inlineStr">
        <is>
          <t>1981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H  </t>
        </is>
      </c>
      <c r="S100" t="n">
        <v>2</v>
      </c>
      <c r="T100" t="n">
        <v>2</v>
      </c>
      <c r="U100" t="inlineStr">
        <is>
          <t>1993-07-26</t>
        </is>
      </c>
      <c r="V100" t="inlineStr">
        <is>
          <t>1993-07-26</t>
        </is>
      </c>
      <c r="W100" t="inlineStr">
        <is>
          <t>1992-01-23</t>
        </is>
      </c>
      <c r="X100" t="inlineStr">
        <is>
          <t>1992-01-23</t>
        </is>
      </c>
      <c r="Y100" t="n">
        <v>502</v>
      </c>
      <c r="Z100" t="n">
        <v>372</v>
      </c>
      <c r="AA100" t="n">
        <v>379</v>
      </c>
      <c r="AB100" t="n">
        <v>4</v>
      </c>
      <c r="AC100" t="n">
        <v>4</v>
      </c>
      <c r="AD100" t="n">
        <v>19</v>
      </c>
      <c r="AE100" t="n">
        <v>19</v>
      </c>
      <c r="AF100" t="n">
        <v>7</v>
      </c>
      <c r="AG100" t="n">
        <v>7</v>
      </c>
      <c r="AH100" t="n">
        <v>3</v>
      </c>
      <c r="AI100" t="n">
        <v>3</v>
      </c>
      <c r="AJ100" t="n">
        <v>10</v>
      </c>
      <c r="AK100" t="n">
        <v>10</v>
      </c>
      <c r="AL100" t="n">
        <v>3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HYPERLINK("http://catalog.hathitrust.org/Record/000139556","HathiTrust Record")</f>
        <v/>
      </c>
      <c r="AS100">
        <f>HYPERLINK("https://creighton-primo.hosted.exlibrisgroup.com/primo-explore/search?tab=default_tab&amp;search_scope=EVERYTHING&amp;vid=01CRU&amp;lang=en_US&amp;offset=0&amp;query=any,contains,991005090289702656","Catalog Record")</f>
        <v/>
      </c>
      <c r="AT100">
        <f>HYPERLINK("http://www.worldcat.org/oclc/7206871","WorldCat Record")</f>
        <v/>
      </c>
      <c r="AU100" t="inlineStr">
        <is>
          <t>365593140:eng</t>
        </is>
      </c>
      <c r="AV100" t="inlineStr">
        <is>
          <t>7206871</t>
        </is>
      </c>
      <c r="AW100" t="inlineStr">
        <is>
          <t>991005090289702656</t>
        </is>
      </c>
      <c r="AX100" t="inlineStr">
        <is>
          <t>991005090289702656</t>
        </is>
      </c>
      <c r="AY100" t="inlineStr">
        <is>
          <t>2266069740002656</t>
        </is>
      </c>
      <c r="AZ100" t="inlineStr">
        <is>
          <t>BOOK</t>
        </is>
      </c>
      <c r="BB100" t="inlineStr">
        <is>
          <t>9780471082194</t>
        </is>
      </c>
      <c r="BC100" t="inlineStr">
        <is>
          <t>32285000888122</t>
        </is>
      </c>
      <c r="BD100" t="inlineStr">
        <is>
          <t>893263595</t>
        </is>
      </c>
    </row>
    <row r="101">
      <c r="A101" t="inlineStr">
        <is>
          <t>No</t>
        </is>
      </c>
      <c r="B101" t="inlineStr">
        <is>
          <t>H61 .P58573</t>
        </is>
      </c>
      <c r="C101" t="inlineStr">
        <is>
          <t>0                      H  0061000P  58573</t>
        </is>
      </c>
      <c r="D101" t="inlineStr">
        <is>
          <t>The Policy cycle / Judith May, Aaron Wildavsky, editors.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Beverly Hills : Sage Publications, c1978.</t>
        </is>
      </c>
      <c r="M101" t="inlineStr">
        <is>
          <t>1978</t>
        </is>
      </c>
      <c r="O101" t="inlineStr">
        <is>
          <t>eng</t>
        </is>
      </c>
      <c r="P101" t="inlineStr">
        <is>
          <t>cau</t>
        </is>
      </c>
      <c r="Q101" t="inlineStr">
        <is>
          <t>Sage yearbooks in politics and public policy ; v. 5</t>
        </is>
      </c>
      <c r="R101" t="inlineStr">
        <is>
          <t xml:space="preserve">H  </t>
        </is>
      </c>
      <c r="S101" t="n">
        <v>1</v>
      </c>
      <c r="T101" t="n">
        <v>1</v>
      </c>
      <c r="U101" t="inlineStr">
        <is>
          <t>1995-03-16</t>
        </is>
      </c>
      <c r="V101" t="inlineStr">
        <is>
          <t>1995-03-16</t>
        </is>
      </c>
      <c r="W101" t="inlineStr">
        <is>
          <t>1992-01-27</t>
        </is>
      </c>
      <c r="X101" t="inlineStr">
        <is>
          <t>1992-01-27</t>
        </is>
      </c>
      <c r="Y101" t="n">
        <v>450</v>
      </c>
      <c r="Z101" t="n">
        <v>338</v>
      </c>
      <c r="AA101" t="n">
        <v>345</v>
      </c>
      <c r="AB101" t="n">
        <v>3</v>
      </c>
      <c r="AC101" t="n">
        <v>3</v>
      </c>
      <c r="AD101" t="n">
        <v>12</v>
      </c>
      <c r="AE101" t="n">
        <v>12</v>
      </c>
      <c r="AF101" t="n">
        <v>3</v>
      </c>
      <c r="AG101" t="n">
        <v>3</v>
      </c>
      <c r="AH101" t="n">
        <v>3</v>
      </c>
      <c r="AI101" t="n">
        <v>3</v>
      </c>
      <c r="AJ101" t="n">
        <v>7</v>
      </c>
      <c r="AK101" t="n">
        <v>7</v>
      </c>
      <c r="AL101" t="n">
        <v>1</v>
      </c>
      <c r="AM101" t="n">
        <v>1</v>
      </c>
      <c r="AN101" t="n">
        <v>1</v>
      </c>
      <c r="AO101" t="n">
        <v>1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HYPERLINK("http://catalog.hathitrust.org/Record/000021624","HathiTrust Record")</f>
        <v/>
      </c>
      <c r="AS101">
        <f>HYPERLINK("https://creighton-primo.hosted.exlibrisgroup.com/primo-explore/search?tab=default_tab&amp;search_scope=EVERYTHING&amp;vid=01CRU&amp;lang=en_US&amp;offset=0&amp;query=any,contains,991004584149702656","Catalog Record")</f>
        <v/>
      </c>
      <c r="AT101">
        <f>HYPERLINK("http://www.worldcat.org/oclc/4076590","WorldCat Record")</f>
        <v/>
      </c>
      <c r="AU101" t="inlineStr">
        <is>
          <t>350406968:eng</t>
        </is>
      </c>
      <c r="AV101" t="inlineStr">
        <is>
          <t>4076590</t>
        </is>
      </c>
      <c r="AW101" t="inlineStr">
        <is>
          <t>991004584149702656</t>
        </is>
      </c>
      <c r="AX101" t="inlineStr">
        <is>
          <t>991004584149702656</t>
        </is>
      </c>
      <c r="AY101" t="inlineStr">
        <is>
          <t>2262935670002656</t>
        </is>
      </c>
      <c r="AZ101" t="inlineStr">
        <is>
          <t>BOOK</t>
        </is>
      </c>
      <c r="BB101" t="inlineStr">
        <is>
          <t>9780803911192</t>
        </is>
      </c>
      <c r="BC101" t="inlineStr">
        <is>
          <t>32285000888197</t>
        </is>
      </c>
      <c r="BD101" t="inlineStr">
        <is>
          <t>893888915</t>
        </is>
      </c>
    </row>
    <row r="102">
      <c r="A102" t="inlineStr">
        <is>
          <t>No</t>
        </is>
      </c>
      <c r="B102" t="inlineStr">
        <is>
          <t>H61 .P64 1978</t>
        </is>
      </c>
      <c r="C102" t="inlineStr">
        <is>
          <t>0                      H  0061000P  64          1978</t>
        </is>
      </c>
      <c r="D102" t="inlineStr">
        <is>
          <t>The philosophy of the social sciences / Vernon Pratt.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Pratt, Vernon.</t>
        </is>
      </c>
      <c r="L102" t="inlineStr">
        <is>
          <t>London : Methuen, 1978.</t>
        </is>
      </c>
      <c r="M102" t="inlineStr">
        <is>
          <t>1978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H  </t>
        </is>
      </c>
      <c r="S102" t="n">
        <v>2</v>
      </c>
      <c r="T102" t="n">
        <v>2</v>
      </c>
      <c r="U102" t="inlineStr">
        <is>
          <t>1995-12-03</t>
        </is>
      </c>
      <c r="V102" t="inlineStr">
        <is>
          <t>1995-12-03</t>
        </is>
      </c>
      <c r="W102" t="inlineStr">
        <is>
          <t>1992-01-27</t>
        </is>
      </c>
      <c r="X102" t="inlineStr">
        <is>
          <t>1992-01-27</t>
        </is>
      </c>
      <c r="Y102" t="n">
        <v>486</v>
      </c>
      <c r="Z102" t="n">
        <v>296</v>
      </c>
      <c r="AA102" t="n">
        <v>642</v>
      </c>
      <c r="AB102" t="n">
        <v>4</v>
      </c>
      <c r="AC102" t="n">
        <v>28</v>
      </c>
      <c r="AD102" t="n">
        <v>15</v>
      </c>
      <c r="AE102" t="n">
        <v>29</v>
      </c>
      <c r="AF102" t="n">
        <v>3</v>
      </c>
      <c r="AG102" t="n">
        <v>5</v>
      </c>
      <c r="AH102" t="n">
        <v>3</v>
      </c>
      <c r="AI102" t="n">
        <v>4</v>
      </c>
      <c r="AJ102" t="n">
        <v>10</v>
      </c>
      <c r="AK102" t="n">
        <v>11</v>
      </c>
      <c r="AL102" t="n">
        <v>3</v>
      </c>
      <c r="AM102" t="n">
        <v>13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HYPERLINK("http://catalog.hathitrust.org/Record/000301466","HathiTrust Record")</f>
        <v/>
      </c>
      <c r="AS102">
        <f>HYPERLINK("https://creighton-primo.hosted.exlibrisgroup.com/primo-explore/search?tab=default_tab&amp;search_scope=EVERYTHING&amp;vid=01CRU&amp;lang=en_US&amp;offset=0&amp;query=any,contains,991004757269702656","Catalog Record")</f>
        <v/>
      </c>
      <c r="AT102">
        <f>HYPERLINK("http://www.worldcat.org/oclc/4975129","WorldCat Record")</f>
        <v/>
      </c>
      <c r="AU102" t="inlineStr">
        <is>
          <t>478763:eng</t>
        </is>
      </c>
      <c r="AV102" t="inlineStr">
        <is>
          <t>4975129</t>
        </is>
      </c>
      <c r="AW102" t="inlineStr">
        <is>
          <t>991004757269702656</t>
        </is>
      </c>
      <c r="AX102" t="inlineStr">
        <is>
          <t>991004757269702656</t>
        </is>
      </c>
      <c r="AY102" t="inlineStr">
        <is>
          <t>2270362830002656</t>
        </is>
      </c>
      <c r="AZ102" t="inlineStr">
        <is>
          <t>BOOK</t>
        </is>
      </c>
      <c r="BB102" t="inlineStr">
        <is>
          <t>9780416763706</t>
        </is>
      </c>
      <c r="BC102" t="inlineStr">
        <is>
          <t>32285000888205</t>
        </is>
      </c>
      <c r="BD102" t="inlineStr">
        <is>
          <t>893417984</t>
        </is>
      </c>
    </row>
    <row r="103">
      <c r="A103" t="inlineStr">
        <is>
          <t>No</t>
        </is>
      </c>
      <c r="B103" t="inlineStr">
        <is>
          <t>H61 .P79 1981</t>
        </is>
      </c>
      <c r="C103" t="inlineStr">
        <is>
          <t>0                      H  0061000P  79          1981</t>
        </is>
      </c>
      <c r="D103" t="inlineStr">
        <is>
          <t>The Public encounter : where state and citizen meet / edited by Charles T. Goodsell.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Bloomington : Indiana University Press, c1981.</t>
        </is>
      </c>
      <c r="M103" t="inlineStr">
        <is>
          <t>1981</t>
        </is>
      </c>
      <c r="O103" t="inlineStr">
        <is>
          <t>eng</t>
        </is>
      </c>
      <c r="P103" t="inlineStr">
        <is>
          <t>inu</t>
        </is>
      </c>
      <c r="R103" t="inlineStr">
        <is>
          <t xml:space="preserve">H  </t>
        </is>
      </c>
      <c r="S103" t="n">
        <v>4</v>
      </c>
      <c r="T103" t="n">
        <v>4</v>
      </c>
      <c r="U103" t="inlineStr">
        <is>
          <t>1999-06-02</t>
        </is>
      </c>
      <c r="V103" t="inlineStr">
        <is>
          <t>1999-06-02</t>
        </is>
      </c>
      <c r="W103" t="inlineStr">
        <is>
          <t>1992-01-27</t>
        </is>
      </c>
      <c r="X103" t="inlineStr">
        <is>
          <t>1992-01-27</t>
        </is>
      </c>
      <c r="Y103" t="n">
        <v>393</v>
      </c>
      <c r="Z103" t="n">
        <v>336</v>
      </c>
      <c r="AA103" t="n">
        <v>337</v>
      </c>
      <c r="AB103" t="n">
        <v>3</v>
      </c>
      <c r="AC103" t="n">
        <v>3</v>
      </c>
      <c r="AD103" t="n">
        <v>13</v>
      </c>
      <c r="AE103" t="n">
        <v>13</v>
      </c>
      <c r="AF103" t="n">
        <v>3</v>
      </c>
      <c r="AG103" t="n">
        <v>3</v>
      </c>
      <c r="AH103" t="n">
        <v>4</v>
      </c>
      <c r="AI103" t="n">
        <v>4</v>
      </c>
      <c r="AJ103" t="n">
        <v>7</v>
      </c>
      <c r="AK103" t="n">
        <v>7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HYPERLINK("http://catalog.hathitrust.org/Record/000138589","HathiTrust Record")</f>
        <v/>
      </c>
      <c r="AS103">
        <f>HYPERLINK("https://creighton-primo.hosted.exlibrisgroup.com/primo-explore/search?tab=default_tab&amp;search_scope=EVERYTHING&amp;vid=01CRU&amp;lang=en_US&amp;offset=0&amp;query=any,contains,991005096039702656","Catalog Record")</f>
        <v/>
      </c>
      <c r="AT103">
        <f>HYPERLINK("http://www.worldcat.org/oclc/7273436","WorldCat Record")</f>
        <v/>
      </c>
      <c r="AU103" t="inlineStr">
        <is>
          <t>892396802:eng</t>
        </is>
      </c>
      <c r="AV103" t="inlineStr">
        <is>
          <t>7273436</t>
        </is>
      </c>
      <c r="AW103" t="inlineStr">
        <is>
          <t>991005096039702656</t>
        </is>
      </c>
      <c r="AX103" t="inlineStr">
        <is>
          <t>991005096039702656</t>
        </is>
      </c>
      <c r="AY103" t="inlineStr">
        <is>
          <t>2258374560002656</t>
        </is>
      </c>
      <c r="AZ103" t="inlineStr">
        <is>
          <t>BOOK</t>
        </is>
      </c>
      <c r="BB103" t="inlineStr">
        <is>
          <t>9780253153630</t>
        </is>
      </c>
      <c r="BC103" t="inlineStr">
        <is>
          <t>32285000888221</t>
        </is>
      </c>
      <c r="BD103" t="inlineStr">
        <is>
          <t>893694752</t>
        </is>
      </c>
    </row>
    <row r="104">
      <c r="A104" t="inlineStr">
        <is>
          <t>No</t>
        </is>
      </c>
      <c r="B104" t="inlineStr">
        <is>
          <t>H61 .Q8 1984, v.7</t>
        </is>
      </c>
      <c r="C104" t="inlineStr">
        <is>
          <t>0                      H  0061000Q  8           1984                                        v.7</t>
        </is>
      </c>
      <c r="D104" t="inlineStr">
        <is>
          <t>Analysis of nominal data / H. T. Reynolds.</t>
        </is>
      </c>
      <c r="E104" t="inlineStr">
        <is>
          <t>V. 7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Reynolds, H. T. (Henry T.)</t>
        </is>
      </c>
      <c r="L104" t="inlineStr">
        <is>
          <t>Beverly Hills, Calif. : Sage Publications, 1984.</t>
        </is>
      </c>
      <c r="M104" t="inlineStr">
        <is>
          <t>1984</t>
        </is>
      </c>
      <c r="N104" t="inlineStr">
        <is>
          <t>2nd ed.</t>
        </is>
      </c>
      <c r="O104" t="inlineStr">
        <is>
          <t>eng</t>
        </is>
      </c>
      <c r="P104" t="inlineStr">
        <is>
          <t>cau</t>
        </is>
      </c>
      <c r="Q104" t="inlineStr">
        <is>
          <t>Quantitative applications in the social sciences ; 7</t>
        </is>
      </c>
      <c r="R104" t="inlineStr">
        <is>
          <t xml:space="preserve">H  </t>
        </is>
      </c>
      <c r="S104" t="n">
        <v>3</v>
      </c>
      <c r="T104" t="n">
        <v>3</v>
      </c>
      <c r="U104" t="inlineStr">
        <is>
          <t>1998-09-28</t>
        </is>
      </c>
      <c r="V104" t="inlineStr">
        <is>
          <t>1998-09-28</t>
        </is>
      </c>
      <c r="W104" t="inlineStr">
        <is>
          <t>1994-09-07</t>
        </is>
      </c>
      <c r="X104" t="inlineStr">
        <is>
          <t>1994-09-07</t>
        </is>
      </c>
      <c r="Y104" t="n">
        <v>489</v>
      </c>
      <c r="Z104" t="n">
        <v>375</v>
      </c>
      <c r="AA104" t="n">
        <v>1105</v>
      </c>
      <c r="AB104" t="n">
        <v>1</v>
      </c>
      <c r="AC104" t="n">
        <v>9</v>
      </c>
      <c r="AD104" t="n">
        <v>15</v>
      </c>
      <c r="AE104" t="n">
        <v>37</v>
      </c>
      <c r="AF104" t="n">
        <v>6</v>
      </c>
      <c r="AG104" t="n">
        <v>15</v>
      </c>
      <c r="AH104" t="n">
        <v>3</v>
      </c>
      <c r="AI104" t="n">
        <v>6</v>
      </c>
      <c r="AJ104" t="n">
        <v>11</v>
      </c>
      <c r="AK104" t="n">
        <v>19</v>
      </c>
      <c r="AL104" t="n">
        <v>0</v>
      </c>
      <c r="AM104" t="n">
        <v>7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HYPERLINK("http://catalog.hathitrust.org/Record/004470820","HathiTrust Record")</f>
        <v/>
      </c>
      <c r="AS104">
        <f>HYPERLINK("https://creighton-primo.hosted.exlibrisgroup.com/primo-explore/search?tab=default_tab&amp;search_scope=EVERYTHING&amp;vid=01CRU&amp;lang=en_US&amp;offset=0&amp;query=any,contains,991000490079702656","Catalog Record")</f>
        <v/>
      </c>
      <c r="AT104">
        <f>HYPERLINK("http://www.worldcat.org/oclc/11093715","WorldCat Record")</f>
        <v/>
      </c>
      <c r="AU104" t="inlineStr">
        <is>
          <t>5534157825:eng</t>
        </is>
      </c>
      <c r="AV104" t="inlineStr">
        <is>
          <t>11093715</t>
        </is>
      </c>
      <c r="AW104" t="inlineStr">
        <is>
          <t>991000490079702656</t>
        </is>
      </c>
      <c r="AX104" t="inlineStr">
        <is>
          <t>991000490079702656</t>
        </is>
      </c>
      <c r="AY104" t="inlineStr">
        <is>
          <t>2269500290002656</t>
        </is>
      </c>
      <c r="AZ104" t="inlineStr">
        <is>
          <t>BOOK</t>
        </is>
      </c>
      <c r="BB104" t="inlineStr">
        <is>
          <t>9780803906532</t>
        </is>
      </c>
      <c r="BC104" t="inlineStr">
        <is>
          <t>32285001938603</t>
        </is>
      </c>
      <c r="BD104" t="inlineStr">
        <is>
          <t>893314981</t>
        </is>
      </c>
    </row>
    <row r="105">
      <c r="A105" t="inlineStr">
        <is>
          <t>No</t>
        </is>
      </c>
      <c r="B105" t="inlineStr">
        <is>
          <t>H61 .Q8 1987, v.1</t>
        </is>
      </c>
      <c r="C105" t="inlineStr">
        <is>
          <t>0                      H  0061000Q  8           1987                                        v.1</t>
        </is>
      </c>
      <c r="D105" t="inlineStr">
        <is>
          <t>Analysis of variance / Gudmund R. Iversen, Helmut Norpoth.</t>
        </is>
      </c>
      <c r="E105" t="inlineStr">
        <is>
          <t>V. 1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Iversen, Gudmund R.</t>
        </is>
      </c>
      <c r="L105" t="inlineStr">
        <is>
          <t>Newbury Park : Sage Publications, c1987.</t>
        </is>
      </c>
      <c r="M105" t="inlineStr">
        <is>
          <t>1987</t>
        </is>
      </c>
      <c r="N105" t="inlineStr">
        <is>
          <t>2nd ed.</t>
        </is>
      </c>
      <c r="O105" t="inlineStr">
        <is>
          <t>eng</t>
        </is>
      </c>
      <c r="P105" t="inlineStr">
        <is>
          <t>cau</t>
        </is>
      </c>
      <c r="Q105" t="inlineStr">
        <is>
          <t>Quantitative applications in the social sciences ; v.1</t>
        </is>
      </c>
      <c r="R105" t="inlineStr">
        <is>
          <t xml:space="preserve">H  </t>
        </is>
      </c>
      <c r="S105" t="n">
        <v>3</v>
      </c>
      <c r="T105" t="n">
        <v>3</v>
      </c>
      <c r="U105" t="inlineStr">
        <is>
          <t>1998-11-13</t>
        </is>
      </c>
      <c r="V105" t="inlineStr">
        <is>
          <t>1998-11-13</t>
        </is>
      </c>
      <c r="W105" t="inlineStr">
        <is>
          <t>1993-11-05</t>
        </is>
      </c>
      <c r="X105" t="inlineStr">
        <is>
          <t>1993-11-05</t>
        </is>
      </c>
      <c r="Y105" t="n">
        <v>570</v>
      </c>
      <c r="Z105" t="n">
        <v>406</v>
      </c>
      <c r="AA105" t="n">
        <v>823</v>
      </c>
      <c r="AB105" t="n">
        <v>2</v>
      </c>
      <c r="AC105" t="n">
        <v>5</v>
      </c>
      <c r="AD105" t="n">
        <v>16</v>
      </c>
      <c r="AE105" t="n">
        <v>23</v>
      </c>
      <c r="AF105" t="n">
        <v>7</v>
      </c>
      <c r="AG105" t="n">
        <v>10</v>
      </c>
      <c r="AH105" t="n">
        <v>4</v>
      </c>
      <c r="AI105" t="n">
        <v>5</v>
      </c>
      <c r="AJ105" t="n">
        <v>11</v>
      </c>
      <c r="AK105" t="n">
        <v>11</v>
      </c>
      <c r="AL105" t="n">
        <v>1</v>
      </c>
      <c r="AM105" t="n">
        <v>4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HYPERLINK("https://creighton-primo.hosted.exlibrisgroup.com/primo-explore/search?tab=default_tab&amp;search_scope=EVERYTHING&amp;vid=01CRU&amp;lang=en_US&amp;offset=0&amp;query=any,contains,991001095199702656","Catalog Record")</f>
        <v/>
      </c>
      <c r="AT105">
        <f>HYPERLINK("http://www.worldcat.org/oclc/16237356","WorldCat Record")</f>
        <v/>
      </c>
      <c r="AU105" t="inlineStr">
        <is>
          <t>10178114064:eng</t>
        </is>
      </c>
      <c r="AV105" t="inlineStr">
        <is>
          <t>16237356</t>
        </is>
      </c>
      <c r="AW105" t="inlineStr">
        <is>
          <t>991001095199702656</t>
        </is>
      </c>
      <c r="AX105" t="inlineStr">
        <is>
          <t>991001095199702656</t>
        </is>
      </c>
      <c r="AY105" t="inlineStr">
        <is>
          <t>2267993480002656</t>
        </is>
      </c>
      <c r="AZ105" t="inlineStr">
        <is>
          <t>BOOK</t>
        </is>
      </c>
      <c r="BB105" t="inlineStr">
        <is>
          <t>9780803930018</t>
        </is>
      </c>
      <c r="BC105" t="inlineStr">
        <is>
          <t>32285001796571</t>
        </is>
      </c>
      <c r="BD105" t="inlineStr">
        <is>
          <t>893878615</t>
        </is>
      </c>
    </row>
    <row r="106">
      <c r="A106" t="inlineStr">
        <is>
          <t>No</t>
        </is>
      </c>
      <c r="B106" t="inlineStr">
        <is>
          <t>H61 .Q8 2002 v. 106</t>
        </is>
      </c>
      <c r="C106" t="inlineStr">
        <is>
          <t>0                      H  0061000Q  8           2002                                        v. 106</t>
        </is>
      </c>
      <c r="D106" t="inlineStr">
        <is>
          <t>Applied logistic regression analysis / Scott Menard.</t>
        </is>
      </c>
      <c r="E106" t="inlineStr">
        <is>
          <t>V. 106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Yes</t>
        </is>
      </c>
      <c r="J106" t="inlineStr">
        <is>
          <t>0</t>
        </is>
      </c>
      <c r="K106" t="inlineStr">
        <is>
          <t>Menard, Scott W.</t>
        </is>
      </c>
      <c r="L106" t="inlineStr">
        <is>
          <t>Thousand Oaks, Calif. : Sage Publications, c2002.</t>
        </is>
      </c>
      <c r="M106" t="inlineStr">
        <is>
          <t>2002</t>
        </is>
      </c>
      <c r="N106" t="inlineStr">
        <is>
          <t>2nd ed.</t>
        </is>
      </c>
      <c r="O106" t="inlineStr">
        <is>
          <t>eng</t>
        </is>
      </c>
      <c r="P106" t="inlineStr">
        <is>
          <t>cau</t>
        </is>
      </c>
      <c r="Q106" t="inlineStr">
        <is>
          <t>Sage university papers. Quantitative applications in the social sciences ; no. 07-106</t>
        </is>
      </c>
      <c r="R106" t="inlineStr">
        <is>
          <t xml:space="preserve">H  </t>
        </is>
      </c>
      <c r="S106" t="n">
        <v>8</v>
      </c>
      <c r="T106" t="n">
        <v>8</v>
      </c>
      <c r="U106" t="inlineStr">
        <is>
          <t>2008-10-22</t>
        </is>
      </c>
      <c r="V106" t="inlineStr">
        <is>
          <t>2008-10-22</t>
        </is>
      </c>
      <c r="W106" t="inlineStr">
        <is>
          <t>2002-03-18</t>
        </is>
      </c>
      <c r="X106" t="inlineStr">
        <is>
          <t>2002-03-18</t>
        </is>
      </c>
      <c r="Y106" t="n">
        <v>414</v>
      </c>
      <c r="Z106" t="n">
        <v>281</v>
      </c>
      <c r="AA106" t="n">
        <v>509</v>
      </c>
      <c r="AB106" t="n">
        <v>2</v>
      </c>
      <c r="AC106" t="n">
        <v>3</v>
      </c>
      <c r="AD106" t="n">
        <v>19</v>
      </c>
      <c r="AE106" t="n">
        <v>27</v>
      </c>
      <c r="AF106" t="n">
        <v>7</v>
      </c>
      <c r="AG106" t="n">
        <v>9</v>
      </c>
      <c r="AH106" t="n">
        <v>5</v>
      </c>
      <c r="AI106" t="n">
        <v>7</v>
      </c>
      <c r="AJ106" t="n">
        <v>12</v>
      </c>
      <c r="AK106" t="n">
        <v>17</v>
      </c>
      <c r="AL106" t="n">
        <v>1</v>
      </c>
      <c r="AM106" t="n">
        <v>2</v>
      </c>
      <c r="AN106" t="n">
        <v>1</v>
      </c>
      <c r="AO106" t="n">
        <v>1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HYPERLINK("https://creighton-primo.hosted.exlibrisgroup.com/primo-explore/search?tab=default_tab&amp;search_scope=EVERYTHING&amp;vid=01CRU&amp;lang=en_US&amp;offset=0&amp;query=any,contains,991003737799702656","Catalog Record")</f>
        <v/>
      </c>
      <c r="AT106">
        <f>HYPERLINK("http://www.worldcat.org/oclc/46729126","WorldCat Record")</f>
        <v/>
      </c>
      <c r="AU106" t="inlineStr">
        <is>
          <t>34426193:eng</t>
        </is>
      </c>
      <c r="AV106" t="inlineStr">
        <is>
          <t>46729126</t>
        </is>
      </c>
      <c r="AW106" t="inlineStr">
        <is>
          <t>991003737799702656</t>
        </is>
      </c>
      <c r="AX106" t="inlineStr">
        <is>
          <t>991003737799702656</t>
        </is>
      </c>
      <c r="AY106" t="inlineStr">
        <is>
          <t>2256351330002656</t>
        </is>
      </c>
      <c r="AZ106" t="inlineStr">
        <is>
          <t>BOOK</t>
        </is>
      </c>
      <c r="BB106" t="inlineStr">
        <is>
          <t>9780761922087</t>
        </is>
      </c>
      <c r="BC106" t="inlineStr">
        <is>
          <t>32285004461975</t>
        </is>
      </c>
      <c r="BD106" t="inlineStr">
        <is>
          <t>893240538</t>
        </is>
      </c>
    </row>
    <row r="107">
      <c r="A107" t="inlineStr">
        <is>
          <t>No</t>
        </is>
      </c>
      <c r="B107" t="inlineStr">
        <is>
          <t>H61 .Q8 2002 v. 76</t>
        </is>
      </c>
      <c r="C107" t="inlineStr">
        <is>
          <t>0                      H  0061000Q  8           2002                                        v. 76</t>
        </is>
      </c>
      <c r="D107" t="inlineStr">
        <is>
          <t>Longitudinal research / by Scott Menard.</t>
        </is>
      </c>
      <c r="E107" t="inlineStr">
        <is>
          <t>V. 76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K107" t="inlineStr">
        <is>
          <t>Menard, Scott W.</t>
        </is>
      </c>
      <c r="L107" t="inlineStr">
        <is>
          <t>Thousand Oaks, Calif. : Sage Publications, c2002.</t>
        </is>
      </c>
      <c r="M107" t="inlineStr">
        <is>
          <t>2002</t>
        </is>
      </c>
      <c r="N107" t="inlineStr">
        <is>
          <t>2nd ed.</t>
        </is>
      </c>
      <c r="O107" t="inlineStr">
        <is>
          <t>eng</t>
        </is>
      </c>
      <c r="P107" t="inlineStr">
        <is>
          <t>cau</t>
        </is>
      </c>
      <c r="Q107" t="inlineStr">
        <is>
          <t>Sage university papers series. Quantitative applications in the social sciences ; no. 07-76</t>
        </is>
      </c>
      <c r="R107" t="inlineStr">
        <is>
          <t xml:space="preserve">H  </t>
        </is>
      </c>
      <c r="S107" t="n">
        <v>1</v>
      </c>
      <c r="T107" t="n">
        <v>1</v>
      </c>
      <c r="U107" t="inlineStr">
        <is>
          <t>2006-11-27</t>
        </is>
      </c>
      <c r="V107" t="inlineStr">
        <is>
          <t>2006-11-27</t>
        </is>
      </c>
      <c r="W107" t="inlineStr">
        <is>
          <t>2006-11-27</t>
        </is>
      </c>
      <c r="X107" t="inlineStr">
        <is>
          <t>2006-11-27</t>
        </is>
      </c>
      <c r="Y107" t="n">
        <v>339</v>
      </c>
      <c r="Z107" t="n">
        <v>241</v>
      </c>
      <c r="AA107" t="n">
        <v>843</v>
      </c>
      <c r="AB107" t="n">
        <v>2</v>
      </c>
      <c r="AC107" t="n">
        <v>5</v>
      </c>
      <c r="AD107" t="n">
        <v>8</v>
      </c>
      <c r="AE107" t="n">
        <v>27</v>
      </c>
      <c r="AF107" t="n">
        <v>2</v>
      </c>
      <c r="AG107" t="n">
        <v>12</v>
      </c>
      <c r="AH107" t="n">
        <v>2</v>
      </c>
      <c r="AI107" t="n">
        <v>7</v>
      </c>
      <c r="AJ107" t="n">
        <v>6</v>
      </c>
      <c r="AK107" t="n">
        <v>14</v>
      </c>
      <c r="AL107" t="n">
        <v>1</v>
      </c>
      <c r="AM107" t="n">
        <v>4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HYPERLINK("https://creighton-primo.hosted.exlibrisgroup.com/primo-explore/search?tab=default_tab&amp;search_scope=EVERYTHING&amp;vid=01CRU&amp;lang=en_US&amp;offset=0&amp;query=any,contains,991004925739702656","Catalog Record")</f>
        <v/>
      </c>
      <c r="AT107">
        <f>HYPERLINK("http://www.worldcat.org/oclc/49558911","WorldCat Record")</f>
        <v/>
      </c>
      <c r="AU107" t="inlineStr">
        <is>
          <t>24599684:eng</t>
        </is>
      </c>
      <c r="AV107" t="inlineStr">
        <is>
          <t>49558911</t>
        </is>
      </c>
      <c r="AW107" t="inlineStr">
        <is>
          <t>991004925739702656</t>
        </is>
      </c>
      <c r="AX107" t="inlineStr">
        <is>
          <t>991004925739702656</t>
        </is>
      </c>
      <c r="AY107" t="inlineStr">
        <is>
          <t>2262548980002656</t>
        </is>
      </c>
      <c r="AZ107" t="inlineStr">
        <is>
          <t>BOOK</t>
        </is>
      </c>
      <c r="BB107" t="inlineStr">
        <is>
          <t>9780761922094</t>
        </is>
      </c>
      <c r="BC107" t="inlineStr">
        <is>
          <t>32285005261986</t>
        </is>
      </c>
      <c r="BD107" t="inlineStr">
        <is>
          <t>893418153</t>
        </is>
      </c>
    </row>
    <row r="108">
      <c r="A108" t="inlineStr">
        <is>
          <t>No</t>
        </is>
      </c>
      <c r="B108" t="inlineStr">
        <is>
          <t>H61 .Q8 2005 v. 5</t>
        </is>
      </c>
      <c r="C108" t="inlineStr">
        <is>
          <t>0                      H  0061000Q  8           2005                                        v. 5</t>
        </is>
      </c>
      <c r="D108" t="inlineStr">
        <is>
          <t>Cohort analysis / Norval D. Glenn.</t>
        </is>
      </c>
      <c r="E108" t="inlineStr">
        <is>
          <t>V. 5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Glenn, Norval D.</t>
        </is>
      </c>
      <c r="L108" t="inlineStr">
        <is>
          <t>Thousand Oaks, Calif. : Sage Publications, c2005.</t>
        </is>
      </c>
      <c r="M108" t="inlineStr">
        <is>
          <t>2005</t>
        </is>
      </c>
      <c r="N108" t="inlineStr">
        <is>
          <t>2nd ed.</t>
        </is>
      </c>
      <c r="O108" t="inlineStr">
        <is>
          <t>eng</t>
        </is>
      </c>
      <c r="P108" t="inlineStr">
        <is>
          <t>cau</t>
        </is>
      </c>
      <c r="Q108" t="inlineStr">
        <is>
          <t>Quantitative applications in the social sciences ; 07-005</t>
        </is>
      </c>
      <c r="R108" t="inlineStr">
        <is>
          <t xml:space="preserve">H  </t>
        </is>
      </c>
      <c r="S108" t="n">
        <v>1</v>
      </c>
      <c r="T108" t="n">
        <v>1</v>
      </c>
      <c r="U108" t="inlineStr">
        <is>
          <t>2006-10-24</t>
        </is>
      </c>
      <c r="V108" t="inlineStr">
        <is>
          <t>2006-10-24</t>
        </is>
      </c>
      <c r="W108" t="inlineStr">
        <is>
          <t>2006-10-24</t>
        </is>
      </c>
      <c r="X108" t="inlineStr">
        <is>
          <t>2006-10-24</t>
        </is>
      </c>
      <c r="Y108" t="n">
        <v>297</v>
      </c>
      <c r="Z108" t="n">
        <v>215</v>
      </c>
      <c r="AA108" t="n">
        <v>1056</v>
      </c>
      <c r="AB108" t="n">
        <v>2</v>
      </c>
      <c r="AC108" t="n">
        <v>6</v>
      </c>
      <c r="AD108" t="n">
        <v>10</v>
      </c>
      <c r="AE108" t="n">
        <v>34</v>
      </c>
      <c r="AF108" t="n">
        <v>4</v>
      </c>
      <c r="AG108" t="n">
        <v>16</v>
      </c>
      <c r="AH108" t="n">
        <v>2</v>
      </c>
      <c r="AI108" t="n">
        <v>8</v>
      </c>
      <c r="AJ108" t="n">
        <v>6</v>
      </c>
      <c r="AK108" t="n">
        <v>18</v>
      </c>
      <c r="AL108" t="n">
        <v>1</v>
      </c>
      <c r="AM108" t="n">
        <v>4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HYPERLINK("https://creighton-primo.hosted.exlibrisgroup.com/primo-explore/search?tab=default_tab&amp;search_scope=EVERYTHING&amp;vid=01CRU&amp;lang=en_US&amp;offset=0&amp;query=any,contains,991004927419702656","Catalog Record")</f>
        <v/>
      </c>
      <c r="AT108">
        <f>HYPERLINK("http://www.worldcat.org/oclc/56329697","WorldCat Record")</f>
        <v/>
      </c>
      <c r="AU108" t="inlineStr">
        <is>
          <t>456876:eng</t>
        </is>
      </c>
      <c r="AV108" t="inlineStr">
        <is>
          <t>56329697</t>
        </is>
      </c>
      <c r="AW108" t="inlineStr">
        <is>
          <t>991004927419702656</t>
        </is>
      </c>
      <c r="AX108" t="inlineStr">
        <is>
          <t>991004927419702656</t>
        </is>
      </c>
      <c r="AY108" t="inlineStr">
        <is>
          <t>2264432780002656</t>
        </is>
      </c>
      <c r="AZ108" t="inlineStr">
        <is>
          <t>BOOK</t>
        </is>
      </c>
      <c r="BB108" t="inlineStr">
        <is>
          <t>9780761922155</t>
        </is>
      </c>
      <c r="BC108" t="inlineStr">
        <is>
          <t>32285005232276</t>
        </is>
      </c>
      <c r="BD108" t="inlineStr">
        <is>
          <t>893325946</t>
        </is>
      </c>
    </row>
    <row r="109">
      <c r="A109" t="inlineStr">
        <is>
          <t>No</t>
        </is>
      </c>
      <c r="B109" t="inlineStr">
        <is>
          <t>H61 .Q8 v. 104</t>
        </is>
      </c>
      <c r="C109" t="inlineStr">
        <is>
          <t>0                      H  0061000Q  8                                                       v. 104</t>
        </is>
      </c>
      <c r="D109" t="inlineStr">
        <is>
          <t>Multiple attribute decision making : an introduction / K. Paul Yoon, Ching-Lai Hwang.</t>
        </is>
      </c>
      <c r="E109" t="inlineStr">
        <is>
          <t>V. 104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Yoon, Kwangsun, 1947-</t>
        </is>
      </c>
      <c r="L109" t="inlineStr">
        <is>
          <t>Thousand Oaks, CA : Sage Publications, c1995.</t>
        </is>
      </c>
      <c r="M109" t="inlineStr">
        <is>
          <t>1995</t>
        </is>
      </c>
      <c r="O109" t="inlineStr">
        <is>
          <t>eng</t>
        </is>
      </c>
      <c r="P109" t="inlineStr">
        <is>
          <t>cau</t>
        </is>
      </c>
      <c r="Q109" t="inlineStr">
        <is>
          <t>Sage university papers series. Quantitative applications in the social sciences ; no. 07-104</t>
        </is>
      </c>
      <c r="R109" t="inlineStr">
        <is>
          <t xml:space="preserve">H  </t>
        </is>
      </c>
      <c r="S109" t="n">
        <v>1</v>
      </c>
      <c r="T109" t="n">
        <v>1</v>
      </c>
      <c r="U109" t="inlineStr">
        <is>
          <t>2009-04-02</t>
        </is>
      </c>
      <c r="V109" t="inlineStr">
        <is>
          <t>2009-04-02</t>
        </is>
      </c>
      <c r="W109" t="inlineStr">
        <is>
          <t>2009-04-02</t>
        </is>
      </c>
      <c r="X109" t="inlineStr">
        <is>
          <t>2009-04-02</t>
        </is>
      </c>
      <c r="Y109" t="n">
        <v>422</v>
      </c>
      <c r="Z109" t="n">
        <v>295</v>
      </c>
      <c r="AA109" t="n">
        <v>803</v>
      </c>
      <c r="AB109" t="n">
        <v>3</v>
      </c>
      <c r="AC109" t="n">
        <v>5</v>
      </c>
      <c r="AD109" t="n">
        <v>15</v>
      </c>
      <c r="AE109" t="n">
        <v>20</v>
      </c>
      <c r="AF109" t="n">
        <v>4</v>
      </c>
      <c r="AG109" t="n">
        <v>7</v>
      </c>
      <c r="AH109" t="n">
        <v>4</v>
      </c>
      <c r="AI109" t="n">
        <v>4</v>
      </c>
      <c r="AJ109" t="n">
        <v>9</v>
      </c>
      <c r="AK109" t="n">
        <v>9</v>
      </c>
      <c r="AL109" t="n">
        <v>2</v>
      </c>
      <c r="AM109" t="n">
        <v>4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HYPERLINK("https://creighton-primo.hosted.exlibrisgroup.com/primo-explore/search?tab=default_tab&amp;search_scope=EVERYTHING&amp;vid=01CRU&amp;lang=en_US&amp;offset=0&amp;query=any,contains,991005304659702656","Catalog Record")</f>
        <v/>
      </c>
      <c r="AT109">
        <f>HYPERLINK("http://www.worldcat.org/oclc/31660645","WorldCat Record")</f>
        <v/>
      </c>
      <c r="AU109" t="inlineStr">
        <is>
          <t>799632463:eng</t>
        </is>
      </c>
      <c r="AV109" t="inlineStr">
        <is>
          <t>31660645</t>
        </is>
      </c>
      <c r="AW109" t="inlineStr">
        <is>
          <t>991005304659702656</t>
        </is>
      </c>
      <c r="AX109" t="inlineStr">
        <is>
          <t>991005304659702656</t>
        </is>
      </c>
      <c r="AY109" t="inlineStr">
        <is>
          <t>2254905940002656</t>
        </is>
      </c>
      <c r="AZ109" t="inlineStr">
        <is>
          <t>BOOK</t>
        </is>
      </c>
      <c r="BB109" t="inlineStr">
        <is>
          <t>9780803954861</t>
        </is>
      </c>
      <c r="BC109" t="inlineStr">
        <is>
          <t>32285005512198</t>
        </is>
      </c>
      <c r="BD109" t="inlineStr">
        <is>
          <t>893320421</t>
        </is>
      </c>
    </row>
    <row r="110">
      <c r="A110" t="inlineStr">
        <is>
          <t>No</t>
        </is>
      </c>
      <c r="B110" t="inlineStr">
        <is>
          <t>H61 .Q8 v. 105</t>
        </is>
      </c>
      <c r="C110" t="inlineStr">
        <is>
          <t>0                      H  0061000Q  8                                                       v. 105</t>
        </is>
      </c>
      <c r="D110" t="inlineStr">
        <is>
          <t>Causal analysis with panel data / Steven E. Finkel.</t>
        </is>
      </c>
      <c r="E110" t="inlineStr">
        <is>
          <t>V. 105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Finkel, Steven E.</t>
        </is>
      </c>
      <c r="L110" t="inlineStr">
        <is>
          <t>Thousand Oaks, Calif. : Sage Publications, c1995.</t>
        </is>
      </c>
      <c r="M110" t="inlineStr">
        <is>
          <t>1995</t>
        </is>
      </c>
      <c r="O110" t="inlineStr">
        <is>
          <t>eng</t>
        </is>
      </c>
      <c r="P110" t="inlineStr">
        <is>
          <t>cau</t>
        </is>
      </c>
      <c r="Q110" t="inlineStr">
        <is>
          <t>Sage university papers series. Quantitative applications in the social sciences ; no. 07-105</t>
        </is>
      </c>
      <c r="R110" t="inlineStr">
        <is>
          <t xml:space="preserve">H  </t>
        </is>
      </c>
      <c r="S110" t="n">
        <v>1</v>
      </c>
      <c r="T110" t="n">
        <v>1</v>
      </c>
      <c r="U110" t="inlineStr">
        <is>
          <t>2009-12-02</t>
        </is>
      </c>
      <c r="V110" t="inlineStr">
        <is>
          <t>2009-12-02</t>
        </is>
      </c>
      <c r="W110" t="inlineStr">
        <is>
          <t>2009-04-15</t>
        </is>
      </c>
      <c r="X110" t="inlineStr">
        <is>
          <t>2009-04-15</t>
        </is>
      </c>
      <c r="Y110" t="n">
        <v>462</v>
      </c>
      <c r="Z110" t="n">
        <v>315</v>
      </c>
      <c r="AA110" t="n">
        <v>754</v>
      </c>
      <c r="AB110" t="n">
        <v>4</v>
      </c>
      <c r="AC110" t="n">
        <v>6</v>
      </c>
      <c r="AD110" t="n">
        <v>17</v>
      </c>
      <c r="AE110" t="n">
        <v>24</v>
      </c>
      <c r="AF110" t="n">
        <v>5</v>
      </c>
      <c r="AG110" t="n">
        <v>8</v>
      </c>
      <c r="AH110" t="n">
        <v>4</v>
      </c>
      <c r="AI110" t="n">
        <v>6</v>
      </c>
      <c r="AJ110" t="n">
        <v>9</v>
      </c>
      <c r="AK110" t="n">
        <v>10</v>
      </c>
      <c r="AL110" t="n">
        <v>3</v>
      </c>
      <c r="AM110" t="n">
        <v>5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HYPERLINK("https://creighton-primo.hosted.exlibrisgroup.com/primo-explore/search?tab=default_tab&amp;search_scope=EVERYTHING&amp;vid=01CRU&amp;lang=en_US&amp;offset=0&amp;query=any,contains,991005304649702656","Catalog Record")</f>
        <v/>
      </c>
      <c r="AT110">
        <f>HYPERLINK("http://www.worldcat.org/oclc/31412088","WorldCat Record")</f>
        <v/>
      </c>
      <c r="AU110" t="inlineStr">
        <is>
          <t>4916744324:eng</t>
        </is>
      </c>
      <c r="AV110" t="inlineStr">
        <is>
          <t>31412088</t>
        </is>
      </c>
      <c r="AW110" t="inlineStr">
        <is>
          <t>991005304649702656</t>
        </is>
      </c>
      <c r="AX110" t="inlineStr">
        <is>
          <t>991005304649702656</t>
        </is>
      </c>
      <c r="AY110" t="inlineStr">
        <is>
          <t>2261972180002656</t>
        </is>
      </c>
      <c r="AZ110" t="inlineStr">
        <is>
          <t>BOOK</t>
        </is>
      </c>
      <c r="BB110" t="inlineStr">
        <is>
          <t>9780803938960</t>
        </is>
      </c>
      <c r="BC110" t="inlineStr">
        <is>
          <t>32285005515696</t>
        </is>
      </c>
      <c r="BD110" t="inlineStr">
        <is>
          <t>893424876</t>
        </is>
      </c>
    </row>
    <row r="111">
      <c r="A111" t="inlineStr">
        <is>
          <t>No</t>
        </is>
      </c>
      <c r="B111" t="inlineStr">
        <is>
          <t>H61 .Q8 v. 108</t>
        </is>
      </c>
      <c r="C111" t="inlineStr">
        <is>
          <t>0                      H  0061000Q  8                                                       v. 108</t>
        </is>
      </c>
      <c r="D111" t="inlineStr">
        <is>
          <t>Basic math for social scientists : concepts / Timothy M. Hagle.</t>
        </is>
      </c>
      <c r="E111" t="inlineStr">
        <is>
          <t>V. 108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Hagle, Timothy M.</t>
        </is>
      </c>
      <c r="L111" t="inlineStr">
        <is>
          <t>Thousand Oaks, Calif. : Sage Publications, c1995.</t>
        </is>
      </c>
      <c r="M111" t="inlineStr">
        <is>
          <t>1995</t>
        </is>
      </c>
      <c r="O111" t="inlineStr">
        <is>
          <t>eng</t>
        </is>
      </c>
      <c r="P111" t="inlineStr">
        <is>
          <t>cau</t>
        </is>
      </c>
      <c r="Q111" t="inlineStr">
        <is>
          <t>Sage university papers series. Quantitative applications in the social sciences ; no. 07-108</t>
        </is>
      </c>
      <c r="R111" t="inlineStr">
        <is>
          <t xml:space="preserve">H  </t>
        </is>
      </c>
      <c r="S111" t="n">
        <v>1</v>
      </c>
      <c r="T111" t="n">
        <v>1</v>
      </c>
      <c r="U111" t="inlineStr">
        <is>
          <t>2009-04-15</t>
        </is>
      </c>
      <c r="V111" t="inlineStr">
        <is>
          <t>2009-04-15</t>
        </is>
      </c>
      <c r="W111" t="inlineStr">
        <is>
          <t>2009-04-15</t>
        </is>
      </c>
      <c r="X111" t="inlineStr">
        <is>
          <t>2009-04-15</t>
        </is>
      </c>
      <c r="Y111" t="n">
        <v>431</v>
      </c>
      <c r="Z111" t="n">
        <v>312</v>
      </c>
      <c r="AA111" t="n">
        <v>710</v>
      </c>
      <c r="AB111" t="n">
        <v>3</v>
      </c>
      <c r="AC111" t="n">
        <v>5</v>
      </c>
      <c r="AD111" t="n">
        <v>18</v>
      </c>
      <c r="AE111" t="n">
        <v>21</v>
      </c>
      <c r="AF111" t="n">
        <v>5</v>
      </c>
      <c r="AG111" t="n">
        <v>5</v>
      </c>
      <c r="AH111" t="n">
        <v>6</v>
      </c>
      <c r="AI111" t="n">
        <v>7</v>
      </c>
      <c r="AJ111" t="n">
        <v>11</v>
      </c>
      <c r="AK111" t="n">
        <v>11</v>
      </c>
      <c r="AL111" t="n">
        <v>2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HYPERLINK("https://creighton-primo.hosted.exlibrisgroup.com/primo-explore/search?tab=default_tab&amp;search_scope=EVERYTHING&amp;vid=01CRU&amp;lang=en_US&amp;offset=0&amp;query=any,contains,991005304639702656","Catalog Record")</f>
        <v/>
      </c>
      <c r="AT111">
        <f>HYPERLINK("http://www.worldcat.org/oclc/32468661","WorldCat Record")</f>
        <v/>
      </c>
      <c r="AU111" t="inlineStr">
        <is>
          <t>3372974568:eng</t>
        </is>
      </c>
      <c r="AV111" t="inlineStr">
        <is>
          <t>32468661</t>
        </is>
      </c>
      <c r="AW111" t="inlineStr">
        <is>
          <t>991005304639702656</t>
        </is>
      </c>
      <c r="AX111" t="inlineStr">
        <is>
          <t>991005304639702656</t>
        </is>
      </c>
      <c r="AY111" t="inlineStr">
        <is>
          <t>2266041840002656</t>
        </is>
      </c>
      <c r="AZ111" t="inlineStr">
        <is>
          <t>BOOK</t>
        </is>
      </c>
      <c r="BB111" t="inlineStr">
        <is>
          <t>9780803958753</t>
        </is>
      </c>
      <c r="BC111" t="inlineStr">
        <is>
          <t>32285005515704</t>
        </is>
      </c>
      <c r="BD111" t="inlineStr">
        <is>
          <t>893418716</t>
        </is>
      </c>
    </row>
    <row r="112">
      <c r="A112" t="inlineStr">
        <is>
          <t>No</t>
        </is>
      </c>
      <c r="B112" t="inlineStr">
        <is>
          <t>H61 .Q8 v. 110</t>
        </is>
      </c>
      <c r="C112" t="inlineStr">
        <is>
          <t>0                      H  0061000Q  8                                                       v. 110</t>
        </is>
      </c>
      <c r="D112" t="inlineStr">
        <is>
          <t>Calculus / Gudmund R. Iversen.</t>
        </is>
      </c>
      <c r="E112" t="inlineStr">
        <is>
          <t>V. 110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Iversen, Gudmund R.</t>
        </is>
      </c>
      <c r="L112" t="inlineStr">
        <is>
          <t>Thousand Oaks, Calif. : Sage Publications, c1996.</t>
        </is>
      </c>
      <c r="M112" t="inlineStr">
        <is>
          <t>1996</t>
        </is>
      </c>
      <c r="O112" t="inlineStr">
        <is>
          <t>eng</t>
        </is>
      </c>
      <c r="P112" t="inlineStr">
        <is>
          <t>cau</t>
        </is>
      </c>
      <c r="Q112" t="inlineStr">
        <is>
          <t>Sage university papers series. Quantitative applications in the social sciences ; no. 07-110</t>
        </is>
      </c>
      <c r="R112" t="inlineStr">
        <is>
          <t xml:space="preserve">H  </t>
        </is>
      </c>
      <c r="S112" t="n">
        <v>1</v>
      </c>
      <c r="T112" t="n">
        <v>1</v>
      </c>
      <c r="U112" t="inlineStr">
        <is>
          <t>2009-04-15</t>
        </is>
      </c>
      <c r="V112" t="inlineStr">
        <is>
          <t>2009-04-15</t>
        </is>
      </c>
      <c r="W112" t="inlineStr">
        <is>
          <t>2009-04-15</t>
        </is>
      </c>
      <c r="X112" t="inlineStr">
        <is>
          <t>2009-04-15</t>
        </is>
      </c>
      <c r="Y112" t="n">
        <v>360</v>
      </c>
      <c r="Z112" t="n">
        <v>273</v>
      </c>
      <c r="AA112" t="n">
        <v>678</v>
      </c>
      <c r="AB112" t="n">
        <v>2</v>
      </c>
      <c r="AC112" t="n">
        <v>5</v>
      </c>
      <c r="AD112" t="n">
        <v>16</v>
      </c>
      <c r="AE112" t="n">
        <v>23</v>
      </c>
      <c r="AF112" t="n">
        <v>4</v>
      </c>
      <c r="AG112" t="n">
        <v>8</v>
      </c>
      <c r="AH112" t="n">
        <v>5</v>
      </c>
      <c r="AI112" t="n">
        <v>6</v>
      </c>
      <c r="AJ112" t="n">
        <v>10</v>
      </c>
      <c r="AK112" t="n">
        <v>10</v>
      </c>
      <c r="AL112" t="n">
        <v>1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HYPERLINK("https://creighton-primo.hosted.exlibrisgroup.com/primo-explore/search?tab=default_tab&amp;search_scope=EVERYTHING&amp;vid=01CRU&amp;lang=en_US&amp;offset=0&amp;query=any,contains,991005304619702656","Catalog Record")</f>
        <v/>
      </c>
      <c r="AT112">
        <f>HYPERLINK("http://www.worldcat.org/oclc/33334277","WorldCat Record")</f>
        <v/>
      </c>
      <c r="AU112" t="inlineStr">
        <is>
          <t>34596508:eng</t>
        </is>
      </c>
      <c r="AV112" t="inlineStr">
        <is>
          <t>33334277</t>
        </is>
      </c>
      <c r="AW112" t="inlineStr">
        <is>
          <t>991005304619702656</t>
        </is>
      </c>
      <c r="AX112" t="inlineStr">
        <is>
          <t>991005304619702656</t>
        </is>
      </c>
      <c r="AY112" t="inlineStr">
        <is>
          <t>2259182180002656</t>
        </is>
      </c>
      <c r="AZ112" t="inlineStr">
        <is>
          <t>BOOK</t>
        </is>
      </c>
      <c r="BB112" t="inlineStr">
        <is>
          <t>9780803971103</t>
        </is>
      </c>
      <c r="BC112" t="inlineStr">
        <is>
          <t>32285005515712</t>
        </is>
      </c>
      <c r="BD112" t="inlineStr">
        <is>
          <t>893777189</t>
        </is>
      </c>
    </row>
    <row r="113">
      <c r="A113" t="inlineStr">
        <is>
          <t>No</t>
        </is>
      </c>
      <c r="B113" t="inlineStr">
        <is>
          <t>H61 .Q8 v. 111</t>
        </is>
      </c>
      <c r="C113" t="inlineStr">
        <is>
          <t>0                      H  0061000Q  8                                                       v. 111</t>
        </is>
      </c>
      <c r="D113" t="inlineStr">
        <is>
          <t>Regression models : censored, sample-selected, or truncated data / Richard Breen.</t>
        </is>
      </c>
      <c r="E113" t="inlineStr">
        <is>
          <t>V. 111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Breen, Richard, 1954-</t>
        </is>
      </c>
      <c r="L113" t="inlineStr">
        <is>
          <t>Thousand Oaks, Ca. : Sage Publications, c1996.</t>
        </is>
      </c>
      <c r="M113" t="inlineStr">
        <is>
          <t>1996</t>
        </is>
      </c>
      <c r="O113" t="inlineStr">
        <is>
          <t>eng</t>
        </is>
      </c>
      <c r="P113" t="inlineStr">
        <is>
          <t>cau</t>
        </is>
      </c>
      <c r="Q113" t="inlineStr">
        <is>
          <t>Sage university papers series. Quantitative applications in the social sciences ; no. 07-111</t>
        </is>
      </c>
      <c r="R113" t="inlineStr">
        <is>
          <t xml:space="preserve">H  </t>
        </is>
      </c>
      <c r="S113" t="n">
        <v>1</v>
      </c>
      <c r="T113" t="n">
        <v>1</v>
      </c>
      <c r="U113" t="inlineStr">
        <is>
          <t>2009-04-15</t>
        </is>
      </c>
      <c r="V113" t="inlineStr">
        <is>
          <t>2009-04-15</t>
        </is>
      </c>
      <c r="W113" t="inlineStr">
        <is>
          <t>2009-04-15</t>
        </is>
      </c>
      <c r="X113" t="inlineStr">
        <is>
          <t>2009-04-15</t>
        </is>
      </c>
      <c r="Y113" t="n">
        <v>435</v>
      </c>
      <c r="Z113" t="n">
        <v>315</v>
      </c>
      <c r="AA113" t="n">
        <v>700</v>
      </c>
      <c r="AB113" t="n">
        <v>3</v>
      </c>
      <c r="AC113" t="n">
        <v>5</v>
      </c>
      <c r="AD113" t="n">
        <v>16</v>
      </c>
      <c r="AE113" t="n">
        <v>22</v>
      </c>
      <c r="AF113" t="n">
        <v>5</v>
      </c>
      <c r="AG113" t="n">
        <v>8</v>
      </c>
      <c r="AH113" t="n">
        <v>3</v>
      </c>
      <c r="AI113" t="n">
        <v>4</v>
      </c>
      <c r="AJ113" t="n">
        <v>12</v>
      </c>
      <c r="AK113" t="n">
        <v>12</v>
      </c>
      <c r="AL113" t="n">
        <v>2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HYPERLINK("https://creighton-primo.hosted.exlibrisgroup.com/primo-explore/search?tab=default_tab&amp;search_scope=EVERYTHING&amp;vid=01CRU&amp;lang=en_US&amp;offset=0&amp;query=any,contains,991005304629702656","Catalog Record")</f>
        <v/>
      </c>
      <c r="AT113">
        <f>HYPERLINK("http://www.worldcat.org/oclc/33165023","WorldCat Record")</f>
        <v/>
      </c>
      <c r="AU113" t="inlineStr">
        <is>
          <t>794367556:eng</t>
        </is>
      </c>
      <c r="AV113" t="inlineStr">
        <is>
          <t>33165023</t>
        </is>
      </c>
      <c r="AW113" t="inlineStr">
        <is>
          <t>991005304629702656</t>
        </is>
      </c>
      <c r="AX113" t="inlineStr">
        <is>
          <t>991005304629702656</t>
        </is>
      </c>
      <c r="AY113" t="inlineStr">
        <is>
          <t>2255553720002656</t>
        </is>
      </c>
      <c r="AZ113" t="inlineStr">
        <is>
          <t>BOOK</t>
        </is>
      </c>
      <c r="BB113" t="inlineStr">
        <is>
          <t>9780803957107</t>
        </is>
      </c>
      <c r="BC113" t="inlineStr">
        <is>
          <t>32285005515720</t>
        </is>
      </c>
      <c r="BD113" t="inlineStr">
        <is>
          <t>893527271</t>
        </is>
      </c>
    </row>
    <row r="114">
      <c r="A114" t="inlineStr">
        <is>
          <t>No</t>
        </is>
      </c>
      <c r="B114" t="inlineStr">
        <is>
          <t>H61 .Q8 v. 112</t>
        </is>
      </c>
      <c r="C114" t="inlineStr">
        <is>
          <t>0                      H  0061000Q  8                                                       v. 112</t>
        </is>
      </c>
      <c r="D114" t="inlineStr">
        <is>
          <t>Tree models of similarity and association / James E. Corter.</t>
        </is>
      </c>
      <c r="E114" t="inlineStr">
        <is>
          <t>V. 112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Corter, James E.</t>
        </is>
      </c>
      <c r="L114" t="inlineStr">
        <is>
          <t>Thousand Oaks, Calif. : Sage Publications, c1996.</t>
        </is>
      </c>
      <c r="M114" t="inlineStr">
        <is>
          <t>1996</t>
        </is>
      </c>
      <c r="O114" t="inlineStr">
        <is>
          <t>eng</t>
        </is>
      </c>
      <c r="P114" t="inlineStr">
        <is>
          <t>cau</t>
        </is>
      </c>
      <c r="Q114" t="inlineStr">
        <is>
          <t>Quantitative applications in the social sciences ; vol. 07-112</t>
        </is>
      </c>
      <c r="R114" t="inlineStr">
        <is>
          <t xml:space="preserve">H  </t>
        </is>
      </c>
      <c r="S114" t="n">
        <v>1</v>
      </c>
      <c r="T114" t="n">
        <v>1</v>
      </c>
      <c r="U114" t="inlineStr">
        <is>
          <t>2009-04-15</t>
        </is>
      </c>
      <c r="V114" t="inlineStr">
        <is>
          <t>2009-04-15</t>
        </is>
      </c>
      <c r="W114" t="inlineStr">
        <is>
          <t>2009-04-15</t>
        </is>
      </c>
      <c r="X114" t="inlineStr">
        <is>
          <t>2009-04-15</t>
        </is>
      </c>
      <c r="Y114" t="n">
        <v>391</v>
      </c>
      <c r="Z114" t="n">
        <v>280</v>
      </c>
      <c r="AA114" t="n">
        <v>726</v>
      </c>
      <c r="AB114" t="n">
        <v>1</v>
      </c>
      <c r="AC114" t="n">
        <v>5</v>
      </c>
      <c r="AD114" t="n">
        <v>14</v>
      </c>
      <c r="AE114" t="n">
        <v>22</v>
      </c>
      <c r="AF114" t="n">
        <v>4</v>
      </c>
      <c r="AG114" t="n">
        <v>7</v>
      </c>
      <c r="AH114" t="n">
        <v>4</v>
      </c>
      <c r="AI114" t="n">
        <v>5</v>
      </c>
      <c r="AJ114" t="n">
        <v>11</v>
      </c>
      <c r="AK114" t="n">
        <v>11</v>
      </c>
      <c r="AL114" t="n">
        <v>0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HYPERLINK("https://creighton-primo.hosted.exlibrisgroup.com/primo-explore/search?tab=default_tab&amp;search_scope=EVERYTHING&amp;vid=01CRU&amp;lang=en_US&amp;offset=0&amp;query=any,contains,991005304599702656","Catalog Record")</f>
        <v/>
      </c>
      <c r="AT114">
        <f>HYPERLINK("http://www.worldcat.org/oclc/33818332","WorldCat Record")</f>
        <v/>
      </c>
      <c r="AU114" t="inlineStr">
        <is>
          <t>1057973:eng</t>
        </is>
      </c>
      <c r="AV114" t="inlineStr">
        <is>
          <t>33818332</t>
        </is>
      </c>
      <c r="AW114" t="inlineStr">
        <is>
          <t>991005304599702656</t>
        </is>
      </c>
      <c r="AX114" t="inlineStr">
        <is>
          <t>991005304599702656</t>
        </is>
      </c>
      <c r="AY114" t="inlineStr">
        <is>
          <t>2270482440002656</t>
        </is>
      </c>
      <c r="AZ114" t="inlineStr">
        <is>
          <t>BOOK</t>
        </is>
      </c>
      <c r="BB114" t="inlineStr">
        <is>
          <t>9780803957077</t>
        </is>
      </c>
      <c r="BC114" t="inlineStr">
        <is>
          <t>32285005515738</t>
        </is>
      </c>
      <c r="BD114" t="inlineStr">
        <is>
          <t>893326547</t>
        </is>
      </c>
    </row>
    <row r="115">
      <c r="A115" t="inlineStr">
        <is>
          <t>No</t>
        </is>
      </c>
      <c r="B115" t="inlineStr">
        <is>
          <t>H61 .Q8 v. 113</t>
        </is>
      </c>
      <c r="C115" t="inlineStr">
        <is>
          <t>0                      H  0061000Q  8                                                       v. 113</t>
        </is>
      </c>
      <c r="D115" t="inlineStr">
        <is>
          <t>Computational modeling / Charles S. Taber, Richard J. Timpone.</t>
        </is>
      </c>
      <c r="E115" t="inlineStr">
        <is>
          <t>V. 113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Taber, Charles S.</t>
        </is>
      </c>
      <c r="L115" t="inlineStr">
        <is>
          <t>Thousand Oaks, Calif. : Sage Publications, c1996.</t>
        </is>
      </c>
      <c r="M115" t="inlineStr">
        <is>
          <t>1996</t>
        </is>
      </c>
      <c r="O115" t="inlineStr">
        <is>
          <t>eng</t>
        </is>
      </c>
      <c r="P115" t="inlineStr">
        <is>
          <t>cau</t>
        </is>
      </c>
      <c r="Q115" t="inlineStr">
        <is>
          <t>Sage university papers series. Quantitative applications in the social sciences ; no. 07-113</t>
        </is>
      </c>
      <c r="R115" t="inlineStr">
        <is>
          <t xml:space="preserve">H  </t>
        </is>
      </c>
      <c r="S115" t="n">
        <v>1</v>
      </c>
      <c r="T115" t="n">
        <v>1</v>
      </c>
      <c r="U115" t="inlineStr">
        <is>
          <t>2009-04-15</t>
        </is>
      </c>
      <c r="V115" t="inlineStr">
        <is>
          <t>2009-04-15</t>
        </is>
      </c>
      <c r="W115" t="inlineStr">
        <is>
          <t>2009-04-15</t>
        </is>
      </c>
      <c r="X115" t="inlineStr">
        <is>
          <t>2009-04-15</t>
        </is>
      </c>
      <c r="Y115" t="n">
        <v>367</v>
      </c>
      <c r="Z115" t="n">
        <v>270</v>
      </c>
      <c r="AA115" t="n">
        <v>729</v>
      </c>
      <c r="AB115" t="n">
        <v>3</v>
      </c>
      <c r="AC115" t="n">
        <v>5</v>
      </c>
      <c r="AD115" t="n">
        <v>14</v>
      </c>
      <c r="AE115" t="n">
        <v>20</v>
      </c>
      <c r="AF115" t="n">
        <v>3</v>
      </c>
      <c r="AG115" t="n">
        <v>7</v>
      </c>
      <c r="AH115" t="n">
        <v>4</v>
      </c>
      <c r="AI115" t="n">
        <v>4</v>
      </c>
      <c r="AJ115" t="n">
        <v>9</v>
      </c>
      <c r="AK115" t="n">
        <v>10</v>
      </c>
      <c r="AL115" t="n">
        <v>2</v>
      </c>
      <c r="AM115" t="n">
        <v>4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HYPERLINK("https://creighton-primo.hosted.exlibrisgroup.com/primo-explore/search?tab=default_tab&amp;search_scope=EVERYTHING&amp;vid=01CRU&amp;lang=en_US&amp;offset=0&amp;query=any,contains,991005304609702656","Catalog Record")</f>
        <v/>
      </c>
      <c r="AT115">
        <f>HYPERLINK("http://www.worldcat.org/oclc/33983927","WorldCat Record")</f>
        <v/>
      </c>
      <c r="AU115" t="inlineStr">
        <is>
          <t>960377:eng</t>
        </is>
      </c>
      <c r="AV115" t="inlineStr">
        <is>
          <t>33983927</t>
        </is>
      </c>
      <c r="AW115" t="inlineStr">
        <is>
          <t>991005304609702656</t>
        </is>
      </c>
      <c r="AX115" t="inlineStr">
        <is>
          <t>991005304609702656</t>
        </is>
      </c>
      <c r="AY115" t="inlineStr">
        <is>
          <t>2262424190002656</t>
        </is>
      </c>
      <c r="AZ115" t="inlineStr">
        <is>
          <t>BOOK</t>
        </is>
      </c>
      <c r="BB115" t="inlineStr">
        <is>
          <t>9780803972704</t>
        </is>
      </c>
      <c r="BC115" t="inlineStr">
        <is>
          <t>32285005515746</t>
        </is>
      </c>
      <c r="BD115" t="inlineStr">
        <is>
          <t>893808170</t>
        </is>
      </c>
    </row>
    <row r="116">
      <c r="A116" t="inlineStr">
        <is>
          <t>No</t>
        </is>
      </c>
      <c r="B116" t="inlineStr">
        <is>
          <t>H61 .Q8 v. 117</t>
        </is>
      </c>
      <c r="C116" t="inlineStr">
        <is>
          <t>0                      H  0061000Q  8                                                       v. 117</t>
        </is>
      </c>
      <c r="D116" t="inlineStr">
        <is>
          <t>Statistical graphics for univariate and bivariate data / William G. Jacoby.</t>
        </is>
      </c>
      <c r="E116" t="inlineStr">
        <is>
          <t>V. 117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Jacoby, William G.</t>
        </is>
      </c>
      <c r="L116" t="inlineStr">
        <is>
          <t>Thousand Oaks, Calif. : Sage Publications, c1997.</t>
        </is>
      </c>
      <c r="M116" t="inlineStr">
        <is>
          <t>1997</t>
        </is>
      </c>
      <c r="O116" t="inlineStr">
        <is>
          <t>eng</t>
        </is>
      </c>
      <c r="P116" t="inlineStr">
        <is>
          <t>cau</t>
        </is>
      </c>
      <c r="Q116" t="inlineStr">
        <is>
          <t>Sage university papers series. Quantitative applications in the social sciences ; 117</t>
        </is>
      </c>
      <c r="R116" t="inlineStr">
        <is>
          <t xml:space="preserve">H  </t>
        </is>
      </c>
      <c r="S116" t="n">
        <v>1</v>
      </c>
      <c r="T116" t="n">
        <v>1</v>
      </c>
      <c r="U116" t="inlineStr">
        <is>
          <t>2009-04-15</t>
        </is>
      </c>
      <c r="V116" t="inlineStr">
        <is>
          <t>2009-04-15</t>
        </is>
      </c>
      <c r="W116" t="inlineStr">
        <is>
          <t>2009-04-15</t>
        </is>
      </c>
      <c r="X116" t="inlineStr">
        <is>
          <t>2009-04-15</t>
        </is>
      </c>
      <c r="Y116" t="n">
        <v>413</v>
      </c>
      <c r="Z116" t="n">
        <v>301</v>
      </c>
      <c r="AA116" t="n">
        <v>685</v>
      </c>
      <c r="AB116" t="n">
        <v>2</v>
      </c>
      <c r="AC116" t="n">
        <v>5</v>
      </c>
      <c r="AD116" t="n">
        <v>18</v>
      </c>
      <c r="AE116" t="n">
        <v>25</v>
      </c>
      <c r="AF116" t="n">
        <v>6</v>
      </c>
      <c r="AG116" t="n">
        <v>9</v>
      </c>
      <c r="AH116" t="n">
        <v>5</v>
      </c>
      <c r="AI116" t="n">
        <v>5</v>
      </c>
      <c r="AJ116" t="n">
        <v>12</v>
      </c>
      <c r="AK116" t="n">
        <v>13</v>
      </c>
      <c r="AL116" t="n">
        <v>1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HYPERLINK("https://creighton-primo.hosted.exlibrisgroup.com/primo-explore/search?tab=default_tab&amp;search_scope=EVERYTHING&amp;vid=01CRU&amp;lang=en_US&amp;offset=0&amp;query=any,contains,991005304589702656","Catalog Record")</f>
        <v/>
      </c>
      <c r="AT116">
        <f>HYPERLINK("http://www.worldcat.org/oclc/35860947","WorldCat Record")</f>
        <v/>
      </c>
      <c r="AU116" t="inlineStr">
        <is>
          <t>10141725660:eng</t>
        </is>
      </c>
      <c r="AV116" t="inlineStr">
        <is>
          <t>35860947</t>
        </is>
      </c>
      <c r="AW116" t="inlineStr">
        <is>
          <t>991005304589702656</t>
        </is>
      </c>
      <c r="AX116" t="inlineStr">
        <is>
          <t>991005304589702656</t>
        </is>
      </c>
      <c r="AY116" t="inlineStr">
        <is>
          <t>2267993770002656</t>
        </is>
      </c>
      <c r="AZ116" t="inlineStr">
        <is>
          <t>BOOK</t>
        </is>
      </c>
      <c r="BB116" t="inlineStr">
        <is>
          <t>9780761900832</t>
        </is>
      </c>
      <c r="BC116" t="inlineStr">
        <is>
          <t>32285005515761</t>
        </is>
      </c>
      <c r="BD116" t="inlineStr">
        <is>
          <t>893607182</t>
        </is>
      </c>
    </row>
    <row r="117">
      <c r="A117" t="inlineStr">
        <is>
          <t>No</t>
        </is>
      </c>
      <c r="B117" t="inlineStr">
        <is>
          <t>H61 .Q8 v. 12</t>
        </is>
      </c>
      <c r="C117" t="inlineStr">
        <is>
          <t>0                      H  0061000Q  8                                                       v. 12</t>
        </is>
      </c>
      <c r="D117" t="inlineStr">
        <is>
          <t>Analysis of covariance / Albert R. Wildt, Olli Ahtola.</t>
        </is>
      </c>
      <c r="E117" t="inlineStr">
        <is>
          <t>V. 12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Wildt, Albert R.</t>
        </is>
      </c>
      <c r="L117" t="inlineStr">
        <is>
          <t>Beverly Hills, Calif. : Sage Publications, c1978.</t>
        </is>
      </c>
      <c r="M117" t="inlineStr">
        <is>
          <t>1978</t>
        </is>
      </c>
      <c r="O117" t="inlineStr">
        <is>
          <t>eng</t>
        </is>
      </c>
      <c r="P117" t="inlineStr">
        <is>
          <t>cau</t>
        </is>
      </c>
      <c r="Q117" t="inlineStr">
        <is>
          <t>A Sage university paper : Quantitative applications in the social sciences ; ser. no. 07-012</t>
        </is>
      </c>
      <c r="R117" t="inlineStr">
        <is>
          <t xml:space="preserve">H  </t>
        </is>
      </c>
      <c r="S117" t="n">
        <v>3</v>
      </c>
      <c r="T117" t="n">
        <v>3</v>
      </c>
      <c r="U117" t="inlineStr">
        <is>
          <t>1999-03-11</t>
        </is>
      </c>
      <c r="V117" t="inlineStr">
        <is>
          <t>1999-03-11</t>
        </is>
      </c>
      <c r="W117" t="inlineStr">
        <is>
          <t>1991-08-12</t>
        </is>
      </c>
      <c r="X117" t="inlineStr">
        <is>
          <t>1991-08-12</t>
        </is>
      </c>
      <c r="Y117" t="n">
        <v>842</v>
      </c>
      <c r="Z117" t="n">
        <v>656</v>
      </c>
      <c r="AA117" t="n">
        <v>1055</v>
      </c>
      <c r="AB117" t="n">
        <v>4</v>
      </c>
      <c r="AC117" t="n">
        <v>7</v>
      </c>
      <c r="AD117" t="n">
        <v>26</v>
      </c>
      <c r="AE117" t="n">
        <v>32</v>
      </c>
      <c r="AF117" t="n">
        <v>10</v>
      </c>
      <c r="AG117" t="n">
        <v>13</v>
      </c>
      <c r="AH117" t="n">
        <v>6</v>
      </c>
      <c r="AI117" t="n">
        <v>6</v>
      </c>
      <c r="AJ117" t="n">
        <v>18</v>
      </c>
      <c r="AK117" t="n">
        <v>18</v>
      </c>
      <c r="AL117" t="n">
        <v>2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HYPERLINK("http://catalog.hathitrust.org/Record/000726789","HathiTrust Record")</f>
        <v/>
      </c>
      <c r="AS117">
        <f>HYPERLINK("https://creighton-primo.hosted.exlibrisgroup.com/primo-explore/search?tab=default_tab&amp;search_scope=EVERYTHING&amp;vid=01CRU&amp;lang=en_US&amp;offset=0&amp;query=any,contains,991004689979702656","Catalog Record")</f>
        <v/>
      </c>
      <c r="AT117">
        <f>HYPERLINK("http://www.worldcat.org/oclc/4603310","WorldCat Record")</f>
        <v/>
      </c>
      <c r="AU117" t="inlineStr">
        <is>
          <t>5573647695:eng</t>
        </is>
      </c>
      <c r="AV117" t="inlineStr">
        <is>
          <t>4603310</t>
        </is>
      </c>
      <c r="AW117" t="inlineStr">
        <is>
          <t>991004689979702656</t>
        </is>
      </c>
      <c r="AX117" t="inlineStr">
        <is>
          <t>991004689979702656</t>
        </is>
      </c>
      <c r="AY117" t="inlineStr">
        <is>
          <t>2271541460002656</t>
        </is>
      </c>
      <c r="AZ117" t="inlineStr">
        <is>
          <t>BOOK</t>
        </is>
      </c>
      <c r="BB117" t="inlineStr">
        <is>
          <t>9780803911659</t>
        </is>
      </c>
      <c r="BC117" t="inlineStr">
        <is>
          <t>32285000683192</t>
        </is>
      </c>
      <c r="BD117" t="inlineStr">
        <is>
          <t>893869982</t>
        </is>
      </c>
    </row>
    <row r="118">
      <c r="A118" t="inlineStr">
        <is>
          <t>No</t>
        </is>
      </c>
      <c r="B118" t="inlineStr">
        <is>
          <t>H61 .Q8 v. 121</t>
        </is>
      </c>
      <c r="C118" t="inlineStr">
        <is>
          <t>0                      H  0061000Q  8                                                       v. 121</t>
        </is>
      </c>
      <c r="D118" t="inlineStr">
        <is>
          <t>Applied correspondence analysis : an introduction / Sten-Erik Clausen.</t>
        </is>
      </c>
      <c r="E118" t="inlineStr">
        <is>
          <t>V. 121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Clausen, Sten-Erik.</t>
        </is>
      </c>
      <c r="L118" t="inlineStr">
        <is>
          <t>Thousand Oaks, CA : Sage Publications, c1998.</t>
        </is>
      </c>
      <c r="M118" t="inlineStr">
        <is>
          <t>1998</t>
        </is>
      </c>
      <c r="O118" t="inlineStr">
        <is>
          <t>eng</t>
        </is>
      </c>
      <c r="P118" t="inlineStr">
        <is>
          <t>cau</t>
        </is>
      </c>
      <c r="Q118" t="inlineStr">
        <is>
          <t>Quantitative applications in the social sciences ; v. 121</t>
        </is>
      </c>
      <c r="R118" t="inlineStr">
        <is>
          <t xml:space="preserve">H  </t>
        </is>
      </c>
      <c r="S118" t="n">
        <v>1</v>
      </c>
      <c r="T118" t="n">
        <v>1</v>
      </c>
      <c r="U118" t="inlineStr">
        <is>
          <t>2009-04-15</t>
        </is>
      </c>
      <c r="V118" t="inlineStr">
        <is>
          <t>2009-04-15</t>
        </is>
      </c>
      <c r="W118" t="inlineStr">
        <is>
          <t>2009-04-15</t>
        </is>
      </c>
      <c r="X118" t="inlineStr">
        <is>
          <t>2009-04-15</t>
        </is>
      </c>
      <c r="Y118" t="n">
        <v>320</v>
      </c>
      <c r="Z118" t="n">
        <v>239</v>
      </c>
      <c r="AA118" t="n">
        <v>906</v>
      </c>
      <c r="AB118" t="n">
        <v>3</v>
      </c>
      <c r="AC118" t="n">
        <v>7</v>
      </c>
      <c r="AD118" t="n">
        <v>14</v>
      </c>
      <c r="AE118" t="n">
        <v>25</v>
      </c>
      <c r="AF118" t="n">
        <v>4</v>
      </c>
      <c r="AG118" t="n">
        <v>11</v>
      </c>
      <c r="AH118" t="n">
        <v>4</v>
      </c>
      <c r="AI118" t="n">
        <v>4</v>
      </c>
      <c r="AJ118" t="n">
        <v>9</v>
      </c>
      <c r="AK118" t="n">
        <v>10</v>
      </c>
      <c r="AL118" t="n">
        <v>2</v>
      </c>
      <c r="AM118" t="n">
        <v>6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HYPERLINK("https://creighton-primo.hosted.exlibrisgroup.com/primo-explore/search?tab=default_tab&amp;search_scope=EVERYTHING&amp;vid=01CRU&amp;lang=en_US&amp;offset=0&amp;query=any,contains,991005305329702656","Catalog Record")</f>
        <v/>
      </c>
      <c r="AT118">
        <f>HYPERLINK("http://www.worldcat.org/oclc/38200275","WorldCat Record")</f>
        <v/>
      </c>
      <c r="AU118" t="inlineStr">
        <is>
          <t>799585118:eng</t>
        </is>
      </c>
      <c r="AV118" t="inlineStr">
        <is>
          <t>38200275</t>
        </is>
      </c>
      <c r="AW118" t="inlineStr">
        <is>
          <t>991005305329702656</t>
        </is>
      </c>
      <c r="AX118" t="inlineStr">
        <is>
          <t>991005305329702656</t>
        </is>
      </c>
      <c r="AY118" t="inlineStr">
        <is>
          <t>2262682430002656</t>
        </is>
      </c>
      <c r="AZ118" t="inlineStr">
        <is>
          <t>BOOK</t>
        </is>
      </c>
      <c r="BB118" t="inlineStr">
        <is>
          <t>9780761910169</t>
        </is>
      </c>
      <c r="BC118" t="inlineStr">
        <is>
          <t>32285005515779</t>
        </is>
      </c>
      <c r="BD118" t="inlineStr">
        <is>
          <t>893896208</t>
        </is>
      </c>
    </row>
    <row r="119">
      <c r="A119" t="inlineStr">
        <is>
          <t>No</t>
        </is>
      </c>
      <c r="B119" t="inlineStr">
        <is>
          <t>H61 .Q8 v. 122</t>
        </is>
      </c>
      <c r="C119" t="inlineStr">
        <is>
          <t>0                      H  0061000Q  8                                                       v. 122</t>
        </is>
      </c>
      <c r="D119" t="inlineStr">
        <is>
          <t>Game theory topics : incomplete information, repeated games, and N-player games / Evelyn C. Fink, Scott Gates, Brian D. Humes.</t>
        </is>
      </c>
      <c r="E119" t="inlineStr">
        <is>
          <t>V. 122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Fink, Evelyn C.</t>
        </is>
      </c>
      <c r="L119" t="inlineStr">
        <is>
          <t>Thousand Oaks, Calif. : Sage Publications, c1998.</t>
        </is>
      </c>
      <c r="M119" t="inlineStr">
        <is>
          <t>1998</t>
        </is>
      </c>
      <c r="O119" t="inlineStr">
        <is>
          <t>eng</t>
        </is>
      </c>
      <c r="P119" t="inlineStr">
        <is>
          <t>cau</t>
        </is>
      </c>
      <c r="Q119" t="inlineStr">
        <is>
          <t>Sage university papers. Quantitative applications in the social sciences ; no. 07-122</t>
        </is>
      </c>
      <c r="R119" t="inlineStr">
        <is>
          <t xml:space="preserve">H  </t>
        </is>
      </c>
      <c r="S119" t="n">
        <v>1</v>
      </c>
      <c r="T119" t="n">
        <v>1</v>
      </c>
      <c r="U119" t="inlineStr">
        <is>
          <t>2009-04-15</t>
        </is>
      </c>
      <c r="V119" t="inlineStr">
        <is>
          <t>2009-04-15</t>
        </is>
      </c>
      <c r="W119" t="inlineStr">
        <is>
          <t>2009-04-15</t>
        </is>
      </c>
      <c r="X119" t="inlineStr">
        <is>
          <t>2009-04-15</t>
        </is>
      </c>
      <c r="Y119" t="n">
        <v>320</v>
      </c>
      <c r="Z119" t="n">
        <v>245</v>
      </c>
      <c r="AA119" t="n">
        <v>941</v>
      </c>
      <c r="AB119" t="n">
        <v>2</v>
      </c>
      <c r="AC119" t="n">
        <v>6</v>
      </c>
      <c r="AD119" t="n">
        <v>15</v>
      </c>
      <c r="AE119" t="n">
        <v>28</v>
      </c>
      <c r="AF119" t="n">
        <v>4</v>
      </c>
      <c r="AG119" t="n">
        <v>12</v>
      </c>
      <c r="AH119" t="n">
        <v>4</v>
      </c>
      <c r="AI119" t="n">
        <v>4</v>
      </c>
      <c r="AJ119" t="n">
        <v>11</v>
      </c>
      <c r="AK119" t="n">
        <v>14</v>
      </c>
      <c r="AL119" t="n">
        <v>1</v>
      </c>
      <c r="AM119" t="n">
        <v>5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HYPERLINK("https://creighton-primo.hosted.exlibrisgroup.com/primo-explore/search?tab=default_tab&amp;search_scope=EVERYTHING&amp;vid=01CRU&amp;lang=en_US&amp;offset=0&amp;query=any,contains,991005304569702656","Catalog Record")</f>
        <v/>
      </c>
      <c r="AT119">
        <f>HYPERLINK("http://www.worldcat.org/oclc/38550783","WorldCat Record")</f>
        <v/>
      </c>
      <c r="AU119" t="inlineStr">
        <is>
          <t>799607528:eng</t>
        </is>
      </c>
      <c r="AV119" t="inlineStr">
        <is>
          <t>38550783</t>
        </is>
      </c>
      <c r="AW119" t="inlineStr">
        <is>
          <t>991005304569702656</t>
        </is>
      </c>
      <c r="AX119" t="inlineStr">
        <is>
          <t>991005304569702656</t>
        </is>
      </c>
      <c r="AY119" t="inlineStr">
        <is>
          <t>2268208460002656</t>
        </is>
      </c>
      <c r="AZ119" t="inlineStr">
        <is>
          <t>BOOK</t>
        </is>
      </c>
      <c r="BB119" t="inlineStr">
        <is>
          <t>9780761910169</t>
        </is>
      </c>
      <c r="BC119" t="inlineStr">
        <is>
          <t>32285005515787</t>
        </is>
      </c>
      <c r="BD119" t="inlineStr">
        <is>
          <t>893619773</t>
        </is>
      </c>
    </row>
    <row r="120">
      <c r="A120" t="inlineStr">
        <is>
          <t>No</t>
        </is>
      </c>
      <c r="B120" t="inlineStr">
        <is>
          <t>H61 .Q8 v. 123</t>
        </is>
      </c>
      <c r="C120" t="inlineStr">
        <is>
          <t>0                      H  0061000Q  8                                                       v. 123</t>
        </is>
      </c>
      <c r="D120" t="inlineStr">
        <is>
          <t>Social choice : theory and research / Paul E. Johnson.</t>
        </is>
      </c>
      <c r="E120" t="inlineStr">
        <is>
          <t>V. 123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Johnson, P. E. (Paul E.)</t>
        </is>
      </c>
      <c r="L120" t="inlineStr">
        <is>
          <t>Thousand Oaks : Sage Publications, c1998.</t>
        </is>
      </c>
      <c r="M120" t="inlineStr">
        <is>
          <t>1998</t>
        </is>
      </c>
      <c r="O120" t="inlineStr">
        <is>
          <t>eng</t>
        </is>
      </c>
      <c r="P120" t="inlineStr">
        <is>
          <t>cau</t>
        </is>
      </c>
      <c r="Q120" t="inlineStr">
        <is>
          <t>Sage University papers. Quantitative applications in the social sciences ; no. 07-123</t>
        </is>
      </c>
      <c r="R120" t="inlineStr">
        <is>
          <t xml:space="preserve">H  </t>
        </is>
      </c>
      <c r="S120" t="n">
        <v>1</v>
      </c>
      <c r="T120" t="n">
        <v>1</v>
      </c>
      <c r="U120" t="inlineStr">
        <is>
          <t>2009-04-15</t>
        </is>
      </c>
      <c r="V120" t="inlineStr">
        <is>
          <t>2009-04-15</t>
        </is>
      </c>
      <c r="W120" t="inlineStr">
        <is>
          <t>2009-04-15</t>
        </is>
      </c>
      <c r="X120" t="inlineStr">
        <is>
          <t>2009-04-15</t>
        </is>
      </c>
      <c r="Y120" t="n">
        <v>326</v>
      </c>
      <c r="Z120" t="n">
        <v>244</v>
      </c>
      <c r="AA120" t="n">
        <v>957</v>
      </c>
      <c r="AB120" t="n">
        <v>2</v>
      </c>
      <c r="AC120" t="n">
        <v>6</v>
      </c>
      <c r="AD120" t="n">
        <v>16</v>
      </c>
      <c r="AE120" t="n">
        <v>27</v>
      </c>
      <c r="AF120" t="n">
        <v>5</v>
      </c>
      <c r="AG120" t="n">
        <v>12</v>
      </c>
      <c r="AH120" t="n">
        <v>4</v>
      </c>
      <c r="AI120" t="n">
        <v>4</v>
      </c>
      <c r="AJ120" t="n">
        <v>12</v>
      </c>
      <c r="AK120" t="n">
        <v>13</v>
      </c>
      <c r="AL120" t="n">
        <v>1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HYPERLINK("https://creighton-primo.hosted.exlibrisgroup.com/primo-explore/search?tab=default_tab&amp;search_scope=EVERYTHING&amp;vid=01CRU&amp;lang=en_US&amp;offset=0&amp;query=any,contains,991005305319702656","Catalog Record")</f>
        <v/>
      </c>
      <c r="AT120">
        <f>HYPERLINK("http://www.worldcat.org/oclc/39143053","WorldCat Record")</f>
        <v/>
      </c>
      <c r="AU120" t="inlineStr">
        <is>
          <t>799802636:eng</t>
        </is>
      </c>
      <c r="AV120" t="inlineStr">
        <is>
          <t>39143053</t>
        </is>
      </c>
      <c r="AW120" t="inlineStr">
        <is>
          <t>991005305319702656</t>
        </is>
      </c>
      <c r="AX120" t="inlineStr">
        <is>
          <t>991005305319702656</t>
        </is>
      </c>
      <c r="AY120" t="inlineStr">
        <is>
          <t>2266599950002656</t>
        </is>
      </c>
      <c r="AZ120" t="inlineStr">
        <is>
          <t>BOOK</t>
        </is>
      </c>
      <c r="BB120" t="inlineStr">
        <is>
          <t>9780761914068</t>
        </is>
      </c>
      <c r="BC120" t="inlineStr">
        <is>
          <t>32285005515795</t>
        </is>
      </c>
      <c r="BD120" t="inlineStr">
        <is>
          <t>893707619</t>
        </is>
      </c>
    </row>
    <row r="121">
      <c r="A121" t="inlineStr">
        <is>
          <t>No</t>
        </is>
      </c>
      <c r="B121" t="inlineStr">
        <is>
          <t>H61 .Q8 v. 124</t>
        </is>
      </c>
      <c r="C121" t="inlineStr">
        <is>
          <t>0                      H  0061000Q  8                                                       v. 124</t>
        </is>
      </c>
      <c r="D121" t="inlineStr">
        <is>
          <t>Neural networks / Hervé Abdi, Dominique Valentin, Betty Edelman.</t>
        </is>
      </c>
      <c r="E121" t="inlineStr">
        <is>
          <t>V. 124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Abdi, Hervé.</t>
        </is>
      </c>
      <c r="L121" t="inlineStr">
        <is>
          <t>Thousand Oaks, Calif. : Sage Publications, c1999.</t>
        </is>
      </c>
      <c r="M121" t="inlineStr">
        <is>
          <t>1999</t>
        </is>
      </c>
      <c r="O121" t="inlineStr">
        <is>
          <t>eng</t>
        </is>
      </c>
      <c r="P121" t="inlineStr">
        <is>
          <t>cau</t>
        </is>
      </c>
      <c r="Q121" t="inlineStr">
        <is>
          <t>Sage university papers series. Quantitative applications in the social sciences ; no. 07-124</t>
        </is>
      </c>
      <c r="R121" t="inlineStr">
        <is>
          <t xml:space="preserve">H  </t>
        </is>
      </c>
      <c r="S121" t="n">
        <v>1</v>
      </c>
      <c r="T121" t="n">
        <v>1</v>
      </c>
      <c r="U121" t="inlineStr">
        <is>
          <t>2009-04-15</t>
        </is>
      </c>
      <c r="V121" t="inlineStr">
        <is>
          <t>2009-04-15</t>
        </is>
      </c>
      <c r="W121" t="inlineStr">
        <is>
          <t>2009-04-15</t>
        </is>
      </c>
      <c r="X121" t="inlineStr">
        <is>
          <t>2009-04-15</t>
        </is>
      </c>
      <c r="Y121" t="n">
        <v>342</v>
      </c>
      <c r="Z121" t="n">
        <v>238</v>
      </c>
      <c r="AA121" t="n">
        <v>1154</v>
      </c>
      <c r="AB121" t="n">
        <v>3</v>
      </c>
      <c r="AC121" t="n">
        <v>7</v>
      </c>
      <c r="AD121" t="n">
        <v>14</v>
      </c>
      <c r="AE121" t="n">
        <v>38</v>
      </c>
      <c r="AF121" t="n">
        <v>4</v>
      </c>
      <c r="AG121" t="n">
        <v>17</v>
      </c>
      <c r="AH121" t="n">
        <v>3</v>
      </c>
      <c r="AI121" t="n">
        <v>9</v>
      </c>
      <c r="AJ121" t="n">
        <v>9</v>
      </c>
      <c r="AK121" t="n">
        <v>14</v>
      </c>
      <c r="AL121" t="n">
        <v>2</v>
      </c>
      <c r="AM121" t="n">
        <v>6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HYPERLINK("https://creighton-primo.hosted.exlibrisgroup.com/primo-explore/search?tab=default_tab&amp;search_scope=EVERYTHING&amp;vid=01CRU&amp;lang=en_US&amp;offset=0&amp;query=any,contains,991005305309702656","Catalog Record")</f>
        <v/>
      </c>
      <c r="AT121">
        <f>HYPERLINK("http://www.worldcat.org/oclc/40230293","WorldCat Record")</f>
        <v/>
      </c>
      <c r="AU121" t="inlineStr">
        <is>
          <t>3769172681:eng</t>
        </is>
      </c>
      <c r="AV121" t="inlineStr">
        <is>
          <t>40230293</t>
        </is>
      </c>
      <c r="AW121" t="inlineStr">
        <is>
          <t>991005305309702656</t>
        </is>
      </c>
      <c r="AX121" t="inlineStr">
        <is>
          <t>991005305309702656</t>
        </is>
      </c>
      <c r="AY121" t="inlineStr">
        <is>
          <t>2254745050002656</t>
        </is>
      </c>
      <c r="AZ121" t="inlineStr">
        <is>
          <t>BOOK</t>
        </is>
      </c>
      <c r="BB121" t="inlineStr">
        <is>
          <t>9780761914402</t>
        </is>
      </c>
      <c r="BC121" t="inlineStr">
        <is>
          <t>32285005515803</t>
        </is>
      </c>
      <c r="BD121" t="inlineStr">
        <is>
          <t>893594821</t>
        </is>
      </c>
    </row>
    <row r="122">
      <c r="A122" t="inlineStr">
        <is>
          <t>No</t>
        </is>
      </c>
      <c r="B122" t="inlineStr">
        <is>
          <t>H61 .Q8 v. 125</t>
        </is>
      </c>
      <c r="C122" t="inlineStr">
        <is>
          <t>0                      H  0061000Q  8                                                       v. 125</t>
        </is>
      </c>
      <c r="D122" t="inlineStr">
        <is>
          <t>Relating statistics and experimental design : an introduction / Irwin P. Levin.</t>
        </is>
      </c>
      <c r="E122" t="inlineStr">
        <is>
          <t>V. 125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Levin, Irwin P.</t>
        </is>
      </c>
      <c r="L122" t="inlineStr">
        <is>
          <t>Thousand Oaks, Calif. : Sage Publications, c1999.</t>
        </is>
      </c>
      <c r="M122" t="inlineStr">
        <is>
          <t>1999</t>
        </is>
      </c>
      <c r="O122" t="inlineStr">
        <is>
          <t>eng</t>
        </is>
      </c>
      <c r="P122" t="inlineStr">
        <is>
          <t>cau</t>
        </is>
      </c>
      <c r="Q122" t="inlineStr">
        <is>
          <t>Sage university papers. Quantitative applications in the social sciences ; no. 07-125</t>
        </is>
      </c>
      <c r="R122" t="inlineStr">
        <is>
          <t xml:space="preserve">H  </t>
        </is>
      </c>
      <c r="S122" t="n">
        <v>2</v>
      </c>
      <c r="T122" t="n">
        <v>2</v>
      </c>
      <c r="U122" t="inlineStr">
        <is>
          <t>2010-04-27</t>
        </is>
      </c>
      <c r="V122" t="inlineStr">
        <is>
          <t>2010-04-27</t>
        </is>
      </c>
      <c r="W122" t="inlineStr">
        <is>
          <t>2009-04-15</t>
        </is>
      </c>
      <c r="X122" t="inlineStr">
        <is>
          <t>2009-04-15</t>
        </is>
      </c>
      <c r="Y122" t="n">
        <v>380</v>
      </c>
      <c r="Z122" t="n">
        <v>278</v>
      </c>
      <c r="AA122" t="n">
        <v>1055</v>
      </c>
      <c r="AB122" t="n">
        <v>3</v>
      </c>
      <c r="AC122" t="n">
        <v>6</v>
      </c>
      <c r="AD122" t="n">
        <v>16</v>
      </c>
      <c r="AE122" t="n">
        <v>33</v>
      </c>
      <c r="AF122" t="n">
        <v>5</v>
      </c>
      <c r="AG122" t="n">
        <v>15</v>
      </c>
      <c r="AH122" t="n">
        <v>4</v>
      </c>
      <c r="AI122" t="n">
        <v>7</v>
      </c>
      <c r="AJ122" t="n">
        <v>9</v>
      </c>
      <c r="AK122" t="n">
        <v>12</v>
      </c>
      <c r="AL122" t="n">
        <v>2</v>
      </c>
      <c r="AM122" t="n">
        <v>5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HYPERLINK("https://creighton-primo.hosted.exlibrisgroup.com/primo-explore/search?tab=default_tab&amp;search_scope=EVERYTHING&amp;vid=01CRU&amp;lang=en_US&amp;offset=0&amp;query=any,contains,991005305289702656","Catalog Record")</f>
        <v/>
      </c>
      <c r="AT122">
        <f>HYPERLINK("http://www.worldcat.org/oclc/39963371","WorldCat Record")</f>
        <v/>
      </c>
      <c r="AU122" t="inlineStr">
        <is>
          <t>799649641:eng</t>
        </is>
      </c>
      <c r="AV122" t="inlineStr">
        <is>
          <t>39963371</t>
        </is>
      </c>
      <c r="AW122" t="inlineStr">
        <is>
          <t>991005305289702656</t>
        </is>
      </c>
      <c r="AX122" t="inlineStr">
        <is>
          <t>991005305289702656</t>
        </is>
      </c>
      <c r="AY122" t="inlineStr">
        <is>
          <t>2271770370002656</t>
        </is>
      </c>
      <c r="AZ122" t="inlineStr">
        <is>
          <t>BOOK</t>
        </is>
      </c>
      <c r="BB122" t="inlineStr">
        <is>
          <t>9780761914723</t>
        </is>
      </c>
      <c r="BC122" t="inlineStr">
        <is>
          <t>32285005515811</t>
        </is>
      </c>
      <c r="BD122" t="inlineStr">
        <is>
          <t>893418718</t>
        </is>
      </c>
    </row>
    <row r="123">
      <c r="A123" t="inlineStr">
        <is>
          <t>No</t>
        </is>
      </c>
      <c r="B123" t="inlineStr">
        <is>
          <t>H61 .Q8 v. 126</t>
        </is>
      </c>
      <c r="C123" t="inlineStr">
        <is>
          <t>0                      H  0061000Q  8                                                       v. 126</t>
        </is>
      </c>
      <c r="D123" t="inlineStr">
        <is>
          <t>Latent class scaling analysis / C. Mitchell Dayton.</t>
        </is>
      </c>
      <c r="E123" t="inlineStr">
        <is>
          <t>V. 126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Dayton, C. Mitchell (Chauncey Mitchell)</t>
        </is>
      </c>
      <c r="L123" t="inlineStr">
        <is>
          <t>Thousand Oaks, CA : Sage Publications, c1998.</t>
        </is>
      </c>
      <c r="M123" t="inlineStr">
        <is>
          <t>1998</t>
        </is>
      </c>
      <c r="O123" t="inlineStr">
        <is>
          <t>eng</t>
        </is>
      </c>
      <c r="P123" t="inlineStr">
        <is>
          <t>cau</t>
        </is>
      </c>
      <c r="Q123" t="inlineStr">
        <is>
          <t>A Sage university papers series. Quantitative applications in the social sciences ; 07-126</t>
        </is>
      </c>
      <c r="R123" t="inlineStr">
        <is>
          <t xml:space="preserve">H  </t>
        </is>
      </c>
      <c r="S123" t="n">
        <v>1</v>
      </c>
      <c r="T123" t="n">
        <v>1</v>
      </c>
      <c r="U123" t="inlineStr">
        <is>
          <t>2009-04-15</t>
        </is>
      </c>
      <c r="V123" t="inlineStr">
        <is>
          <t>2009-04-15</t>
        </is>
      </c>
      <c r="W123" t="inlineStr">
        <is>
          <t>2009-04-15</t>
        </is>
      </c>
      <c r="X123" t="inlineStr">
        <is>
          <t>2009-04-15</t>
        </is>
      </c>
      <c r="Y123" t="n">
        <v>298</v>
      </c>
      <c r="Z123" t="n">
        <v>217</v>
      </c>
      <c r="AA123" t="n">
        <v>847</v>
      </c>
      <c r="AB123" t="n">
        <v>3</v>
      </c>
      <c r="AC123" t="n">
        <v>6</v>
      </c>
      <c r="AD123" t="n">
        <v>14</v>
      </c>
      <c r="AE123" t="n">
        <v>24</v>
      </c>
      <c r="AF123" t="n">
        <v>4</v>
      </c>
      <c r="AG123" t="n">
        <v>11</v>
      </c>
      <c r="AH123" t="n">
        <v>4</v>
      </c>
      <c r="AI123" t="n">
        <v>4</v>
      </c>
      <c r="AJ123" t="n">
        <v>9</v>
      </c>
      <c r="AK123" t="n">
        <v>10</v>
      </c>
      <c r="AL123" t="n">
        <v>2</v>
      </c>
      <c r="AM123" t="n">
        <v>5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HYPERLINK("https://creighton-primo.hosted.exlibrisgroup.com/primo-explore/search?tab=default_tab&amp;search_scope=EVERYTHING&amp;vid=01CRU&amp;lang=en_US&amp;offset=0&amp;query=any,contains,991005305299702656","Catalog Record")</f>
        <v/>
      </c>
      <c r="AT123">
        <f>HYPERLINK("http://www.worldcat.org/oclc/40298337","WorldCat Record")</f>
        <v/>
      </c>
      <c r="AU123" t="inlineStr">
        <is>
          <t>5091354871:eng</t>
        </is>
      </c>
      <c r="AV123" t="inlineStr">
        <is>
          <t>40298337</t>
        </is>
      </c>
      <c r="AW123" t="inlineStr">
        <is>
          <t>991005305299702656</t>
        </is>
      </c>
      <c r="AX123" t="inlineStr">
        <is>
          <t>991005305299702656</t>
        </is>
      </c>
      <c r="AY123" t="inlineStr">
        <is>
          <t>2259246020002656</t>
        </is>
      </c>
      <c r="AZ123" t="inlineStr">
        <is>
          <t>BOOK</t>
        </is>
      </c>
      <c r="BB123" t="inlineStr">
        <is>
          <t>9780761913238</t>
        </is>
      </c>
      <c r="BC123" t="inlineStr">
        <is>
          <t>32285005515829</t>
        </is>
      </c>
      <c r="BD123" t="inlineStr">
        <is>
          <t>893326549</t>
        </is>
      </c>
    </row>
    <row r="124">
      <c r="A124" t="inlineStr">
        <is>
          <t>No</t>
        </is>
      </c>
      <c r="B124" t="inlineStr">
        <is>
          <t>H61 .Q8 v. 127</t>
        </is>
      </c>
      <c r="C124" t="inlineStr">
        <is>
          <t>0                      H  0061000Q  8                                                       v. 127</t>
        </is>
      </c>
      <c r="D124" t="inlineStr">
        <is>
          <t>Sorting data : collection and analysis / A.P.M. Coxon.</t>
        </is>
      </c>
      <c r="E124" t="inlineStr">
        <is>
          <t>V. 127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Coxon, Anthony Peter Macmillan.</t>
        </is>
      </c>
      <c r="L124" t="inlineStr">
        <is>
          <t>Thousand Oaks, Calif. : Sage Publications, c1999.</t>
        </is>
      </c>
      <c r="M124" t="inlineStr">
        <is>
          <t>1999</t>
        </is>
      </c>
      <c r="O124" t="inlineStr">
        <is>
          <t>eng</t>
        </is>
      </c>
      <c r="P124" t="inlineStr">
        <is>
          <t>cau</t>
        </is>
      </c>
      <c r="Q124" t="inlineStr">
        <is>
          <t>Sage university papers. Quantitative applications in the social sciences ; no. 07-127</t>
        </is>
      </c>
      <c r="R124" t="inlineStr">
        <is>
          <t xml:space="preserve">H  </t>
        </is>
      </c>
      <c r="S124" t="n">
        <v>1</v>
      </c>
      <c r="T124" t="n">
        <v>1</v>
      </c>
      <c r="U124" t="inlineStr">
        <is>
          <t>2009-04-15</t>
        </is>
      </c>
      <c r="V124" t="inlineStr">
        <is>
          <t>2009-04-15</t>
        </is>
      </c>
      <c r="W124" t="inlineStr">
        <is>
          <t>2009-04-15</t>
        </is>
      </c>
      <c r="X124" t="inlineStr">
        <is>
          <t>2009-04-15</t>
        </is>
      </c>
      <c r="Y124" t="n">
        <v>389</v>
      </c>
      <c r="Z124" t="n">
        <v>269</v>
      </c>
      <c r="AA124" t="n">
        <v>1056</v>
      </c>
      <c r="AB124" t="n">
        <v>3</v>
      </c>
      <c r="AC124" t="n">
        <v>6</v>
      </c>
      <c r="AD124" t="n">
        <v>15</v>
      </c>
      <c r="AE124" t="n">
        <v>31</v>
      </c>
      <c r="AF124" t="n">
        <v>3</v>
      </c>
      <c r="AG124" t="n">
        <v>13</v>
      </c>
      <c r="AH124" t="n">
        <v>4</v>
      </c>
      <c r="AI124" t="n">
        <v>7</v>
      </c>
      <c r="AJ124" t="n">
        <v>10</v>
      </c>
      <c r="AK124" t="n">
        <v>12</v>
      </c>
      <c r="AL124" t="n">
        <v>2</v>
      </c>
      <c r="AM124" t="n">
        <v>5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HYPERLINK("http://catalog.hathitrust.org/Record/003348150","HathiTrust Record")</f>
        <v/>
      </c>
      <c r="AS124">
        <f>HYPERLINK("https://creighton-primo.hosted.exlibrisgroup.com/primo-explore/search?tab=default_tab&amp;search_scope=EVERYTHING&amp;vid=01CRU&amp;lang=en_US&amp;offset=0&amp;query=any,contains,991005305279702656","Catalog Record")</f>
        <v/>
      </c>
      <c r="AT124">
        <f>HYPERLINK("http://www.worldcat.org/oclc/40698619","WorldCat Record")</f>
        <v/>
      </c>
      <c r="AU124" t="inlineStr">
        <is>
          <t>799649699:eng</t>
        </is>
      </c>
      <c r="AV124" t="inlineStr">
        <is>
          <t>40698619</t>
        </is>
      </c>
      <c r="AW124" t="inlineStr">
        <is>
          <t>991005305279702656</t>
        </is>
      </c>
      <c r="AX124" t="inlineStr">
        <is>
          <t>991005305279702656</t>
        </is>
      </c>
      <c r="AY124" t="inlineStr">
        <is>
          <t>2264601900002656</t>
        </is>
      </c>
      <c r="AZ124" t="inlineStr">
        <is>
          <t>BOOK</t>
        </is>
      </c>
      <c r="BB124" t="inlineStr">
        <is>
          <t>9780803972377</t>
        </is>
      </c>
      <c r="BC124" t="inlineStr">
        <is>
          <t>32285005515837</t>
        </is>
      </c>
      <c r="BD124" t="inlineStr">
        <is>
          <t>893701365</t>
        </is>
      </c>
    </row>
    <row r="125">
      <c r="A125" t="inlineStr">
        <is>
          <t>No</t>
        </is>
      </c>
      <c r="B125" t="inlineStr">
        <is>
          <t>H61 .Q8 v. 128</t>
        </is>
      </c>
      <c r="C125" t="inlineStr">
        <is>
          <t>0                      H  0061000Q  8                                                       v. 128</t>
        </is>
      </c>
      <c r="D125" t="inlineStr">
        <is>
          <t>Analyzing documentary accounts / Randy Hodson.</t>
        </is>
      </c>
      <c r="E125" t="inlineStr">
        <is>
          <t>V. 128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Hodson, Randy.</t>
        </is>
      </c>
      <c r="L125" t="inlineStr">
        <is>
          <t>Thousand Oaks, Calif. : Sage Publications, c1999.</t>
        </is>
      </c>
      <c r="M125" t="inlineStr">
        <is>
          <t>1999</t>
        </is>
      </c>
      <c r="O125" t="inlineStr">
        <is>
          <t>eng</t>
        </is>
      </c>
      <c r="P125" t="inlineStr">
        <is>
          <t>cau</t>
        </is>
      </c>
      <c r="Q125" t="inlineStr">
        <is>
          <t>Sage University papers. Quantitative applications in the social sciences ; no. 07-128</t>
        </is>
      </c>
      <c r="R125" t="inlineStr">
        <is>
          <t xml:space="preserve">H  </t>
        </is>
      </c>
      <c r="S125" t="n">
        <v>1</v>
      </c>
      <c r="T125" t="n">
        <v>1</v>
      </c>
      <c r="U125" t="inlineStr">
        <is>
          <t>2009-04-15</t>
        </is>
      </c>
      <c r="V125" t="inlineStr">
        <is>
          <t>2009-04-15</t>
        </is>
      </c>
      <c r="W125" t="inlineStr">
        <is>
          <t>2009-04-15</t>
        </is>
      </c>
      <c r="X125" t="inlineStr">
        <is>
          <t>2009-04-15</t>
        </is>
      </c>
      <c r="Y125" t="n">
        <v>375</v>
      </c>
      <c r="Z125" t="n">
        <v>273</v>
      </c>
      <c r="AA125" t="n">
        <v>1047</v>
      </c>
      <c r="AB125" t="n">
        <v>3</v>
      </c>
      <c r="AC125" t="n">
        <v>6</v>
      </c>
      <c r="AD125" t="n">
        <v>16</v>
      </c>
      <c r="AE125" t="n">
        <v>33</v>
      </c>
      <c r="AF125" t="n">
        <v>5</v>
      </c>
      <c r="AG125" t="n">
        <v>15</v>
      </c>
      <c r="AH125" t="n">
        <v>3</v>
      </c>
      <c r="AI125" t="n">
        <v>7</v>
      </c>
      <c r="AJ125" t="n">
        <v>12</v>
      </c>
      <c r="AK125" t="n">
        <v>14</v>
      </c>
      <c r="AL125" t="n">
        <v>2</v>
      </c>
      <c r="AM125" t="n">
        <v>5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HYPERLINK("http://catalog.hathitrust.org/Record/003440019","HathiTrust Record")</f>
        <v/>
      </c>
      <c r="AS125">
        <f>HYPERLINK("https://creighton-primo.hosted.exlibrisgroup.com/primo-explore/search?tab=default_tab&amp;search_scope=EVERYTHING&amp;vid=01CRU&amp;lang=en_US&amp;offset=0&amp;query=any,contains,991005305269702656","Catalog Record")</f>
        <v/>
      </c>
      <c r="AT125">
        <f>HYPERLINK("http://www.worldcat.org/oclc/40996003","WorldCat Record")</f>
        <v/>
      </c>
      <c r="AU125" t="inlineStr">
        <is>
          <t>1044604:eng</t>
        </is>
      </c>
      <c r="AV125" t="inlineStr">
        <is>
          <t>40996003</t>
        </is>
      </c>
      <c r="AW125" t="inlineStr">
        <is>
          <t>991005305269702656</t>
        </is>
      </c>
      <c r="AX125" t="inlineStr">
        <is>
          <t>991005305269702656</t>
        </is>
      </c>
      <c r="AY125" t="inlineStr">
        <is>
          <t>2265151330002656</t>
        </is>
      </c>
      <c r="AZ125" t="inlineStr">
        <is>
          <t>BOOK</t>
        </is>
      </c>
      <c r="BB125" t="inlineStr">
        <is>
          <t>9780761917434</t>
        </is>
      </c>
      <c r="BC125" t="inlineStr">
        <is>
          <t>32285005515845</t>
        </is>
      </c>
      <c r="BD125" t="inlineStr">
        <is>
          <t>893242516</t>
        </is>
      </c>
    </row>
    <row r="126">
      <c r="A126" t="inlineStr">
        <is>
          <t>No</t>
        </is>
      </c>
      <c r="B126" t="inlineStr">
        <is>
          <t>H61 .Q8 V. 129</t>
        </is>
      </c>
      <c r="C126" t="inlineStr">
        <is>
          <t>0                      H  0061000Q  8                                                       V. 129</t>
        </is>
      </c>
      <c r="D126" t="inlineStr">
        <is>
          <t>Effect size for ANOVA designs / Jose M. Cortina, Hossein Nouri.</t>
        </is>
      </c>
      <c r="E126" t="inlineStr">
        <is>
          <t>V. 129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Cortina, Jose M.</t>
        </is>
      </c>
      <c r="L126" t="inlineStr">
        <is>
          <t>Thousand Oaks, Calif. : Sage Publications, c2000.</t>
        </is>
      </c>
      <c r="M126" t="inlineStr">
        <is>
          <t>2000</t>
        </is>
      </c>
      <c r="O126" t="inlineStr">
        <is>
          <t>eng</t>
        </is>
      </c>
      <c r="P126" t="inlineStr">
        <is>
          <t>cau</t>
        </is>
      </c>
      <c r="Q126" t="inlineStr">
        <is>
          <t>Sage university papers series. Quantitative applications in the social sciences ; no. 07-129</t>
        </is>
      </c>
      <c r="R126" t="inlineStr">
        <is>
          <t xml:space="preserve">H  </t>
        </is>
      </c>
      <c r="S126" t="n">
        <v>1</v>
      </c>
      <c r="T126" t="n">
        <v>1</v>
      </c>
      <c r="U126" t="inlineStr">
        <is>
          <t>2009-04-15</t>
        </is>
      </c>
      <c r="V126" t="inlineStr">
        <is>
          <t>2009-04-15</t>
        </is>
      </c>
      <c r="W126" t="inlineStr">
        <is>
          <t>2009-04-15</t>
        </is>
      </c>
      <c r="X126" t="inlineStr">
        <is>
          <t>2009-04-15</t>
        </is>
      </c>
      <c r="Y126" t="n">
        <v>362</v>
      </c>
      <c r="Z126" t="n">
        <v>257</v>
      </c>
      <c r="AA126" t="n">
        <v>1028</v>
      </c>
      <c r="AB126" t="n">
        <v>3</v>
      </c>
      <c r="AC126" t="n">
        <v>6</v>
      </c>
      <c r="AD126" t="n">
        <v>15</v>
      </c>
      <c r="AE126" t="n">
        <v>31</v>
      </c>
      <c r="AF126" t="n">
        <v>4</v>
      </c>
      <c r="AG126" t="n">
        <v>14</v>
      </c>
      <c r="AH126" t="n">
        <v>4</v>
      </c>
      <c r="AI126" t="n">
        <v>6</v>
      </c>
      <c r="AJ126" t="n">
        <v>10</v>
      </c>
      <c r="AK126" t="n">
        <v>13</v>
      </c>
      <c r="AL126" t="n">
        <v>2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HYPERLINK("https://creighton-primo.hosted.exlibrisgroup.com/primo-explore/search?tab=default_tab&amp;search_scope=EVERYTHING&amp;vid=01CRU&amp;lang=en_US&amp;offset=0&amp;query=any,contains,991005305259702656","Catalog Record")</f>
        <v/>
      </c>
      <c r="AT126">
        <f>HYPERLINK("http://www.worldcat.org/oclc/41431583","WorldCat Record")</f>
        <v/>
      </c>
      <c r="AU126" t="inlineStr">
        <is>
          <t>1044578:eng</t>
        </is>
      </c>
      <c r="AV126" t="inlineStr">
        <is>
          <t>41431583</t>
        </is>
      </c>
      <c r="AW126" t="inlineStr">
        <is>
          <t>991005305259702656</t>
        </is>
      </c>
      <c r="AX126" t="inlineStr">
        <is>
          <t>991005305259702656</t>
        </is>
      </c>
      <c r="AY126" t="inlineStr">
        <is>
          <t>2271924580002656</t>
        </is>
      </c>
      <c r="AZ126" t="inlineStr">
        <is>
          <t>BOOK</t>
        </is>
      </c>
      <c r="BB126" t="inlineStr">
        <is>
          <t>9780761915508</t>
        </is>
      </c>
      <c r="BC126" t="inlineStr">
        <is>
          <t>32285005515852</t>
        </is>
      </c>
      <c r="BD126" t="inlineStr">
        <is>
          <t>893230507</t>
        </is>
      </c>
    </row>
    <row r="127">
      <c r="A127" t="inlineStr">
        <is>
          <t>No</t>
        </is>
      </c>
      <c r="B127" t="inlineStr">
        <is>
          <t>H61 .Q8 v. 130</t>
        </is>
      </c>
      <c r="C127" t="inlineStr">
        <is>
          <t>0                      H  0061000Q  8                                                       v. 130</t>
        </is>
      </c>
      <c r="D127" t="inlineStr">
        <is>
          <t>Nonparametric simple regression : smoothing scatterplots / John Fox.</t>
        </is>
      </c>
      <c r="E127" t="inlineStr">
        <is>
          <t>V. 130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Fox, John, 1947-</t>
        </is>
      </c>
      <c r="L127" t="inlineStr">
        <is>
          <t>Thousand Oaks, CA : Sage Publications, c2000.</t>
        </is>
      </c>
      <c r="M127" t="inlineStr">
        <is>
          <t>2000</t>
        </is>
      </c>
      <c r="O127" t="inlineStr">
        <is>
          <t>eng</t>
        </is>
      </c>
      <c r="P127" t="inlineStr">
        <is>
          <t>cau</t>
        </is>
      </c>
      <c r="Q127" t="inlineStr">
        <is>
          <t>Quantitative applications in the social sciences ; no. 07-130</t>
        </is>
      </c>
      <c r="R127" t="inlineStr">
        <is>
          <t xml:space="preserve">H  </t>
        </is>
      </c>
      <c r="S127" t="n">
        <v>1</v>
      </c>
      <c r="T127" t="n">
        <v>1</v>
      </c>
      <c r="U127" t="inlineStr">
        <is>
          <t>2009-04-15</t>
        </is>
      </c>
      <c r="V127" t="inlineStr">
        <is>
          <t>2009-04-15</t>
        </is>
      </c>
      <c r="W127" t="inlineStr">
        <is>
          <t>2009-04-15</t>
        </is>
      </c>
      <c r="X127" t="inlineStr">
        <is>
          <t>2009-04-15</t>
        </is>
      </c>
      <c r="Y127" t="n">
        <v>370</v>
      </c>
      <c r="Z127" t="n">
        <v>263</v>
      </c>
      <c r="AA127" t="n">
        <v>1050</v>
      </c>
      <c r="AB127" t="n">
        <v>3</v>
      </c>
      <c r="AC127" t="n">
        <v>6</v>
      </c>
      <c r="AD127" t="n">
        <v>17</v>
      </c>
      <c r="AE127" t="n">
        <v>33</v>
      </c>
      <c r="AF127" t="n">
        <v>4</v>
      </c>
      <c r="AG127" t="n">
        <v>14</v>
      </c>
      <c r="AH127" t="n">
        <v>5</v>
      </c>
      <c r="AI127" t="n">
        <v>7</v>
      </c>
      <c r="AJ127" t="n">
        <v>11</v>
      </c>
      <c r="AK127" t="n">
        <v>14</v>
      </c>
      <c r="AL127" t="n">
        <v>2</v>
      </c>
      <c r="AM127" t="n">
        <v>5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HYPERLINK("https://creighton-primo.hosted.exlibrisgroup.com/primo-explore/search?tab=default_tab&amp;search_scope=EVERYTHING&amp;vid=01CRU&amp;lang=en_US&amp;offset=0&amp;query=any,contains,991005305249702656","Catalog Record")</f>
        <v/>
      </c>
      <c r="AT127">
        <f>HYPERLINK("http://www.worldcat.org/oclc/42578667","WorldCat Record")</f>
        <v/>
      </c>
      <c r="AU127" t="inlineStr">
        <is>
          <t>795241479:eng</t>
        </is>
      </c>
      <c r="AV127" t="inlineStr">
        <is>
          <t>42578667</t>
        </is>
      </c>
      <c r="AW127" t="inlineStr">
        <is>
          <t>991005305249702656</t>
        </is>
      </c>
      <c r="AX127" t="inlineStr">
        <is>
          <t>991005305249702656</t>
        </is>
      </c>
      <c r="AY127" t="inlineStr">
        <is>
          <t>2261908510002656</t>
        </is>
      </c>
      <c r="AZ127" t="inlineStr">
        <is>
          <t>BOOK</t>
        </is>
      </c>
      <c r="BB127" t="inlineStr">
        <is>
          <t>9780761915850</t>
        </is>
      </c>
      <c r="BC127" t="inlineStr">
        <is>
          <t>32285005515860</t>
        </is>
      </c>
      <c r="BD127" t="inlineStr">
        <is>
          <t>893332751</t>
        </is>
      </c>
    </row>
    <row r="128">
      <c r="A128" t="inlineStr">
        <is>
          <t>No</t>
        </is>
      </c>
      <c r="B128" t="inlineStr">
        <is>
          <t>H61 .Q8 v. 131</t>
        </is>
      </c>
      <c r="C128" t="inlineStr">
        <is>
          <t>0                      H  0061000Q  8                                                       v. 131</t>
        </is>
      </c>
      <c r="D128" t="inlineStr">
        <is>
          <t>Multiple and generalized nonparametric regression / John Fox.</t>
        </is>
      </c>
      <c r="E128" t="inlineStr">
        <is>
          <t>V. 131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Fox, John, 1947-</t>
        </is>
      </c>
      <c r="L128" t="inlineStr">
        <is>
          <t>Thousand Oaks, Calif. : Sage Publications, 2000.</t>
        </is>
      </c>
      <c r="M128" t="inlineStr">
        <is>
          <t>2000</t>
        </is>
      </c>
      <c r="O128" t="inlineStr">
        <is>
          <t>eng</t>
        </is>
      </c>
      <c r="P128" t="inlineStr">
        <is>
          <t>cau</t>
        </is>
      </c>
      <c r="Q128" t="inlineStr">
        <is>
          <t>Quantitative applications in the social sciences, a Sage university papers series ; 131</t>
        </is>
      </c>
      <c r="R128" t="inlineStr">
        <is>
          <t xml:space="preserve">H  </t>
        </is>
      </c>
      <c r="S128" t="n">
        <v>1</v>
      </c>
      <c r="T128" t="n">
        <v>1</v>
      </c>
      <c r="U128" t="inlineStr">
        <is>
          <t>2009-04-15</t>
        </is>
      </c>
      <c r="V128" t="inlineStr">
        <is>
          <t>2009-04-15</t>
        </is>
      </c>
      <c r="W128" t="inlineStr">
        <is>
          <t>2009-04-15</t>
        </is>
      </c>
      <c r="X128" t="inlineStr">
        <is>
          <t>2009-04-15</t>
        </is>
      </c>
      <c r="Y128" t="n">
        <v>374</v>
      </c>
      <c r="Z128" t="n">
        <v>279</v>
      </c>
      <c r="AA128" t="n">
        <v>987</v>
      </c>
      <c r="AB128" t="n">
        <v>3</v>
      </c>
      <c r="AC128" t="n">
        <v>6</v>
      </c>
      <c r="AD128" t="n">
        <v>15</v>
      </c>
      <c r="AE128" t="n">
        <v>32</v>
      </c>
      <c r="AF128" t="n">
        <v>4</v>
      </c>
      <c r="AG128" t="n">
        <v>14</v>
      </c>
      <c r="AH128" t="n">
        <v>3</v>
      </c>
      <c r="AI128" t="n">
        <v>7</v>
      </c>
      <c r="AJ128" t="n">
        <v>11</v>
      </c>
      <c r="AK128" t="n">
        <v>13</v>
      </c>
      <c r="AL128" t="n">
        <v>2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HYPERLINK("http://catalog.hathitrust.org/Record/003512210","HathiTrust Record")</f>
        <v/>
      </c>
      <c r="AS128">
        <f>HYPERLINK("https://creighton-primo.hosted.exlibrisgroup.com/primo-explore/search?tab=default_tab&amp;search_scope=EVERYTHING&amp;vid=01CRU&amp;lang=en_US&amp;offset=0&amp;query=any,contains,991005305239702656","Catalog Record")</f>
        <v/>
      </c>
      <c r="AT128">
        <f>HYPERLINK("http://www.worldcat.org/oclc/43385356","WorldCat Record")</f>
        <v/>
      </c>
      <c r="AU128" t="inlineStr">
        <is>
          <t>1044651:eng</t>
        </is>
      </c>
      <c r="AV128" t="inlineStr">
        <is>
          <t>43385356</t>
        </is>
      </c>
      <c r="AW128" t="inlineStr">
        <is>
          <t>991005305239702656</t>
        </is>
      </c>
      <c r="AX128" t="inlineStr">
        <is>
          <t>991005305239702656</t>
        </is>
      </c>
      <c r="AY128" t="inlineStr">
        <is>
          <t>2257001620002656</t>
        </is>
      </c>
      <c r="AZ128" t="inlineStr">
        <is>
          <t>BOOK</t>
        </is>
      </c>
      <c r="BB128" t="inlineStr">
        <is>
          <t>9780761921899</t>
        </is>
      </c>
      <c r="BC128" t="inlineStr">
        <is>
          <t>32285005515878</t>
        </is>
      </c>
      <c r="BD128" t="inlineStr">
        <is>
          <t>893344998</t>
        </is>
      </c>
    </row>
    <row r="129">
      <c r="A129" t="inlineStr">
        <is>
          <t>No</t>
        </is>
      </c>
      <c r="B129" t="inlineStr">
        <is>
          <t>H61 .Q8 v. 132</t>
        </is>
      </c>
      <c r="C129" t="inlineStr">
        <is>
          <t>0                      H  0061000Q  8                                                       v. 132</t>
        </is>
      </c>
      <c r="D129" t="inlineStr">
        <is>
          <t>Logistic regression : a primer / Fred C. Pampel.</t>
        </is>
      </c>
      <c r="E129" t="inlineStr">
        <is>
          <t>V. 132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Pampel, Fred C.</t>
        </is>
      </c>
      <c r="L129" t="inlineStr">
        <is>
          <t>Thousand Oaks, Calif. : Sage Publications, c2000.</t>
        </is>
      </c>
      <c r="M129" t="inlineStr">
        <is>
          <t>2000</t>
        </is>
      </c>
      <c r="O129" t="inlineStr">
        <is>
          <t>eng</t>
        </is>
      </c>
      <c r="P129" t="inlineStr">
        <is>
          <t>cau</t>
        </is>
      </c>
      <c r="Q129" t="inlineStr">
        <is>
          <t>Sage university papers series. Quantitative applications in the social sciences ; no. 07-132</t>
        </is>
      </c>
      <c r="R129" t="inlineStr">
        <is>
          <t xml:space="preserve">H  </t>
        </is>
      </c>
      <c r="S129" t="n">
        <v>1</v>
      </c>
      <c r="T129" t="n">
        <v>1</v>
      </c>
      <c r="U129" t="inlineStr">
        <is>
          <t>2009-04-15</t>
        </is>
      </c>
      <c r="V129" t="inlineStr">
        <is>
          <t>2009-04-15</t>
        </is>
      </c>
      <c r="W129" t="inlineStr">
        <is>
          <t>2009-04-15</t>
        </is>
      </c>
      <c r="X129" t="inlineStr">
        <is>
          <t>2009-04-15</t>
        </is>
      </c>
      <c r="Y129" t="n">
        <v>457</v>
      </c>
      <c r="Z129" t="n">
        <v>330</v>
      </c>
      <c r="AA129" t="n">
        <v>384</v>
      </c>
      <c r="AB129" t="n">
        <v>3</v>
      </c>
      <c r="AC129" t="n">
        <v>3</v>
      </c>
      <c r="AD129" t="n">
        <v>19</v>
      </c>
      <c r="AE129" t="n">
        <v>21</v>
      </c>
      <c r="AF129" t="n">
        <v>4</v>
      </c>
      <c r="AG129" t="n">
        <v>5</v>
      </c>
      <c r="AH129" t="n">
        <v>5</v>
      </c>
      <c r="AI129" t="n">
        <v>5</v>
      </c>
      <c r="AJ129" t="n">
        <v>13</v>
      </c>
      <c r="AK129" t="n">
        <v>13</v>
      </c>
      <c r="AL129" t="n">
        <v>2</v>
      </c>
      <c r="AM129" t="n">
        <v>2</v>
      </c>
      <c r="AN129" t="n">
        <v>0</v>
      </c>
      <c r="AO129" t="n">
        <v>1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HYPERLINK("https://creighton-primo.hosted.exlibrisgroup.com/primo-explore/search?tab=default_tab&amp;search_scope=EVERYTHING&amp;vid=01CRU&amp;lang=en_US&amp;offset=0&amp;query=any,contains,991005305219702656","Catalog Record")</f>
        <v/>
      </c>
      <c r="AT129">
        <f>HYPERLINK("http://www.worldcat.org/oclc/43333453","WorldCat Record")</f>
        <v/>
      </c>
      <c r="AU129" t="inlineStr">
        <is>
          <t>837051916:eng</t>
        </is>
      </c>
      <c r="AV129" t="inlineStr">
        <is>
          <t>43333453</t>
        </is>
      </c>
      <c r="AW129" t="inlineStr">
        <is>
          <t>991005305219702656</t>
        </is>
      </c>
      <c r="AX129" t="inlineStr">
        <is>
          <t>991005305219702656</t>
        </is>
      </c>
      <c r="AY129" t="inlineStr">
        <is>
          <t>2269359250002656</t>
        </is>
      </c>
      <c r="AZ129" t="inlineStr">
        <is>
          <t>BOOK</t>
        </is>
      </c>
      <c r="BB129" t="inlineStr">
        <is>
          <t>9780761920106</t>
        </is>
      </c>
      <c r="BC129" t="inlineStr">
        <is>
          <t>32285005515886</t>
        </is>
      </c>
      <c r="BD129" t="inlineStr">
        <is>
          <t>893236629</t>
        </is>
      </c>
    </row>
    <row r="130">
      <c r="A130" t="inlineStr">
        <is>
          <t>No</t>
        </is>
      </c>
      <c r="B130" t="inlineStr">
        <is>
          <t>H61 .Q8 v. 133</t>
        </is>
      </c>
      <c r="C130" t="inlineStr">
        <is>
          <t>0                      H  0061000Q  8                                                       v. 133</t>
        </is>
      </c>
      <c r="D130" t="inlineStr">
        <is>
          <t>Translating questionnaires and other research instruments : problems and solutions / Orlando Behling, Kenneth S. Law.</t>
        </is>
      </c>
      <c r="E130" t="inlineStr">
        <is>
          <t>V. 133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Behling, Orlando.</t>
        </is>
      </c>
      <c r="L130" t="inlineStr">
        <is>
          <t>Thousand Oaks, Calif. : Sage Publications,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>cau</t>
        </is>
      </c>
      <c r="Q130" t="inlineStr">
        <is>
          <t>Sage university papers series. Quantitative applications in the social sciences ; no. 07-133</t>
        </is>
      </c>
      <c r="R130" t="inlineStr">
        <is>
          <t xml:space="preserve">H  </t>
        </is>
      </c>
      <c r="S130" t="n">
        <v>1</v>
      </c>
      <c r="T130" t="n">
        <v>1</v>
      </c>
      <c r="U130" t="inlineStr">
        <is>
          <t>2009-04-15</t>
        </is>
      </c>
      <c r="V130" t="inlineStr">
        <is>
          <t>2009-04-15</t>
        </is>
      </c>
      <c r="W130" t="inlineStr">
        <is>
          <t>2009-04-15</t>
        </is>
      </c>
      <c r="X130" t="inlineStr">
        <is>
          <t>2009-04-15</t>
        </is>
      </c>
      <c r="Y130" t="n">
        <v>397</v>
      </c>
      <c r="Z130" t="n">
        <v>301</v>
      </c>
      <c r="AA130" t="n">
        <v>354</v>
      </c>
      <c r="AB130" t="n">
        <v>4</v>
      </c>
      <c r="AC130" t="n">
        <v>4</v>
      </c>
      <c r="AD130" t="n">
        <v>16</v>
      </c>
      <c r="AE130" t="n">
        <v>18</v>
      </c>
      <c r="AF130" t="n">
        <v>4</v>
      </c>
      <c r="AG130" t="n">
        <v>5</v>
      </c>
      <c r="AH130" t="n">
        <v>3</v>
      </c>
      <c r="AI130" t="n">
        <v>4</v>
      </c>
      <c r="AJ130" t="n">
        <v>10</v>
      </c>
      <c r="AK130" t="n">
        <v>10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HYPERLINK("https://creighton-primo.hosted.exlibrisgroup.com/primo-explore/search?tab=default_tab&amp;search_scope=EVERYTHING&amp;vid=01CRU&amp;lang=en_US&amp;offset=0&amp;query=any,contains,991005305229702656","Catalog Record")</f>
        <v/>
      </c>
      <c r="AT130">
        <f>HYPERLINK("http://www.worldcat.org/oclc/43487193","WorldCat Record")</f>
        <v/>
      </c>
      <c r="AU130" t="inlineStr">
        <is>
          <t>837062388:eng</t>
        </is>
      </c>
      <c r="AV130" t="inlineStr">
        <is>
          <t>43487193</t>
        </is>
      </c>
      <c r="AW130" t="inlineStr">
        <is>
          <t>991005305229702656</t>
        </is>
      </c>
      <c r="AX130" t="inlineStr">
        <is>
          <t>991005305229702656</t>
        </is>
      </c>
      <c r="AY130" t="inlineStr">
        <is>
          <t>2261046810002656</t>
        </is>
      </c>
      <c r="AZ130" t="inlineStr">
        <is>
          <t>BOOK</t>
        </is>
      </c>
      <c r="BB130" t="inlineStr">
        <is>
          <t>9780761918240</t>
        </is>
      </c>
      <c r="BC130" t="inlineStr">
        <is>
          <t>32285005515894</t>
        </is>
      </c>
      <c r="BD130" t="inlineStr">
        <is>
          <t>893713845</t>
        </is>
      </c>
    </row>
    <row r="131">
      <c r="A131" t="inlineStr">
        <is>
          <t>No</t>
        </is>
      </c>
      <c r="B131" t="inlineStr">
        <is>
          <t>H61 .Q8 v. 134</t>
        </is>
      </c>
      <c r="C131" t="inlineStr">
        <is>
          <t>0                      H  0061000Q  8                                                       v. 134</t>
        </is>
      </c>
      <c r="D131" t="inlineStr">
        <is>
          <t>Generalized linear models : a unified approach / Jeff Gill.</t>
        </is>
      </c>
      <c r="E131" t="inlineStr">
        <is>
          <t>V. 134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Gill, Jeff.</t>
        </is>
      </c>
      <c r="L131" t="inlineStr">
        <is>
          <t>Thousand Oaks, Calif. : Sage Publications, c2001.</t>
        </is>
      </c>
      <c r="M131" t="inlineStr">
        <is>
          <t>2001</t>
        </is>
      </c>
      <c r="O131" t="inlineStr">
        <is>
          <t>eng</t>
        </is>
      </c>
      <c r="P131" t="inlineStr">
        <is>
          <t>cau</t>
        </is>
      </c>
      <c r="Q131" t="inlineStr">
        <is>
          <t>Quantitative applications in the social sciences ; v. 134</t>
        </is>
      </c>
      <c r="R131" t="inlineStr">
        <is>
          <t xml:space="preserve">H  </t>
        </is>
      </c>
      <c r="S131" t="n">
        <v>1</v>
      </c>
      <c r="T131" t="n">
        <v>1</v>
      </c>
      <c r="U131" t="inlineStr">
        <is>
          <t>2009-04-15</t>
        </is>
      </c>
      <c r="V131" t="inlineStr">
        <is>
          <t>2009-04-15</t>
        </is>
      </c>
      <c r="W131" t="inlineStr">
        <is>
          <t>2009-04-15</t>
        </is>
      </c>
      <c r="X131" t="inlineStr">
        <is>
          <t>2009-04-15</t>
        </is>
      </c>
      <c r="Y131" t="n">
        <v>380</v>
      </c>
      <c r="Z131" t="n">
        <v>271</v>
      </c>
      <c r="AA131" t="n">
        <v>341</v>
      </c>
      <c r="AB131" t="n">
        <v>3</v>
      </c>
      <c r="AC131" t="n">
        <v>3</v>
      </c>
      <c r="AD131" t="n">
        <v>18</v>
      </c>
      <c r="AE131" t="n">
        <v>19</v>
      </c>
      <c r="AF131" t="n">
        <v>6</v>
      </c>
      <c r="AG131" t="n">
        <v>7</v>
      </c>
      <c r="AH131" t="n">
        <v>5</v>
      </c>
      <c r="AI131" t="n">
        <v>5</v>
      </c>
      <c r="AJ131" t="n">
        <v>11</v>
      </c>
      <c r="AK131" t="n">
        <v>11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HYPERLINK("https://creighton-primo.hosted.exlibrisgroup.com/primo-explore/search?tab=default_tab&amp;search_scope=EVERYTHING&amp;vid=01CRU&amp;lang=en_US&amp;offset=0&amp;query=any,contains,991005305209702656","Catalog Record")</f>
        <v/>
      </c>
      <c r="AT131">
        <f>HYPERLINK("http://www.worldcat.org/oclc/44578750","WorldCat Record")</f>
        <v/>
      </c>
      <c r="AU131" t="inlineStr">
        <is>
          <t>796321728:eng</t>
        </is>
      </c>
      <c r="AV131" t="inlineStr">
        <is>
          <t>44578750</t>
        </is>
      </c>
      <c r="AW131" t="inlineStr">
        <is>
          <t>991005305209702656</t>
        </is>
      </c>
      <c r="AX131" t="inlineStr">
        <is>
          <t>991005305209702656</t>
        </is>
      </c>
      <c r="AY131" t="inlineStr">
        <is>
          <t>2267608370002656</t>
        </is>
      </c>
      <c r="AZ131" t="inlineStr">
        <is>
          <t>BOOK</t>
        </is>
      </c>
      <c r="BB131" t="inlineStr">
        <is>
          <t>9780761920557</t>
        </is>
      </c>
      <c r="BC131" t="inlineStr">
        <is>
          <t>32285005515902</t>
        </is>
      </c>
      <c r="BD131" t="inlineStr">
        <is>
          <t>893902447</t>
        </is>
      </c>
    </row>
    <row r="132">
      <c r="A132" t="inlineStr">
        <is>
          <t>No</t>
        </is>
      </c>
      <c r="B132" t="inlineStr">
        <is>
          <t>H61 .Q8 v. 138</t>
        </is>
      </c>
      <c r="C132" t="inlineStr">
        <is>
          <t>0                      H  0061000Q  8                                                       v. 138</t>
        </is>
      </c>
      <c r="D132" t="inlineStr">
        <is>
          <t>Logit and probit : ordered and multinomial models / Vani K. Borooah.</t>
        </is>
      </c>
      <c r="E132" t="inlineStr">
        <is>
          <t>V. 138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Borooah, Vani K.</t>
        </is>
      </c>
      <c r="L132" t="inlineStr">
        <is>
          <t>Thousand Oaks, CA : Sage Publications, c2002.</t>
        </is>
      </c>
      <c r="M132" t="inlineStr">
        <is>
          <t>2002</t>
        </is>
      </c>
      <c r="O132" t="inlineStr">
        <is>
          <t>eng</t>
        </is>
      </c>
      <c r="P132" t="inlineStr">
        <is>
          <t>cau</t>
        </is>
      </c>
      <c r="Q132" t="inlineStr">
        <is>
          <t>Quantitative applications in the social sciences ; v. 138</t>
        </is>
      </c>
      <c r="R132" t="inlineStr">
        <is>
          <t xml:space="preserve">H  </t>
        </is>
      </c>
      <c r="S132" t="n">
        <v>2</v>
      </c>
      <c r="T132" t="n">
        <v>2</v>
      </c>
      <c r="U132" t="inlineStr">
        <is>
          <t>2005-09-29</t>
        </is>
      </c>
      <c r="V132" t="inlineStr">
        <is>
          <t>2005-09-29</t>
        </is>
      </c>
      <c r="W132" t="inlineStr">
        <is>
          <t>2004-03-22</t>
        </is>
      </c>
      <c r="X132" t="inlineStr">
        <is>
          <t>2004-03-22</t>
        </is>
      </c>
      <c r="Y132" t="n">
        <v>369</v>
      </c>
      <c r="Z132" t="n">
        <v>262</v>
      </c>
      <c r="AA132" t="n">
        <v>320</v>
      </c>
      <c r="AB132" t="n">
        <v>2</v>
      </c>
      <c r="AC132" t="n">
        <v>3</v>
      </c>
      <c r="AD132" t="n">
        <v>15</v>
      </c>
      <c r="AE132" t="n">
        <v>17</v>
      </c>
      <c r="AF132" t="n">
        <v>4</v>
      </c>
      <c r="AG132" t="n">
        <v>5</v>
      </c>
      <c r="AH132" t="n">
        <v>4</v>
      </c>
      <c r="AI132" t="n">
        <v>4</v>
      </c>
      <c r="AJ132" t="n">
        <v>10</v>
      </c>
      <c r="AK132" t="n">
        <v>10</v>
      </c>
      <c r="AL132" t="n">
        <v>1</v>
      </c>
      <c r="AM132" t="n">
        <v>2</v>
      </c>
      <c r="AN132" t="n">
        <v>1</v>
      </c>
      <c r="AO132" t="n">
        <v>1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HYPERLINK("https://creighton-primo.hosted.exlibrisgroup.com/primo-explore/search?tab=default_tab&amp;search_scope=EVERYTHING&amp;vid=01CRU&amp;lang=en_US&amp;offset=0&amp;query=any,contains,991004257639702656","Catalog Record")</f>
        <v/>
      </c>
      <c r="AT132">
        <f>HYPERLINK("http://www.worldcat.org/oclc/46936102","WorldCat Record")</f>
        <v/>
      </c>
      <c r="AU132" t="inlineStr">
        <is>
          <t>808522694:eng</t>
        </is>
      </c>
      <c r="AV132" t="inlineStr">
        <is>
          <t>46936102</t>
        </is>
      </c>
      <c r="AW132" t="inlineStr">
        <is>
          <t>991004257639702656</t>
        </is>
      </c>
      <c r="AX132" t="inlineStr">
        <is>
          <t>991004257639702656</t>
        </is>
      </c>
      <c r="AY132" t="inlineStr">
        <is>
          <t>2262521030002656</t>
        </is>
      </c>
      <c r="AZ132" t="inlineStr">
        <is>
          <t>BOOK</t>
        </is>
      </c>
      <c r="BB132" t="inlineStr">
        <is>
          <t>9780761922421</t>
        </is>
      </c>
      <c r="BC132" t="inlineStr">
        <is>
          <t>32285004895487</t>
        </is>
      </c>
      <c r="BD132" t="inlineStr">
        <is>
          <t>893318990</t>
        </is>
      </c>
    </row>
    <row r="133">
      <c r="A133" t="inlineStr">
        <is>
          <t>No</t>
        </is>
      </c>
      <c r="B133" t="inlineStr">
        <is>
          <t>H61 .Q8 v. 139</t>
        </is>
      </c>
      <c r="C133" t="inlineStr">
        <is>
          <t>0                      H  0061000Q  8                                                       v. 139</t>
        </is>
      </c>
      <c r="D133" t="inlineStr">
        <is>
          <t>Correlation : parametric and nonparametric measures / Peter Y. Chen, Paula M. Popovich.</t>
        </is>
      </c>
      <c r="E133" t="inlineStr">
        <is>
          <t>V. 139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Chen, Peter Y.</t>
        </is>
      </c>
      <c r="L133" t="inlineStr">
        <is>
          <t>Thousands Oaks, Calif. : Sage Publications, c2002.</t>
        </is>
      </c>
      <c r="M133" t="inlineStr">
        <is>
          <t>2002</t>
        </is>
      </c>
      <c r="O133" t="inlineStr">
        <is>
          <t>eng</t>
        </is>
      </c>
      <c r="P133" t="inlineStr">
        <is>
          <t>cau</t>
        </is>
      </c>
      <c r="Q133" t="inlineStr">
        <is>
          <t>Quantitative applications in the social sciences ; no. 139</t>
        </is>
      </c>
      <c r="R133" t="inlineStr">
        <is>
          <t xml:space="preserve">H  </t>
        </is>
      </c>
      <c r="S133" t="n">
        <v>1</v>
      </c>
      <c r="T133" t="n">
        <v>1</v>
      </c>
      <c r="U133" t="inlineStr">
        <is>
          <t>2009-04-15</t>
        </is>
      </c>
      <c r="V133" t="inlineStr">
        <is>
          <t>2009-04-15</t>
        </is>
      </c>
      <c r="W133" t="inlineStr">
        <is>
          <t>2009-04-15</t>
        </is>
      </c>
      <c r="X133" t="inlineStr">
        <is>
          <t>2009-04-15</t>
        </is>
      </c>
      <c r="Y133" t="n">
        <v>389</v>
      </c>
      <c r="Z133" t="n">
        <v>273</v>
      </c>
      <c r="AA133" t="n">
        <v>322</v>
      </c>
      <c r="AB133" t="n">
        <v>3</v>
      </c>
      <c r="AC133" t="n">
        <v>3</v>
      </c>
      <c r="AD133" t="n">
        <v>18</v>
      </c>
      <c r="AE133" t="n">
        <v>19</v>
      </c>
      <c r="AF133" t="n">
        <v>5</v>
      </c>
      <c r="AG133" t="n">
        <v>6</v>
      </c>
      <c r="AH133" t="n">
        <v>5</v>
      </c>
      <c r="AI133" t="n">
        <v>5</v>
      </c>
      <c r="AJ133" t="n">
        <v>13</v>
      </c>
      <c r="AK133" t="n">
        <v>13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HYPERLINK("https://creighton-primo.hosted.exlibrisgroup.com/primo-explore/search?tab=default_tab&amp;search_scope=EVERYTHING&amp;vid=01CRU&amp;lang=en_US&amp;offset=0&amp;query=any,contains,991005305199702656","Catalog Record")</f>
        <v/>
      </c>
      <c r="AT133">
        <f>HYPERLINK("http://www.worldcat.org/oclc/49576427","WorldCat Record")</f>
        <v/>
      </c>
      <c r="AU133" t="inlineStr">
        <is>
          <t>836666295:eng</t>
        </is>
      </c>
      <c r="AV133" t="inlineStr">
        <is>
          <t>49576427</t>
        </is>
      </c>
      <c r="AW133" t="inlineStr">
        <is>
          <t>991005305199702656</t>
        </is>
      </c>
      <c r="AX133" t="inlineStr">
        <is>
          <t>991005305199702656</t>
        </is>
      </c>
      <c r="AY133" t="inlineStr">
        <is>
          <t>2260799190002656</t>
        </is>
      </c>
      <c r="AZ133" t="inlineStr">
        <is>
          <t>BOOK</t>
        </is>
      </c>
      <c r="BB133" t="inlineStr">
        <is>
          <t>9780761922285</t>
        </is>
      </c>
      <c r="BC133" t="inlineStr">
        <is>
          <t>32285005515910</t>
        </is>
      </c>
      <c r="BD133" t="inlineStr">
        <is>
          <t>893594820</t>
        </is>
      </c>
    </row>
    <row r="134">
      <c r="A134" t="inlineStr">
        <is>
          <t>No</t>
        </is>
      </c>
      <c r="B134" t="inlineStr">
        <is>
          <t>H61 .Q8 v. 140</t>
        </is>
      </c>
      <c r="C134" t="inlineStr">
        <is>
          <t>0                      H  0061000Q  8                                                       v. 140</t>
        </is>
      </c>
      <c r="D134" t="inlineStr">
        <is>
          <t>Confidence intervals / Michael Smithson.</t>
        </is>
      </c>
      <c r="E134" t="inlineStr">
        <is>
          <t>V. 140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Smithson, Michael.</t>
        </is>
      </c>
      <c r="L134" t="inlineStr">
        <is>
          <t>Thousand Oaks, Calif. : Sage Publications, c2003.</t>
        </is>
      </c>
      <c r="M134" t="inlineStr">
        <is>
          <t>2003</t>
        </is>
      </c>
      <c r="O134" t="inlineStr">
        <is>
          <t>eng</t>
        </is>
      </c>
      <c r="P134" t="inlineStr">
        <is>
          <t>cau</t>
        </is>
      </c>
      <c r="Q134" t="inlineStr">
        <is>
          <t>Sage university papers. Quantitative applications in the social sciences ; no. 07/140</t>
        </is>
      </c>
      <c r="R134" t="inlineStr">
        <is>
          <t xml:space="preserve">H  </t>
        </is>
      </c>
      <c r="S134" t="n">
        <v>2</v>
      </c>
      <c r="T134" t="n">
        <v>2</v>
      </c>
      <c r="U134" t="inlineStr">
        <is>
          <t>2010-11-10</t>
        </is>
      </c>
      <c r="V134" t="inlineStr">
        <is>
          <t>2010-11-10</t>
        </is>
      </c>
      <c r="W134" t="inlineStr">
        <is>
          <t>2005-10-13</t>
        </is>
      </c>
      <c r="X134" t="inlineStr">
        <is>
          <t>2005-10-13</t>
        </is>
      </c>
      <c r="Y134" t="n">
        <v>387</v>
      </c>
      <c r="Z134" t="n">
        <v>284</v>
      </c>
      <c r="AA134" t="n">
        <v>349</v>
      </c>
      <c r="AB134" t="n">
        <v>2</v>
      </c>
      <c r="AC134" t="n">
        <v>3</v>
      </c>
      <c r="AD134" t="n">
        <v>16</v>
      </c>
      <c r="AE134" t="n">
        <v>18</v>
      </c>
      <c r="AF134" t="n">
        <v>5</v>
      </c>
      <c r="AG134" t="n">
        <v>6</v>
      </c>
      <c r="AH134" t="n">
        <v>4</v>
      </c>
      <c r="AI134" t="n">
        <v>4</v>
      </c>
      <c r="AJ134" t="n">
        <v>12</v>
      </c>
      <c r="AK134" t="n">
        <v>12</v>
      </c>
      <c r="AL134" t="n">
        <v>1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HYPERLINK("https://creighton-primo.hosted.exlibrisgroup.com/primo-explore/search?tab=default_tab&amp;search_scope=EVERYTHING&amp;vid=01CRU&amp;lang=en_US&amp;offset=0&amp;query=any,contains,991004660679702656","Catalog Record")</f>
        <v/>
      </c>
      <c r="AT134">
        <f>HYPERLINK("http://www.worldcat.org/oclc/50042712","WorldCat Record")</f>
        <v/>
      </c>
      <c r="AU134" t="inlineStr">
        <is>
          <t>1044696:eng</t>
        </is>
      </c>
      <c r="AV134" t="inlineStr">
        <is>
          <t>50042712</t>
        </is>
      </c>
      <c r="AW134" t="inlineStr">
        <is>
          <t>991004660679702656</t>
        </is>
      </c>
      <c r="AX134" t="inlineStr">
        <is>
          <t>991004660679702656</t>
        </is>
      </c>
      <c r="AY134" t="inlineStr">
        <is>
          <t>2257128430002656</t>
        </is>
      </c>
      <c r="AZ134" t="inlineStr">
        <is>
          <t>BOOK</t>
        </is>
      </c>
      <c r="BB134" t="inlineStr">
        <is>
          <t>9780761924999</t>
        </is>
      </c>
      <c r="BC134" t="inlineStr">
        <is>
          <t>32285005089072</t>
        </is>
      </c>
      <c r="BD134" t="inlineStr">
        <is>
          <t>893513514</t>
        </is>
      </c>
    </row>
    <row r="135">
      <c r="A135" t="inlineStr">
        <is>
          <t>No</t>
        </is>
      </c>
      <c r="B135" t="inlineStr">
        <is>
          <t>H61 .Q8 v. 142</t>
        </is>
      </c>
      <c r="C135" t="inlineStr">
        <is>
          <t>0                      H  0061000Q  8                                                       v. 142</t>
        </is>
      </c>
      <c r="D135" t="inlineStr">
        <is>
          <t>Probability theory : a primer / Tamaas Rudas.</t>
        </is>
      </c>
      <c r="E135" t="inlineStr">
        <is>
          <t>V. 142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Rudas, Tamaas.</t>
        </is>
      </c>
      <c r="L135" t="inlineStr">
        <is>
          <t>Thousand Oaks : Sage Publications, c2004.</t>
        </is>
      </c>
      <c r="M135" t="inlineStr">
        <is>
          <t>2004</t>
        </is>
      </c>
      <c r="O135" t="inlineStr">
        <is>
          <t>eng</t>
        </is>
      </c>
      <c r="P135" t="inlineStr">
        <is>
          <t>cau</t>
        </is>
      </c>
      <c r="Q135" t="inlineStr">
        <is>
          <t>Quantitative applications in the social sciences ; 142</t>
        </is>
      </c>
      <c r="R135" t="inlineStr">
        <is>
          <t xml:space="preserve">H  </t>
        </is>
      </c>
      <c r="S135" t="n">
        <v>3</v>
      </c>
      <c r="T135" t="n">
        <v>3</v>
      </c>
      <c r="U135" t="inlineStr">
        <is>
          <t>2006-03-24</t>
        </is>
      </c>
      <c r="V135" t="inlineStr">
        <is>
          <t>2006-03-24</t>
        </is>
      </c>
      <c r="W135" t="inlineStr">
        <is>
          <t>2004-08-30</t>
        </is>
      </c>
      <c r="X135" t="inlineStr">
        <is>
          <t>2004-08-30</t>
        </is>
      </c>
      <c r="Y135" t="n">
        <v>340</v>
      </c>
      <c r="Z135" t="n">
        <v>244</v>
      </c>
      <c r="AA135" t="n">
        <v>301</v>
      </c>
      <c r="AB135" t="n">
        <v>2</v>
      </c>
      <c r="AC135" t="n">
        <v>3</v>
      </c>
      <c r="AD135" t="n">
        <v>14</v>
      </c>
      <c r="AE135" t="n">
        <v>16</v>
      </c>
      <c r="AF135" t="n">
        <v>4</v>
      </c>
      <c r="AG135" t="n">
        <v>4</v>
      </c>
      <c r="AH135" t="n">
        <v>4</v>
      </c>
      <c r="AI135" t="n">
        <v>5</v>
      </c>
      <c r="AJ135" t="n">
        <v>9</v>
      </c>
      <c r="AK135" t="n">
        <v>9</v>
      </c>
      <c r="AL135" t="n">
        <v>1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HYPERLINK("https://creighton-primo.hosted.exlibrisgroup.com/primo-explore/search?tab=default_tab&amp;search_scope=EVERYTHING&amp;vid=01CRU&amp;lang=en_US&amp;offset=0&amp;query=any,contains,991004330739702656","Catalog Record")</f>
        <v/>
      </c>
      <c r="AT135">
        <f>HYPERLINK("http://www.worldcat.org/oclc/54046204","WorldCat Record")</f>
        <v/>
      </c>
      <c r="AU135" t="inlineStr">
        <is>
          <t>53129904:eng</t>
        </is>
      </c>
      <c r="AV135" t="inlineStr">
        <is>
          <t>54046204</t>
        </is>
      </c>
      <c r="AW135" t="inlineStr">
        <is>
          <t>991004330739702656</t>
        </is>
      </c>
      <c r="AX135" t="inlineStr">
        <is>
          <t>991004330739702656</t>
        </is>
      </c>
      <c r="AY135" t="inlineStr">
        <is>
          <t>2259455070002656</t>
        </is>
      </c>
      <c r="AZ135" t="inlineStr">
        <is>
          <t>BOOK</t>
        </is>
      </c>
      <c r="BB135" t="inlineStr">
        <is>
          <t>9780761925064</t>
        </is>
      </c>
      <c r="BC135" t="inlineStr">
        <is>
          <t>32285004984539</t>
        </is>
      </c>
      <c r="BD135" t="inlineStr">
        <is>
          <t>893429930</t>
        </is>
      </c>
    </row>
    <row r="136">
      <c r="A136" t="inlineStr">
        <is>
          <t>No</t>
        </is>
      </c>
      <c r="B136" t="inlineStr">
        <is>
          <t>H61 .Q8 v. 144</t>
        </is>
      </c>
      <c r="C136" t="inlineStr">
        <is>
          <t>0                      H  0061000Q  8                                                       v. 144</t>
        </is>
      </c>
      <c r="D136" t="inlineStr">
        <is>
          <t>Polytomous item response theory models / Remo Ostini, Michael L. Nering.</t>
        </is>
      </c>
      <c r="E136" t="inlineStr">
        <is>
          <t>V. 144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Ostini, Remo.</t>
        </is>
      </c>
      <c r="L136" t="inlineStr">
        <is>
          <t>Thousand Oaks, Calif. : Sage Publications, c2006.</t>
        </is>
      </c>
      <c r="M136" t="inlineStr">
        <is>
          <t>2006</t>
        </is>
      </c>
      <c r="O136" t="inlineStr">
        <is>
          <t>eng</t>
        </is>
      </c>
      <c r="P136" t="inlineStr">
        <is>
          <t>cau</t>
        </is>
      </c>
      <c r="Q136" t="inlineStr">
        <is>
          <t>Quantitative applications in the social sciences ; 07-144</t>
        </is>
      </c>
      <c r="R136" t="inlineStr">
        <is>
          <t xml:space="preserve">H  </t>
        </is>
      </c>
      <c r="S136" t="n">
        <v>1</v>
      </c>
      <c r="T136" t="n">
        <v>1</v>
      </c>
      <c r="U136" t="inlineStr">
        <is>
          <t>2006-08-01</t>
        </is>
      </c>
      <c r="V136" t="inlineStr">
        <is>
          <t>2006-08-01</t>
        </is>
      </c>
      <c r="W136" t="inlineStr">
        <is>
          <t>2006-08-01</t>
        </is>
      </c>
      <c r="X136" t="inlineStr">
        <is>
          <t>2006-08-01</t>
        </is>
      </c>
      <c r="Y136" t="n">
        <v>281</v>
      </c>
      <c r="Z136" t="n">
        <v>191</v>
      </c>
      <c r="AA136" t="n">
        <v>571</v>
      </c>
      <c r="AB136" t="n">
        <v>2</v>
      </c>
      <c r="AC136" t="n">
        <v>5</v>
      </c>
      <c r="AD136" t="n">
        <v>13</v>
      </c>
      <c r="AE136" t="n">
        <v>20</v>
      </c>
      <c r="AF136" t="n">
        <v>4</v>
      </c>
      <c r="AG136" t="n">
        <v>7</v>
      </c>
      <c r="AH136" t="n">
        <v>4</v>
      </c>
      <c r="AI136" t="n">
        <v>5</v>
      </c>
      <c r="AJ136" t="n">
        <v>8</v>
      </c>
      <c r="AK136" t="n">
        <v>9</v>
      </c>
      <c r="AL136" t="n">
        <v>1</v>
      </c>
      <c r="AM136" t="n">
        <v>4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HYPERLINK("https://creighton-primo.hosted.exlibrisgroup.com/primo-explore/search?tab=default_tab&amp;search_scope=EVERYTHING&amp;vid=01CRU&amp;lang=en_US&amp;offset=0&amp;query=any,contains,991004849249702656","Catalog Record")</f>
        <v/>
      </c>
      <c r="AT136">
        <f>HYPERLINK("http://www.worldcat.org/oclc/57754297","WorldCat Record")</f>
        <v/>
      </c>
      <c r="AU136" t="inlineStr">
        <is>
          <t>946825:eng</t>
        </is>
      </c>
      <c r="AV136" t="inlineStr">
        <is>
          <t>57754297</t>
        </is>
      </c>
      <c r="AW136" t="inlineStr">
        <is>
          <t>991004849249702656</t>
        </is>
      </c>
      <c r="AX136" t="inlineStr">
        <is>
          <t>991004849249702656</t>
        </is>
      </c>
      <c r="AY136" t="inlineStr">
        <is>
          <t>2267276340002656</t>
        </is>
      </c>
      <c r="AZ136" t="inlineStr">
        <is>
          <t>BOOK</t>
        </is>
      </c>
      <c r="BB136" t="inlineStr">
        <is>
          <t>9780761930686</t>
        </is>
      </c>
      <c r="BC136" t="inlineStr">
        <is>
          <t>32285005199160</t>
        </is>
      </c>
      <c r="BD136" t="inlineStr">
        <is>
          <t>893526592</t>
        </is>
      </c>
    </row>
    <row r="137">
      <c r="A137" t="inlineStr">
        <is>
          <t>No</t>
        </is>
      </c>
      <c r="B137" t="inlineStr">
        <is>
          <t>H61 .Q8 v. 145</t>
        </is>
      </c>
      <c r="C137" t="inlineStr">
        <is>
          <t>0                      H  0061000Q  8                                                       v. 145</t>
        </is>
      </c>
      <c r="D137" t="inlineStr">
        <is>
          <t>An introduction to generalized linear models / George H. Dunteman, Moon-Ho R. Ho.</t>
        </is>
      </c>
      <c r="E137" t="inlineStr">
        <is>
          <t>V. 145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Dunteman, George H. (George Henry), 1935-</t>
        </is>
      </c>
      <c r="L137" t="inlineStr">
        <is>
          <t>Thousand Oaks, Calif. : Sage Publications, c2006.</t>
        </is>
      </c>
      <c r="M137" t="inlineStr">
        <is>
          <t>2006</t>
        </is>
      </c>
      <c r="O137" t="inlineStr">
        <is>
          <t>eng</t>
        </is>
      </c>
      <c r="P137" t="inlineStr">
        <is>
          <t>cau</t>
        </is>
      </c>
      <c r="Q137" t="inlineStr">
        <is>
          <t>Quantitative applications in the social sciences ; 145</t>
        </is>
      </c>
      <c r="R137" t="inlineStr">
        <is>
          <t xml:space="preserve">H  </t>
        </is>
      </c>
      <c r="S137" t="n">
        <v>1</v>
      </c>
      <c r="T137" t="n">
        <v>1</v>
      </c>
      <c r="U137" t="inlineStr">
        <is>
          <t>2006-06-07</t>
        </is>
      </c>
      <c r="V137" t="inlineStr">
        <is>
          <t>2006-06-07</t>
        </is>
      </c>
      <c r="W137" t="inlineStr">
        <is>
          <t>2006-06-07</t>
        </is>
      </c>
      <c r="X137" t="inlineStr">
        <is>
          <t>2006-06-07</t>
        </is>
      </c>
      <c r="Y137" t="n">
        <v>315</v>
      </c>
      <c r="Z137" t="n">
        <v>221</v>
      </c>
      <c r="AA137" t="n">
        <v>644</v>
      </c>
      <c r="AB137" t="n">
        <v>3</v>
      </c>
      <c r="AC137" t="n">
        <v>5</v>
      </c>
      <c r="AD137" t="n">
        <v>10</v>
      </c>
      <c r="AE137" t="n">
        <v>18</v>
      </c>
      <c r="AF137" t="n">
        <v>2</v>
      </c>
      <c r="AG137" t="n">
        <v>6</v>
      </c>
      <c r="AH137" t="n">
        <v>2</v>
      </c>
      <c r="AI137" t="n">
        <v>4</v>
      </c>
      <c r="AJ137" t="n">
        <v>6</v>
      </c>
      <c r="AK137" t="n">
        <v>8</v>
      </c>
      <c r="AL137" t="n">
        <v>2</v>
      </c>
      <c r="AM137" t="n">
        <v>4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HYPERLINK("https://creighton-primo.hosted.exlibrisgroup.com/primo-explore/search?tab=default_tab&amp;search_scope=EVERYTHING&amp;vid=01CRU&amp;lang=en_US&amp;offset=0&amp;query=any,contains,991004825259702656","Catalog Record")</f>
        <v/>
      </c>
      <c r="AT137">
        <f>HYPERLINK("http://www.worldcat.org/oclc/60348845","WorldCat Record")</f>
        <v/>
      </c>
      <c r="AU137" t="inlineStr">
        <is>
          <t>35015597:eng</t>
        </is>
      </c>
      <c r="AV137" t="inlineStr">
        <is>
          <t>60348845</t>
        </is>
      </c>
      <c r="AW137" t="inlineStr">
        <is>
          <t>991004825259702656</t>
        </is>
      </c>
      <c r="AX137" t="inlineStr">
        <is>
          <t>991004825259702656</t>
        </is>
      </c>
      <c r="AY137" t="inlineStr">
        <is>
          <t>2263818230002656</t>
        </is>
      </c>
      <c r="AZ137" t="inlineStr">
        <is>
          <t>BOOK</t>
        </is>
      </c>
      <c r="BB137" t="inlineStr">
        <is>
          <t>9780761920847</t>
        </is>
      </c>
      <c r="BC137" t="inlineStr">
        <is>
          <t>32285005190722</t>
        </is>
      </c>
      <c r="BD137" t="inlineStr">
        <is>
          <t>893789143</t>
        </is>
      </c>
    </row>
    <row r="138">
      <c r="A138" t="inlineStr">
        <is>
          <t>No</t>
        </is>
      </c>
      <c r="B138" t="inlineStr">
        <is>
          <t>H61 .Q8 v. 146</t>
        </is>
      </c>
      <c r="C138" t="inlineStr">
        <is>
          <t>0                      H  0061000Q  8                                                       v. 146</t>
        </is>
      </c>
      <c r="D138" t="inlineStr">
        <is>
          <t>Logistic regression models for ordinal response variables / Ann A. O'Connell.</t>
        </is>
      </c>
      <c r="E138" t="inlineStr">
        <is>
          <t>V. 146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O'Connell, Ann A.</t>
        </is>
      </c>
      <c r="L138" t="inlineStr">
        <is>
          <t>Thousand Oaks, Calif. : SAGE Publications, c2006.</t>
        </is>
      </c>
      <c r="M138" t="inlineStr">
        <is>
          <t>2006</t>
        </is>
      </c>
      <c r="O138" t="inlineStr">
        <is>
          <t>eng</t>
        </is>
      </c>
      <c r="P138" t="inlineStr">
        <is>
          <t>cau</t>
        </is>
      </c>
      <c r="Q138" t="inlineStr">
        <is>
          <t>Quantitative applications in the social sciences ; no. 146</t>
        </is>
      </c>
      <c r="R138" t="inlineStr">
        <is>
          <t xml:space="preserve">H  </t>
        </is>
      </c>
      <c r="S138" t="n">
        <v>2</v>
      </c>
      <c r="T138" t="n">
        <v>2</v>
      </c>
      <c r="U138" t="inlineStr">
        <is>
          <t>2009-01-12</t>
        </is>
      </c>
      <c r="V138" t="inlineStr">
        <is>
          <t>2009-01-12</t>
        </is>
      </c>
      <c r="W138" t="inlineStr">
        <is>
          <t>2006-06-07</t>
        </is>
      </c>
      <c r="X138" t="inlineStr">
        <is>
          <t>2006-06-07</t>
        </is>
      </c>
      <c r="Y138" t="n">
        <v>341</v>
      </c>
      <c r="Z138" t="n">
        <v>232</v>
      </c>
      <c r="AA138" t="n">
        <v>606</v>
      </c>
      <c r="AB138" t="n">
        <v>3</v>
      </c>
      <c r="AC138" t="n">
        <v>5</v>
      </c>
      <c r="AD138" t="n">
        <v>15</v>
      </c>
      <c r="AE138" t="n">
        <v>20</v>
      </c>
      <c r="AF138" t="n">
        <v>4</v>
      </c>
      <c r="AG138" t="n">
        <v>7</v>
      </c>
      <c r="AH138" t="n">
        <v>5</v>
      </c>
      <c r="AI138" t="n">
        <v>5</v>
      </c>
      <c r="AJ138" t="n">
        <v>8</v>
      </c>
      <c r="AK138" t="n">
        <v>9</v>
      </c>
      <c r="AL138" t="n">
        <v>2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HYPERLINK("https://creighton-primo.hosted.exlibrisgroup.com/primo-explore/search?tab=default_tab&amp;search_scope=EVERYTHING&amp;vid=01CRU&amp;lang=en_US&amp;offset=0&amp;query=any,contains,991004825289702656","Catalog Record")</f>
        <v/>
      </c>
      <c r="AT138">
        <f>HYPERLINK("http://www.worldcat.org/oclc/60348900","WorldCat Record")</f>
        <v/>
      </c>
      <c r="AU138" t="inlineStr">
        <is>
          <t>43958700:eng</t>
        </is>
      </c>
      <c r="AV138" t="inlineStr">
        <is>
          <t>60348900</t>
        </is>
      </c>
      <c r="AW138" t="inlineStr">
        <is>
          <t>991004825289702656</t>
        </is>
      </c>
      <c r="AX138" t="inlineStr">
        <is>
          <t>991004825289702656</t>
        </is>
      </c>
      <c r="AY138" t="inlineStr">
        <is>
          <t>2263760810002656</t>
        </is>
      </c>
      <c r="AZ138" t="inlineStr">
        <is>
          <t>BOOK</t>
        </is>
      </c>
      <c r="BB138" t="inlineStr">
        <is>
          <t>9780761929895</t>
        </is>
      </c>
      <c r="BC138" t="inlineStr">
        <is>
          <t>32285005190730</t>
        </is>
      </c>
      <c r="BD138" t="inlineStr">
        <is>
          <t>893713067</t>
        </is>
      </c>
    </row>
    <row r="139">
      <c r="A139" t="inlineStr">
        <is>
          <t>No</t>
        </is>
      </c>
      <c r="B139" t="inlineStr">
        <is>
          <t>H61 .Q8 v. 150</t>
        </is>
      </c>
      <c r="C139" t="inlineStr">
        <is>
          <t>0                      H  0061000Q  8                                                       v. 150</t>
        </is>
      </c>
      <c r="D139" t="inlineStr">
        <is>
          <t>Differential equations : a modeling approach / Courtney Brown.</t>
        </is>
      </c>
      <c r="E139" t="inlineStr">
        <is>
          <t>V. 150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Brown, Courtney, 1952-</t>
        </is>
      </c>
      <c r="L139" t="inlineStr">
        <is>
          <t>Los Angeles : Sage Publications, c2007.</t>
        </is>
      </c>
      <c r="M139" t="inlineStr">
        <is>
          <t>2007</t>
        </is>
      </c>
      <c r="O139" t="inlineStr">
        <is>
          <t>eng</t>
        </is>
      </c>
      <c r="P139" t="inlineStr">
        <is>
          <t>cau</t>
        </is>
      </c>
      <c r="Q139" t="inlineStr">
        <is>
          <t>Quantitative applications in the social sciences, a Sage pulications series; no. 07-150</t>
        </is>
      </c>
      <c r="R139" t="inlineStr">
        <is>
          <t xml:space="preserve">H  </t>
        </is>
      </c>
      <c r="S139" t="n">
        <v>1</v>
      </c>
      <c r="T139" t="n">
        <v>1</v>
      </c>
      <c r="U139" t="inlineStr">
        <is>
          <t>2007-07-23</t>
        </is>
      </c>
      <c r="V139" t="inlineStr">
        <is>
          <t>2007-07-23</t>
        </is>
      </c>
      <c r="W139" t="inlineStr">
        <is>
          <t>2007-07-23</t>
        </is>
      </c>
      <c r="X139" t="inlineStr">
        <is>
          <t>2007-07-23</t>
        </is>
      </c>
      <c r="Y139" t="n">
        <v>387</v>
      </c>
      <c r="Z139" t="n">
        <v>306</v>
      </c>
      <c r="AA139" t="n">
        <v>679</v>
      </c>
      <c r="AB139" t="n">
        <v>3</v>
      </c>
      <c r="AC139" t="n">
        <v>6</v>
      </c>
      <c r="AD139" t="n">
        <v>21</v>
      </c>
      <c r="AE139" t="n">
        <v>27</v>
      </c>
      <c r="AF139" t="n">
        <v>10</v>
      </c>
      <c r="AG139" t="n">
        <v>13</v>
      </c>
      <c r="AH139" t="n">
        <v>6</v>
      </c>
      <c r="AI139" t="n">
        <v>6</v>
      </c>
      <c r="AJ139" t="n">
        <v>10</v>
      </c>
      <c r="AK139" t="n">
        <v>11</v>
      </c>
      <c r="AL139" t="n">
        <v>2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HYPERLINK("https://creighton-primo.hosted.exlibrisgroup.com/primo-explore/search?tab=default_tab&amp;search_scope=EVERYTHING&amp;vid=01CRU&amp;lang=en_US&amp;offset=0&amp;query=any,contains,991005100739702656","Catalog Record")</f>
        <v/>
      </c>
      <c r="AT139">
        <f>HYPERLINK("http://www.worldcat.org/oclc/76961357","WorldCat Record")</f>
        <v/>
      </c>
      <c r="AU139" t="inlineStr">
        <is>
          <t>794370327:eng</t>
        </is>
      </c>
      <c r="AV139" t="inlineStr">
        <is>
          <t>76961357</t>
        </is>
      </c>
      <c r="AW139" t="inlineStr">
        <is>
          <t>991005100739702656</t>
        </is>
      </c>
      <c r="AX139" t="inlineStr">
        <is>
          <t>991005100739702656</t>
        </is>
      </c>
      <c r="AY139" t="inlineStr">
        <is>
          <t>2259637080002656</t>
        </is>
      </c>
      <c r="AZ139" t="inlineStr">
        <is>
          <t>BOOK</t>
        </is>
      </c>
      <c r="BB139" t="inlineStr">
        <is>
          <t>9781412941082</t>
        </is>
      </c>
      <c r="BC139" t="inlineStr">
        <is>
          <t>32285005321293</t>
        </is>
      </c>
      <c r="BD139" t="inlineStr">
        <is>
          <t>893613123</t>
        </is>
      </c>
    </row>
    <row r="140">
      <c r="A140" t="inlineStr">
        <is>
          <t>No</t>
        </is>
      </c>
      <c r="B140" t="inlineStr">
        <is>
          <t>H61 .Q8 v. 151</t>
        </is>
      </c>
      <c r="C140" t="inlineStr">
        <is>
          <t>0                      H  0061000Q  8                                                       v. 151</t>
        </is>
      </c>
      <c r="D140" t="inlineStr">
        <is>
          <t>Graph algebra : mathematical modeling with a systems approach / Courtney Brown.</t>
        </is>
      </c>
      <c r="E140" t="inlineStr">
        <is>
          <t>V. 151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Brown, Courtney, 1952-</t>
        </is>
      </c>
      <c r="L140" t="inlineStr">
        <is>
          <t>Thousand Oaks : Sage Publications, c2008.</t>
        </is>
      </c>
      <c r="M140" t="inlineStr">
        <is>
          <t>2008</t>
        </is>
      </c>
      <c r="O140" t="inlineStr">
        <is>
          <t>eng</t>
        </is>
      </c>
      <c r="P140" t="inlineStr">
        <is>
          <t>cau</t>
        </is>
      </c>
      <c r="Q140" t="inlineStr">
        <is>
          <t>Quantitative applications in the social sciences ; 151</t>
        </is>
      </c>
      <c r="R140" t="inlineStr">
        <is>
          <t xml:space="preserve">H  </t>
        </is>
      </c>
      <c r="S140" t="n">
        <v>1</v>
      </c>
      <c r="T140" t="n">
        <v>1</v>
      </c>
      <c r="U140" t="inlineStr">
        <is>
          <t>2007-09-19</t>
        </is>
      </c>
      <c r="V140" t="inlineStr">
        <is>
          <t>2007-09-19</t>
        </is>
      </c>
      <c r="W140" t="inlineStr">
        <is>
          <t>2007-09-19</t>
        </is>
      </c>
      <c r="X140" t="inlineStr">
        <is>
          <t>2007-09-19</t>
        </is>
      </c>
      <c r="Y140" t="n">
        <v>287</v>
      </c>
      <c r="Z140" t="n">
        <v>216</v>
      </c>
      <c r="AA140" t="n">
        <v>596</v>
      </c>
      <c r="AB140" t="n">
        <v>3</v>
      </c>
      <c r="AC140" t="n">
        <v>5</v>
      </c>
      <c r="AD140" t="n">
        <v>19</v>
      </c>
      <c r="AE140" t="n">
        <v>25</v>
      </c>
      <c r="AF140" t="n">
        <v>7</v>
      </c>
      <c r="AG140" t="n">
        <v>10</v>
      </c>
      <c r="AH140" t="n">
        <v>6</v>
      </c>
      <c r="AI140" t="n">
        <v>7</v>
      </c>
      <c r="AJ140" t="n">
        <v>8</v>
      </c>
      <c r="AK140" t="n">
        <v>9</v>
      </c>
      <c r="AL140" t="n">
        <v>2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HYPERLINK("https://creighton-primo.hosted.exlibrisgroup.com/primo-explore/search?tab=default_tab&amp;search_scope=EVERYTHING&amp;vid=01CRU&amp;lang=en_US&amp;offset=0&amp;query=any,contains,991005118129702656","Catalog Record")</f>
        <v/>
      </c>
      <c r="AT140">
        <f>HYPERLINK("http://www.worldcat.org/oclc/82772620","WorldCat Record")</f>
        <v/>
      </c>
      <c r="AU140" t="inlineStr">
        <is>
          <t>797268960:eng</t>
        </is>
      </c>
      <c r="AV140" t="inlineStr">
        <is>
          <t>82772620</t>
        </is>
      </c>
      <c r="AW140" t="inlineStr">
        <is>
          <t>991005118129702656</t>
        </is>
      </c>
      <c r="AX140" t="inlineStr">
        <is>
          <t>991005118129702656</t>
        </is>
      </c>
      <c r="AY140" t="inlineStr">
        <is>
          <t>2264966120002656</t>
        </is>
      </c>
      <c r="AZ140" t="inlineStr">
        <is>
          <t>BOOK</t>
        </is>
      </c>
      <c r="BB140" t="inlineStr">
        <is>
          <t>9781412941099</t>
        </is>
      </c>
      <c r="BC140" t="inlineStr">
        <is>
          <t>32285005325914</t>
        </is>
      </c>
      <c r="BD140" t="inlineStr">
        <is>
          <t>893807842</t>
        </is>
      </c>
    </row>
    <row r="141">
      <c r="A141" t="inlineStr">
        <is>
          <t>No</t>
        </is>
      </c>
      <c r="B141" t="inlineStr">
        <is>
          <t>H61 .Q8 v. 156</t>
        </is>
      </c>
      <c r="C141" t="inlineStr">
        <is>
          <t>0                      H  0061000Q  8                                                       v. 156</t>
        </is>
      </c>
      <c r="D141" t="inlineStr">
        <is>
          <t>Mediation analysis / Dawn Iacobucci.</t>
        </is>
      </c>
      <c r="E141" t="inlineStr">
        <is>
          <t>V. 156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Iacobucci, Dawn.</t>
        </is>
      </c>
      <c r="L141" t="inlineStr">
        <is>
          <t>Los Angeles : Sage, c2008.</t>
        </is>
      </c>
      <c r="M141" t="inlineStr">
        <is>
          <t>2008</t>
        </is>
      </c>
      <c r="O141" t="inlineStr">
        <is>
          <t>eng</t>
        </is>
      </c>
      <c r="P141" t="inlineStr">
        <is>
          <t>cau</t>
        </is>
      </c>
      <c r="Q141" t="inlineStr">
        <is>
          <t>Quantitative applications in the social sciences ; 156</t>
        </is>
      </c>
      <c r="R141" t="inlineStr">
        <is>
          <t xml:space="preserve">H  </t>
        </is>
      </c>
      <c r="S141" t="n">
        <v>1</v>
      </c>
      <c r="T141" t="n">
        <v>1</v>
      </c>
      <c r="U141" t="inlineStr">
        <is>
          <t>2008-06-26</t>
        </is>
      </c>
      <c r="V141" t="inlineStr">
        <is>
          <t>2008-06-26</t>
        </is>
      </c>
      <c r="W141" t="inlineStr">
        <is>
          <t>2008-06-26</t>
        </is>
      </c>
      <c r="X141" t="inlineStr">
        <is>
          <t>2008-06-26</t>
        </is>
      </c>
      <c r="Y141" t="n">
        <v>249</v>
      </c>
      <c r="Z141" t="n">
        <v>160</v>
      </c>
      <c r="AA141" t="n">
        <v>549</v>
      </c>
      <c r="AB141" t="n">
        <v>2</v>
      </c>
      <c r="AC141" t="n">
        <v>5</v>
      </c>
      <c r="AD141" t="n">
        <v>11</v>
      </c>
      <c r="AE141" t="n">
        <v>19</v>
      </c>
      <c r="AF141" t="n">
        <v>3</v>
      </c>
      <c r="AG141" t="n">
        <v>7</v>
      </c>
      <c r="AH141" t="n">
        <v>4</v>
      </c>
      <c r="AI141" t="n">
        <v>5</v>
      </c>
      <c r="AJ141" t="n">
        <v>8</v>
      </c>
      <c r="AK141" t="n">
        <v>9</v>
      </c>
      <c r="AL141" t="n">
        <v>1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HYPERLINK("https://creighton-primo.hosted.exlibrisgroup.com/primo-explore/search?tab=default_tab&amp;search_scope=EVERYTHING&amp;vid=01CRU&amp;lang=en_US&amp;offset=0&amp;query=any,contains,991005226899702656","Catalog Record")</f>
        <v/>
      </c>
      <c r="AT141">
        <f>HYPERLINK("http://www.worldcat.org/oclc/179793366","WorldCat Record")</f>
        <v/>
      </c>
      <c r="AU141" t="inlineStr">
        <is>
          <t>115645873:eng</t>
        </is>
      </c>
      <c r="AV141" t="inlineStr">
        <is>
          <t>179793366</t>
        </is>
      </c>
      <c r="AW141" t="inlineStr">
        <is>
          <t>991005226899702656</t>
        </is>
      </c>
      <c r="AX141" t="inlineStr">
        <is>
          <t>991005226899702656</t>
        </is>
      </c>
      <c r="AY141" t="inlineStr">
        <is>
          <t>2255763610002656</t>
        </is>
      </c>
      <c r="AZ141" t="inlineStr">
        <is>
          <t>BOOK</t>
        </is>
      </c>
      <c r="BB141" t="inlineStr">
        <is>
          <t>9781412925693</t>
        </is>
      </c>
      <c r="BC141" t="inlineStr">
        <is>
          <t>32285005447031</t>
        </is>
      </c>
      <c r="BD141" t="inlineStr">
        <is>
          <t>893896099</t>
        </is>
      </c>
    </row>
    <row r="142">
      <c r="A142" t="inlineStr">
        <is>
          <t>No</t>
        </is>
      </c>
      <c r="B142" t="inlineStr">
        <is>
          <t>H61 .Q8 v. 157</t>
        </is>
      </c>
      <c r="C142" t="inlineStr">
        <is>
          <t>0                      H  0061000Q  8                                                       v. 157</t>
        </is>
      </c>
      <c r="D142" t="inlineStr">
        <is>
          <t>Latent growth curve modeling / Kristopher J. Preacher ... [et al.].</t>
        </is>
      </c>
      <c r="E142" t="inlineStr">
        <is>
          <t>V. 157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Los Angeles : SAGE, c2008.</t>
        </is>
      </c>
      <c r="M142" t="inlineStr">
        <is>
          <t>2008</t>
        </is>
      </c>
      <c r="O142" t="inlineStr">
        <is>
          <t>eng</t>
        </is>
      </c>
      <c r="P142" t="inlineStr">
        <is>
          <t>cau</t>
        </is>
      </c>
      <c r="Q142" t="inlineStr">
        <is>
          <t>Quantitative applications in the social sciences ; 157</t>
        </is>
      </c>
      <c r="R142" t="inlineStr">
        <is>
          <t xml:space="preserve">H  </t>
        </is>
      </c>
      <c r="S142" t="n">
        <v>1</v>
      </c>
      <c r="T142" t="n">
        <v>1</v>
      </c>
      <c r="U142" t="inlineStr">
        <is>
          <t>2008-09-23</t>
        </is>
      </c>
      <c r="V142" t="inlineStr">
        <is>
          <t>2008-09-23</t>
        </is>
      </c>
      <c r="W142" t="inlineStr">
        <is>
          <t>2008-09-23</t>
        </is>
      </c>
      <c r="X142" t="inlineStr">
        <is>
          <t>2008-09-23</t>
        </is>
      </c>
      <c r="Y142" t="n">
        <v>254</v>
      </c>
      <c r="Z142" t="n">
        <v>165</v>
      </c>
      <c r="AA142" t="n">
        <v>552</v>
      </c>
      <c r="AB142" t="n">
        <v>2</v>
      </c>
      <c r="AC142" t="n">
        <v>5</v>
      </c>
      <c r="AD142" t="n">
        <v>11</v>
      </c>
      <c r="AE142" t="n">
        <v>19</v>
      </c>
      <c r="AF142" t="n">
        <v>4</v>
      </c>
      <c r="AG142" t="n">
        <v>8</v>
      </c>
      <c r="AH142" t="n">
        <v>3</v>
      </c>
      <c r="AI142" t="n">
        <v>4</v>
      </c>
      <c r="AJ142" t="n">
        <v>8</v>
      </c>
      <c r="AK142" t="n">
        <v>9</v>
      </c>
      <c r="AL142" t="n">
        <v>1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HYPERLINK("https://creighton-primo.hosted.exlibrisgroup.com/primo-explore/search?tab=default_tab&amp;search_scope=EVERYTHING&amp;vid=01CRU&amp;lang=en_US&amp;offset=0&amp;query=any,contains,991005262269702656","Catalog Record")</f>
        <v/>
      </c>
      <c r="AT142">
        <f>HYPERLINK("http://www.worldcat.org/oclc/185031297","WorldCat Record")</f>
        <v/>
      </c>
      <c r="AU142" t="inlineStr">
        <is>
          <t>117734716:eng</t>
        </is>
      </c>
      <c r="AV142" t="inlineStr">
        <is>
          <t>185031297</t>
        </is>
      </c>
      <c r="AW142" t="inlineStr">
        <is>
          <t>991005262269702656</t>
        </is>
      </c>
      <c r="AX142" t="inlineStr">
        <is>
          <t>991005262269702656</t>
        </is>
      </c>
      <c r="AY142" t="inlineStr">
        <is>
          <t>2266122850002656</t>
        </is>
      </c>
      <c r="AZ142" t="inlineStr">
        <is>
          <t>BOOK</t>
        </is>
      </c>
      <c r="BB142" t="inlineStr">
        <is>
          <t>9781412939553</t>
        </is>
      </c>
      <c r="BC142" t="inlineStr">
        <is>
          <t>32285005459630</t>
        </is>
      </c>
      <c r="BD142" t="inlineStr">
        <is>
          <t>893720094</t>
        </is>
      </c>
    </row>
    <row r="143">
      <c r="A143" t="inlineStr">
        <is>
          <t>No</t>
        </is>
      </c>
      <c r="B143" t="inlineStr">
        <is>
          <t>H61 .Q8 v. 158</t>
        </is>
      </c>
      <c r="C143" t="inlineStr">
        <is>
          <t>0                      H  0061000Q  8                                                       v. 158</t>
        </is>
      </c>
      <c r="D143" t="inlineStr">
        <is>
          <t>Introduction to the comparative method with Boolean algebra / Daniele Caramani.</t>
        </is>
      </c>
      <c r="E143" t="inlineStr">
        <is>
          <t>V. 158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Caramani, Daniele, 1968-</t>
        </is>
      </c>
      <c r="L143" t="inlineStr">
        <is>
          <t>Los Angeles : SAGE, c2009.</t>
        </is>
      </c>
      <c r="M143" t="inlineStr">
        <is>
          <t>2009</t>
        </is>
      </c>
      <c r="O143" t="inlineStr">
        <is>
          <t>eng</t>
        </is>
      </c>
      <c r="P143" t="inlineStr">
        <is>
          <t>cau</t>
        </is>
      </c>
      <c r="Q143" t="inlineStr">
        <is>
          <t>Quantitative applications in the social sciences ; 158</t>
        </is>
      </c>
      <c r="R143" t="inlineStr">
        <is>
          <t xml:space="preserve">H  </t>
        </is>
      </c>
      <c r="S143" t="n">
        <v>1</v>
      </c>
      <c r="T143" t="n">
        <v>1</v>
      </c>
      <c r="U143" t="inlineStr">
        <is>
          <t>2008-09-23</t>
        </is>
      </c>
      <c r="V143" t="inlineStr">
        <is>
          <t>2008-09-23</t>
        </is>
      </c>
      <c r="W143" t="inlineStr">
        <is>
          <t>2008-09-23</t>
        </is>
      </c>
      <c r="X143" t="inlineStr">
        <is>
          <t>2008-09-23</t>
        </is>
      </c>
      <c r="Y143" t="n">
        <v>257</v>
      </c>
      <c r="Z143" t="n">
        <v>168</v>
      </c>
      <c r="AA143" t="n">
        <v>589</v>
      </c>
      <c r="AB143" t="n">
        <v>2</v>
      </c>
      <c r="AC143" t="n">
        <v>5</v>
      </c>
      <c r="AD143" t="n">
        <v>9</v>
      </c>
      <c r="AE143" t="n">
        <v>17</v>
      </c>
      <c r="AF143" t="n">
        <v>3</v>
      </c>
      <c r="AG143" t="n">
        <v>7</v>
      </c>
      <c r="AH143" t="n">
        <v>3</v>
      </c>
      <c r="AI143" t="n">
        <v>4</v>
      </c>
      <c r="AJ143" t="n">
        <v>6</v>
      </c>
      <c r="AK143" t="n">
        <v>7</v>
      </c>
      <c r="AL143" t="n">
        <v>1</v>
      </c>
      <c r="AM143" t="n">
        <v>4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HYPERLINK("https://creighton-primo.hosted.exlibrisgroup.com/primo-explore/search?tab=default_tab&amp;search_scope=EVERYTHING&amp;vid=01CRU&amp;lang=en_US&amp;offset=0&amp;query=any,contains,991005259859702656","Catalog Record")</f>
        <v/>
      </c>
      <c r="AT143">
        <f>HYPERLINK("http://www.worldcat.org/oclc/213495211","WorldCat Record")</f>
        <v/>
      </c>
      <c r="AU143" t="inlineStr">
        <is>
          <t>131442235:eng</t>
        </is>
      </c>
      <c r="AV143" t="inlineStr">
        <is>
          <t>213495211</t>
        </is>
      </c>
      <c r="AW143" t="inlineStr">
        <is>
          <t>991005259859702656</t>
        </is>
      </c>
      <c r="AX143" t="inlineStr">
        <is>
          <t>991005259859702656</t>
        </is>
      </c>
      <c r="AY143" t="inlineStr">
        <is>
          <t>2272380920002656</t>
        </is>
      </c>
      <c r="AZ143" t="inlineStr">
        <is>
          <t>BOOK</t>
        </is>
      </c>
      <c r="BB143" t="inlineStr">
        <is>
          <t>9781412909754</t>
        </is>
      </c>
      <c r="BC143" t="inlineStr">
        <is>
          <t>32285005459580</t>
        </is>
      </c>
      <c r="BD143" t="inlineStr">
        <is>
          <t>893594738</t>
        </is>
      </c>
    </row>
    <row r="144">
      <c r="A144" t="inlineStr">
        <is>
          <t>No</t>
        </is>
      </c>
      <c r="B144" t="inlineStr">
        <is>
          <t>H61 .Q8 v. 159</t>
        </is>
      </c>
      <c r="C144" t="inlineStr">
        <is>
          <t>0                      H  0061000Q  8                                                       v. 159</t>
        </is>
      </c>
      <c r="D144" t="inlineStr">
        <is>
          <t>A mathematical primer for social statistics / John Fox.</t>
        </is>
      </c>
      <c r="E144" t="inlineStr">
        <is>
          <t>V. 159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Fox, John, 1947-</t>
        </is>
      </c>
      <c r="L144" t="inlineStr">
        <is>
          <t>Los Angeles : SAGE, c2009.</t>
        </is>
      </c>
      <c r="M144" t="inlineStr">
        <is>
          <t>2009</t>
        </is>
      </c>
      <c r="O144" t="inlineStr">
        <is>
          <t>eng</t>
        </is>
      </c>
      <c r="P144" t="inlineStr">
        <is>
          <t>cau</t>
        </is>
      </c>
      <c r="Q144" t="inlineStr">
        <is>
          <t>Quantitative applications in the social sciences ; 159</t>
        </is>
      </c>
      <c r="R144" t="inlineStr">
        <is>
          <t xml:space="preserve">H  </t>
        </is>
      </c>
      <c r="S144" t="n">
        <v>2</v>
      </c>
      <c r="T144" t="n">
        <v>2</v>
      </c>
      <c r="U144" t="inlineStr">
        <is>
          <t>2008-10-22</t>
        </is>
      </c>
      <c r="V144" t="inlineStr">
        <is>
          <t>2008-10-22</t>
        </is>
      </c>
      <c r="W144" t="inlineStr">
        <is>
          <t>2008-09-23</t>
        </is>
      </c>
      <c r="X144" t="inlineStr">
        <is>
          <t>2008-09-23</t>
        </is>
      </c>
      <c r="Y144" t="n">
        <v>331</v>
      </c>
      <c r="Z144" t="n">
        <v>217</v>
      </c>
      <c r="AA144" t="n">
        <v>277</v>
      </c>
      <c r="AB144" t="n">
        <v>3</v>
      </c>
      <c r="AC144" t="n">
        <v>3</v>
      </c>
      <c r="AD144" t="n">
        <v>15</v>
      </c>
      <c r="AE144" t="n">
        <v>16</v>
      </c>
      <c r="AF144" t="n">
        <v>5</v>
      </c>
      <c r="AG144" t="n">
        <v>6</v>
      </c>
      <c r="AH144" t="n">
        <v>5</v>
      </c>
      <c r="AI144" t="n">
        <v>5</v>
      </c>
      <c r="AJ144" t="n">
        <v>8</v>
      </c>
      <c r="AK144" t="n">
        <v>8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HYPERLINK("https://creighton-primo.hosted.exlibrisgroup.com/primo-explore/search?tab=default_tab&amp;search_scope=EVERYTHING&amp;vid=01CRU&amp;lang=en_US&amp;offset=0&amp;query=any,contains,991005267399702656","Catalog Record")</f>
        <v/>
      </c>
      <c r="AT144">
        <f>HYPERLINK("http://www.worldcat.org/oclc/213480000","WorldCat Record")</f>
        <v/>
      </c>
      <c r="AU144" t="inlineStr">
        <is>
          <t>131430360:eng</t>
        </is>
      </c>
      <c r="AV144" t="inlineStr">
        <is>
          <t>213480000</t>
        </is>
      </c>
      <c r="AW144" t="inlineStr">
        <is>
          <t>991005267399702656</t>
        </is>
      </c>
      <c r="AX144" t="inlineStr">
        <is>
          <t>991005267399702656</t>
        </is>
      </c>
      <c r="AY144" t="inlineStr">
        <is>
          <t>2269152290002656</t>
        </is>
      </c>
      <c r="AZ144" t="inlineStr">
        <is>
          <t>BOOK</t>
        </is>
      </c>
      <c r="BB144" t="inlineStr">
        <is>
          <t>9781412960809</t>
        </is>
      </c>
      <c r="BC144" t="inlineStr">
        <is>
          <t>32285005459481</t>
        </is>
      </c>
      <c r="BD144" t="inlineStr">
        <is>
          <t>893808106</t>
        </is>
      </c>
    </row>
    <row r="145">
      <c r="A145" t="inlineStr">
        <is>
          <t>No</t>
        </is>
      </c>
      <c r="B145" t="inlineStr">
        <is>
          <t>H61 .Q8 v. 16</t>
        </is>
      </c>
      <c r="C145" t="inlineStr">
        <is>
          <t>0                      H  0061000Q  8                                                       v. 16</t>
        </is>
      </c>
      <c r="D145" t="inlineStr">
        <is>
          <t>Exploratory data analysis / Frederick Hartwig, with Brian E. Dearing.</t>
        </is>
      </c>
      <c r="E145" t="inlineStr">
        <is>
          <t>V. 16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Hartwig, Frederick.</t>
        </is>
      </c>
      <c r="L145" t="inlineStr">
        <is>
          <t>Beverly Hills : Sage Publications, c1979.</t>
        </is>
      </c>
      <c r="M145" t="inlineStr">
        <is>
          <t>1979</t>
        </is>
      </c>
      <c r="O145" t="inlineStr">
        <is>
          <t>eng</t>
        </is>
      </c>
      <c r="P145" t="inlineStr">
        <is>
          <t>cau</t>
        </is>
      </c>
      <c r="Q145" t="inlineStr">
        <is>
          <t>A Sage university paper</t>
        </is>
      </c>
      <c r="R145" t="inlineStr">
        <is>
          <t xml:space="preserve">H  </t>
        </is>
      </c>
      <c r="S145" t="n">
        <v>1</v>
      </c>
      <c r="T145" t="n">
        <v>1</v>
      </c>
      <c r="U145" t="inlineStr">
        <is>
          <t>2009-04-02</t>
        </is>
      </c>
      <c r="V145" t="inlineStr">
        <is>
          <t>2009-04-02</t>
        </is>
      </c>
      <c r="W145" t="inlineStr">
        <is>
          <t>2009-04-02</t>
        </is>
      </c>
      <c r="X145" t="inlineStr">
        <is>
          <t>2009-04-02</t>
        </is>
      </c>
      <c r="Y145" t="n">
        <v>858</v>
      </c>
      <c r="Z145" t="n">
        <v>619</v>
      </c>
      <c r="AA145" t="n">
        <v>1012</v>
      </c>
      <c r="AB145" t="n">
        <v>4</v>
      </c>
      <c r="AC145" t="n">
        <v>7</v>
      </c>
      <c r="AD145" t="n">
        <v>23</v>
      </c>
      <c r="AE145" t="n">
        <v>29</v>
      </c>
      <c r="AF145" t="n">
        <v>12</v>
      </c>
      <c r="AG145" t="n">
        <v>14</v>
      </c>
      <c r="AH145" t="n">
        <v>4</v>
      </c>
      <c r="AI145" t="n">
        <v>5</v>
      </c>
      <c r="AJ145" t="n">
        <v>14</v>
      </c>
      <c r="AK145" t="n">
        <v>14</v>
      </c>
      <c r="AL145" t="n">
        <v>2</v>
      </c>
      <c r="AM145" t="n">
        <v>5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HYPERLINK("http://catalog.hathitrust.org/Record/000407565","HathiTrust Record")</f>
        <v/>
      </c>
      <c r="AS145">
        <f>HYPERLINK("https://creighton-primo.hosted.exlibrisgroup.com/primo-explore/search?tab=default_tab&amp;search_scope=EVERYTHING&amp;vid=01CRU&amp;lang=en_US&amp;offset=0&amp;query=any,contains,991005303999702656","Catalog Record")</f>
        <v/>
      </c>
      <c r="AT145">
        <f>HYPERLINK("http://www.worldcat.org/oclc/5897281","WorldCat Record")</f>
        <v/>
      </c>
      <c r="AU145" t="inlineStr">
        <is>
          <t>457094:eng</t>
        </is>
      </c>
      <c r="AV145" t="inlineStr">
        <is>
          <t>5897281</t>
        </is>
      </c>
      <c r="AW145" t="inlineStr">
        <is>
          <t>991005303999702656</t>
        </is>
      </c>
      <c r="AX145" t="inlineStr">
        <is>
          <t>991005303999702656</t>
        </is>
      </c>
      <c r="AY145" t="inlineStr">
        <is>
          <t>2266515610002656</t>
        </is>
      </c>
      <c r="AZ145" t="inlineStr">
        <is>
          <t>BOOK</t>
        </is>
      </c>
      <c r="BB145" t="inlineStr">
        <is>
          <t>9780803913707</t>
        </is>
      </c>
      <c r="BC145" t="inlineStr">
        <is>
          <t>32285005512024</t>
        </is>
      </c>
      <c r="BD145" t="inlineStr">
        <is>
          <t>893254801</t>
        </is>
      </c>
    </row>
    <row r="146">
      <c r="A146" t="inlineStr">
        <is>
          <t>No</t>
        </is>
      </c>
      <c r="B146" t="inlineStr">
        <is>
          <t>H61 .Q8 v. 162</t>
        </is>
      </c>
      <c r="C146" t="inlineStr">
        <is>
          <t>0                      H  0061000Q  8                                                       v. 162</t>
        </is>
      </c>
      <c r="D146" t="inlineStr">
        <is>
          <t>Quantitative narrative analysis / Roberto Franzosi.</t>
        </is>
      </c>
      <c r="E146" t="inlineStr">
        <is>
          <t>V. 162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Franzosi, Roberto.</t>
        </is>
      </c>
      <c r="L146" t="inlineStr">
        <is>
          <t>Los Angeles : SAGE, c2010.</t>
        </is>
      </c>
      <c r="M146" t="inlineStr">
        <is>
          <t>2010</t>
        </is>
      </c>
      <c r="O146" t="inlineStr">
        <is>
          <t>eng</t>
        </is>
      </c>
      <c r="P146" t="inlineStr">
        <is>
          <t>cau</t>
        </is>
      </c>
      <c r="Q146" t="inlineStr">
        <is>
          <t>Quantitative applications in the social sciences ; 162</t>
        </is>
      </c>
      <c r="R146" t="inlineStr">
        <is>
          <t xml:space="preserve">H  </t>
        </is>
      </c>
      <c r="S146" t="n">
        <v>1</v>
      </c>
      <c r="T146" t="n">
        <v>1</v>
      </c>
      <c r="U146" t="inlineStr">
        <is>
          <t>2009-12-07</t>
        </is>
      </c>
      <c r="V146" t="inlineStr">
        <is>
          <t>2009-12-07</t>
        </is>
      </c>
      <c r="W146" t="inlineStr">
        <is>
          <t>2009-12-07</t>
        </is>
      </c>
      <c r="X146" t="inlineStr">
        <is>
          <t>2009-12-07</t>
        </is>
      </c>
      <c r="Y146" t="n">
        <v>304</v>
      </c>
      <c r="Z146" t="n">
        <v>190</v>
      </c>
      <c r="AA146" t="n">
        <v>256</v>
      </c>
      <c r="AB146" t="n">
        <v>2</v>
      </c>
      <c r="AC146" t="n">
        <v>3</v>
      </c>
      <c r="AD146" t="n">
        <v>14</v>
      </c>
      <c r="AE146" t="n">
        <v>16</v>
      </c>
      <c r="AF146" t="n">
        <v>5</v>
      </c>
      <c r="AG146" t="n">
        <v>6</v>
      </c>
      <c r="AH146" t="n">
        <v>4</v>
      </c>
      <c r="AI146" t="n">
        <v>4</v>
      </c>
      <c r="AJ146" t="n">
        <v>9</v>
      </c>
      <c r="AK146" t="n">
        <v>9</v>
      </c>
      <c r="AL146" t="n">
        <v>1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HYPERLINK("https://creighton-primo.hosted.exlibrisgroup.com/primo-explore/search?tab=default_tab&amp;search_scope=EVERYTHING&amp;vid=01CRU&amp;lang=en_US&amp;offset=0&amp;query=any,contains,991005343279702656","Catalog Record")</f>
        <v/>
      </c>
      <c r="AT146">
        <f>HYPERLINK("http://www.worldcat.org/oclc/316018514","WorldCat Record")</f>
        <v/>
      </c>
      <c r="AU146" t="inlineStr">
        <is>
          <t>145405975:eng</t>
        </is>
      </c>
      <c r="AV146" t="inlineStr">
        <is>
          <t>316018514</t>
        </is>
      </c>
      <c r="AW146" t="inlineStr">
        <is>
          <t>991005343279702656</t>
        </is>
      </c>
      <c r="AX146" t="inlineStr">
        <is>
          <t>991005343279702656</t>
        </is>
      </c>
      <c r="AY146" t="inlineStr">
        <is>
          <t>2254733430002656</t>
        </is>
      </c>
      <c r="AZ146" t="inlineStr">
        <is>
          <t>BOOK</t>
        </is>
      </c>
      <c r="BB146" t="inlineStr">
        <is>
          <t>9781412925259</t>
        </is>
      </c>
      <c r="BC146" t="inlineStr">
        <is>
          <t>32285005553945</t>
        </is>
      </c>
      <c r="BD146" t="inlineStr">
        <is>
          <t>893248756</t>
        </is>
      </c>
    </row>
    <row r="147">
      <c r="A147" t="inlineStr">
        <is>
          <t>No</t>
        </is>
      </c>
      <c r="B147" t="inlineStr">
        <is>
          <t>H61 .Q8 v. 163</t>
        </is>
      </c>
      <c r="C147" t="inlineStr">
        <is>
          <t>0                      H  0061000Q  8                                                       v. 163</t>
        </is>
      </c>
      <c r="D147" t="inlineStr">
        <is>
          <t>Multiple correspondence analysis / Brigitte Le Roux, Henry Rouanet.</t>
        </is>
      </c>
      <c r="E147" t="inlineStr">
        <is>
          <t>V. 163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Le Roux, Brigitte.</t>
        </is>
      </c>
      <c r="L147" t="inlineStr">
        <is>
          <t>Thousand Oaks, Calif. : Sage Publications, c2010.</t>
        </is>
      </c>
      <c r="M147" t="inlineStr">
        <is>
          <t>2010</t>
        </is>
      </c>
      <c r="O147" t="inlineStr">
        <is>
          <t>eng</t>
        </is>
      </c>
      <c r="P147" t="inlineStr">
        <is>
          <t>cau</t>
        </is>
      </c>
      <c r="Q147" t="inlineStr">
        <is>
          <t>Quantitative applications in the social sciences ; 163</t>
        </is>
      </c>
      <c r="R147" t="inlineStr">
        <is>
          <t xml:space="preserve">H  </t>
        </is>
      </c>
      <c r="S147" t="n">
        <v>1</v>
      </c>
      <c r="T147" t="n">
        <v>1</v>
      </c>
      <c r="U147" t="inlineStr">
        <is>
          <t>2010-01-28</t>
        </is>
      </c>
      <c r="V147" t="inlineStr">
        <is>
          <t>2010-01-28</t>
        </is>
      </c>
      <c r="W147" t="inlineStr">
        <is>
          <t>2010-01-28</t>
        </is>
      </c>
      <c r="X147" t="inlineStr">
        <is>
          <t>2010-01-28</t>
        </is>
      </c>
      <c r="Y147" t="n">
        <v>204</v>
      </c>
      <c r="Z147" t="n">
        <v>141</v>
      </c>
      <c r="AA147" t="n">
        <v>142</v>
      </c>
      <c r="AB147" t="n">
        <v>1</v>
      </c>
      <c r="AC147" t="n">
        <v>1</v>
      </c>
      <c r="AD147" t="n">
        <v>8</v>
      </c>
      <c r="AE147" t="n">
        <v>8</v>
      </c>
      <c r="AF147" t="n">
        <v>2</v>
      </c>
      <c r="AG147" t="n">
        <v>2</v>
      </c>
      <c r="AH147" t="n">
        <v>3</v>
      </c>
      <c r="AI147" t="n">
        <v>3</v>
      </c>
      <c r="AJ147" t="n">
        <v>7</v>
      </c>
      <c r="AK147" t="n">
        <v>7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HYPERLINK("https://creighton-primo.hosted.exlibrisgroup.com/primo-explore/search?tab=default_tab&amp;search_scope=EVERYTHING&amp;vid=01CRU&amp;lang=en_US&amp;offset=0&amp;query=any,contains,991005358399702656","Catalog Record")</f>
        <v/>
      </c>
      <c r="AT147">
        <f>HYPERLINK("http://www.worldcat.org/oclc/441152824","WorldCat Record")</f>
        <v/>
      </c>
      <c r="AU147" t="inlineStr">
        <is>
          <t>9965126741:eng</t>
        </is>
      </c>
      <c r="AV147" t="inlineStr">
        <is>
          <t>441152824</t>
        </is>
      </c>
      <c r="AW147" t="inlineStr">
        <is>
          <t>991005358399702656</t>
        </is>
      </c>
      <c r="AX147" t="inlineStr">
        <is>
          <t>991005358399702656</t>
        </is>
      </c>
      <c r="AY147" t="inlineStr">
        <is>
          <t>2257405910002656</t>
        </is>
      </c>
      <c r="AZ147" t="inlineStr">
        <is>
          <t>BOOK</t>
        </is>
      </c>
      <c r="BB147" t="inlineStr">
        <is>
          <t>9781412968973</t>
        </is>
      </c>
      <c r="BC147" t="inlineStr">
        <is>
          <t>32285005570147</t>
        </is>
      </c>
      <c r="BD147" t="inlineStr">
        <is>
          <t>893431357</t>
        </is>
      </c>
    </row>
    <row r="148">
      <c r="A148" t="inlineStr">
        <is>
          <t>No</t>
        </is>
      </c>
      <c r="B148" t="inlineStr">
        <is>
          <t>H61 .Q8 v. 164</t>
        </is>
      </c>
      <c r="C148" t="inlineStr">
        <is>
          <t>0                      H  0061000Q  8                                                       v. 164</t>
        </is>
      </c>
      <c r="D148" t="inlineStr">
        <is>
          <t>Association models / Raymond Sin-Kwok Wong.</t>
        </is>
      </c>
      <c r="E148" t="inlineStr">
        <is>
          <t>V. 164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Wong, Raymond Sin-Kwok.</t>
        </is>
      </c>
      <c r="L148" t="inlineStr">
        <is>
          <t>Thousand Oaks, Calif. : Sage, c2010.</t>
        </is>
      </c>
      <c r="M148" t="inlineStr">
        <is>
          <t>2010</t>
        </is>
      </c>
      <c r="O148" t="inlineStr">
        <is>
          <t>eng</t>
        </is>
      </c>
      <c r="P148" t="inlineStr">
        <is>
          <t>cau</t>
        </is>
      </c>
      <c r="Q148" t="inlineStr">
        <is>
          <t>Quantitative applications in the social sciences ; 164</t>
        </is>
      </c>
      <c r="R148" t="inlineStr">
        <is>
          <t xml:space="preserve">H  </t>
        </is>
      </c>
      <c r="S148" t="n">
        <v>1</v>
      </c>
      <c r="T148" t="n">
        <v>1</v>
      </c>
      <c r="U148" t="inlineStr">
        <is>
          <t>2010-04-19</t>
        </is>
      </c>
      <c r="V148" t="inlineStr">
        <is>
          <t>2010-04-19</t>
        </is>
      </c>
      <c r="W148" t="inlineStr">
        <is>
          <t>2010-04-19</t>
        </is>
      </c>
      <c r="X148" t="inlineStr">
        <is>
          <t>2010-04-19</t>
        </is>
      </c>
      <c r="Y148" t="n">
        <v>212</v>
      </c>
      <c r="Z148" t="n">
        <v>148</v>
      </c>
      <c r="AA148" t="n">
        <v>217</v>
      </c>
      <c r="AB148" t="n">
        <v>2</v>
      </c>
      <c r="AC148" t="n">
        <v>3</v>
      </c>
      <c r="AD148" t="n">
        <v>10</v>
      </c>
      <c r="AE148" t="n">
        <v>13</v>
      </c>
      <c r="AF148" t="n">
        <v>3</v>
      </c>
      <c r="AG148" t="n">
        <v>4</v>
      </c>
      <c r="AH148" t="n">
        <v>3</v>
      </c>
      <c r="AI148" t="n">
        <v>4</v>
      </c>
      <c r="AJ148" t="n">
        <v>7</v>
      </c>
      <c r="AK148" t="n">
        <v>7</v>
      </c>
      <c r="AL148" t="n">
        <v>1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HYPERLINK("https://creighton-primo.hosted.exlibrisgroup.com/primo-explore/search?tab=default_tab&amp;search_scope=EVERYTHING&amp;vid=01CRU&amp;lang=en_US&amp;offset=0&amp;query=any,contains,991005384829702656","Catalog Record")</f>
        <v/>
      </c>
      <c r="AT148">
        <f>HYPERLINK("http://www.worldcat.org/oclc/437115095","WorldCat Record")</f>
        <v/>
      </c>
      <c r="AU148" t="inlineStr">
        <is>
          <t>323239435:eng</t>
        </is>
      </c>
      <c r="AV148" t="inlineStr">
        <is>
          <t>437115095</t>
        </is>
      </c>
      <c r="AW148" t="inlineStr">
        <is>
          <t>991005384829702656</t>
        </is>
      </c>
      <c r="AX148" t="inlineStr">
        <is>
          <t>991005384829702656</t>
        </is>
      </c>
      <c r="AY148" t="inlineStr">
        <is>
          <t>2260491120002656</t>
        </is>
      </c>
      <c r="AZ148" t="inlineStr">
        <is>
          <t>BOOK</t>
        </is>
      </c>
      <c r="BB148" t="inlineStr">
        <is>
          <t>9781412968874</t>
        </is>
      </c>
      <c r="BC148" t="inlineStr">
        <is>
          <t>32285005565444</t>
        </is>
      </c>
      <c r="BD148" t="inlineStr">
        <is>
          <t>893896356</t>
        </is>
      </c>
    </row>
    <row r="149">
      <c r="A149" t="inlineStr">
        <is>
          <t>No</t>
        </is>
      </c>
      <c r="B149" t="inlineStr">
        <is>
          <t>H61 .Q8 v. 19</t>
        </is>
      </c>
      <c r="C149" t="inlineStr">
        <is>
          <t>0                      H  0061000Q  8                                                       v. 19</t>
        </is>
      </c>
      <c r="D149" t="inlineStr">
        <is>
          <t>Discriminant analysis / William R. Klecka.</t>
        </is>
      </c>
      <c r="E149" t="inlineStr">
        <is>
          <t>V. 19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Klecka, William R.</t>
        </is>
      </c>
      <c r="L149" t="inlineStr">
        <is>
          <t>Beverly Hills, Calif. : Sage Publications, c1980.</t>
        </is>
      </c>
      <c r="M149" t="inlineStr">
        <is>
          <t>1980</t>
        </is>
      </c>
      <c r="O149" t="inlineStr">
        <is>
          <t>eng</t>
        </is>
      </c>
      <c r="P149" t="inlineStr">
        <is>
          <t>cau</t>
        </is>
      </c>
      <c r="Q149" t="inlineStr">
        <is>
          <t>A Sage university paper</t>
        </is>
      </c>
      <c r="R149" t="inlineStr">
        <is>
          <t xml:space="preserve">H  </t>
        </is>
      </c>
      <c r="S149" t="n">
        <v>1</v>
      </c>
      <c r="T149" t="n">
        <v>1</v>
      </c>
      <c r="U149" t="inlineStr">
        <is>
          <t>2009-04-15</t>
        </is>
      </c>
      <c r="V149" t="inlineStr">
        <is>
          <t>2009-04-15</t>
        </is>
      </c>
      <c r="W149" t="inlineStr">
        <is>
          <t>2009-04-15</t>
        </is>
      </c>
      <c r="X149" t="inlineStr">
        <is>
          <t>2009-04-15</t>
        </is>
      </c>
      <c r="Y149" t="n">
        <v>884</v>
      </c>
      <c r="Z149" t="n">
        <v>663</v>
      </c>
      <c r="AA149" t="n">
        <v>1042</v>
      </c>
      <c r="AB149" t="n">
        <v>3</v>
      </c>
      <c r="AC149" t="n">
        <v>6</v>
      </c>
      <c r="AD149" t="n">
        <v>31</v>
      </c>
      <c r="AE149" t="n">
        <v>36</v>
      </c>
      <c r="AF149" t="n">
        <v>14</v>
      </c>
      <c r="AG149" t="n">
        <v>15</v>
      </c>
      <c r="AH149" t="n">
        <v>7</v>
      </c>
      <c r="AI149" t="n">
        <v>8</v>
      </c>
      <c r="AJ149" t="n">
        <v>21</v>
      </c>
      <c r="AK149" t="n">
        <v>21</v>
      </c>
      <c r="AL149" t="n">
        <v>2</v>
      </c>
      <c r="AM149" t="n">
        <v>5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HYPERLINK("https://creighton-primo.hosted.exlibrisgroup.com/primo-explore/search?tab=default_tab&amp;search_scope=EVERYTHING&amp;vid=01CRU&amp;lang=en_US&amp;offset=0&amp;query=any,contains,991005304429702656","Catalog Record")</f>
        <v/>
      </c>
      <c r="AT149">
        <f>HYPERLINK("http://www.worldcat.org/oclc/6757402","WorldCat Record")</f>
        <v/>
      </c>
      <c r="AU149" t="inlineStr">
        <is>
          <t>10141488280:eng</t>
        </is>
      </c>
      <c r="AV149" t="inlineStr">
        <is>
          <t>6757402</t>
        </is>
      </c>
      <c r="AW149" t="inlineStr">
        <is>
          <t>991005304429702656</t>
        </is>
      </c>
      <c r="AX149" t="inlineStr">
        <is>
          <t>991005304429702656</t>
        </is>
      </c>
      <c r="AY149" t="inlineStr">
        <is>
          <t>2272755890002656</t>
        </is>
      </c>
      <c r="AZ149" t="inlineStr">
        <is>
          <t>BOOK</t>
        </is>
      </c>
      <c r="BB149" t="inlineStr">
        <is>
          <t>9780803914919</t>
        </is>
      </c>
      <c r="BC149" t="inlineStr">
        <is>
          <t>32285005515464</t>
        </is>
      </c>
      <c r="BD149" t="inlineStr">
        <is>
          <t>893527268</t>
        </is>
      </c>
    </row>
    <row r="150">
      <c r="A150" t="inlineStr">
        <is>
          <t>No</t>
        </is>
      </c>
      <c r="B150" t="inlineStr">
        <is>
          <t>H61 .Q8 v. 21</t>
        </is>
      </c>
      <c r="C150" t="inlineStr">
        <is>
          <t>0                      H  0061000Q  8                                                       v. 21</t>
        </is>
      </c>
      <c r="D150" t="inlineStr">
        <is>
          <t>Interrupted time series analysis / David McDowall ... [et al.]</t>
        </is>
      </c>
      <c r="E150" t="inlineStr">
        <is>
          <t>V. 21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Beverly Hills ; London : Sage, c1980.</t>
        </is>
      </c>
      <c r="M150" t="inlineStr">
        <is>
          <t>1980</t>
        </is>
      </c>
      <c r="O150" t="inlineStr">
        <is>
          <t>eng</t>
        </is>
      </c>
      <c r="P150" t="inlineStr">
        <is>
          <t>cau</t>
        </is>
      </c>
      <c r="Q150" t="inlineStr">
        <is>
          <t>Quantitative applications in the social sciences ; 21</t>
        </is>
      </c>
      <c r="R150" t="inlineStr">
        <is>
          <t xml:space="preserve">H  </t>
        </is>
      </c>
      <c r="S150" t="n">
        <v>1</v>
      </c>
      <c r="T150" t="n">
        <v>1</v>
      </c>
      <c r="U150" t="inlineStr">
        <is>
          <t>2009-04-15</t>
        </is>
      </c>
      <c r="V150" t="inlineStr">
        <is>
          <t>2009-04-15</t>
        </is>
      </c>
      <c r="W150" t="inlineStr">
        <is>
          <t>2009-04-15</t>
        </is>
      </c>
      <c r="X150" t="inlineStr">
        <is>
          <t>2009-04-15</t>
        </is>
      </c>
      <c r="Y150" t="n">
        <v>766</v>
      </c>
      <c r="Z150" t="n">
        <v>582</v>
      </c>
      <c r="AA150" t="n">
        <v>586</v>
      </c>
      <c r="AB150" t="n">
        <v>4</v>
      </c>
      <c r="AC150" t="n">
        <v>4</v>
      </c>
      <c r="AD150" t="n">
        <v>27</v>
      </c>
      <c r="AE150" t="n">
        <v>27</v>
      </c>
      <c r="AF150" t="n">
        <v>10</v>
      </c>
      <c r="AG150" t="n">
        <v>10</v>
      </c>
      <c r="AH150" t="n">
        <v>8</v>
      </c>
      <c r="AI150" t="n">
        <v>8</v>
      </c>
      <c r="AJ150" t="n">
        <v>15</v>
      </c>
      <c r="AK150" t="n">
        <v>15</v>
      </c>
      <c r="AL150" t="n">
        <v>3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HYPERLINK("http://catalog.hathitrust.org/Record/000587087","HathiTrust Record")</f>
        <v/>
      </c>
      <c r="AS150">
        <f>HYPERLINK("https://creighton-primo.hosted.exlibrisgroup.com/primo-explore/search?tab=default_tab&amp;search_scope=EVERYTHING&amp;vid=01CRU&amp;lang=en_US&amp;offset=0&amp;query=any,contains,991005304419702656","Catalog Record")</f>
        <v/>
      </c>
      <c r="AT150">
        <f>HYPERLINK("http://www.worldcat.org/oclc/12477860","WorldCat Record")</f>
        <v/>
      </c>
      <c r="AU150" t="inlineStr">
        <is>
          <t>10596591378:eng</t>
        </is>
      </c>
      <c r="AV150" t="inlineStr">
        <is>
          <t>12477860</t>
        </is>
      </c>
      <c r="AW150" t="inlineStr">
        <is>
          <t>991005304419702656</t>
        </is>
      </c>
      <c r="AX150" t="inlineStr">
        <is>
          <t>991005304419702656</t>
        </is>
      </c>
      <c r="AY150" t="inlineStr">
        <is>
          <t>2262168860002656</t>
        </is>
      </c>
      <c r="AZ150" t="inlineStr">
        <is>
          <t>BOOK</t>
        </is>
      </c>
      <c r="BB150" t="inlineStr">
        <is>
          <t>9780803914933</t>
        </is>
      </c>
      <c r="BC150" t="inlineStr">
        <is>
          <t>32285005515472</t>
        </is>
      </c>
      <c r="BD150" t="inlineStr">
        <is>
          <t>893877264</t>
        </is>
      </c>
    </row>
    <row r="151">
      <c r="A151" t="inlineStr">
        <is>
          <t>No</t>
        </is>
      </c>
      <c r="B151" t="inlineStr">
        <is>
          <t>H61 .Q8 v. 24</t>
        </is>
      </c>
      <c r="C151" t="inlineStr">
        <is>
          <t>0                      H  0061000Q  8                                                       v. 24</t>
        </is>
      </c>
      <c r="D151" t="inlineStr">
        <is>
          <t>Unidimensional scaling / John P. McIver, Edward G. Carmines.</t>
        </is>
      </c>
      <c r="E151" t="inlineStr">
        <is>
          <t>V. 24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McIver, John P.</t>
        </is>
      </c>
      <c r="L151" t="inlineStr">
        <is>
          <t>Beverly Hills : Sage Publications, c1981.</t>
        </is>
      </c>
      <c r="M151" t="inlineStr">
        <is>
          <t>1981</t>
        </is>
      </c>
      <c r="O151" t="inlineStr">
        <is>
          <t>eng</t>
        </is>
      </c>
      <c r="P151" t="inlineStr">
        <is>
          <t>cau</t>
        </is>
      </c>
      <c r="Q151" t="inlineStr">
        <is>
          <t>Sage university papers series. Quantitative applications in the social sciences ; no. 07-024</t>
        </is>
      </c>
      <c r="R151" t="inlineStr">
        <is>
          <t xml:space="preserve">H  </t>
        </is>
      </c>
      <c r="S151" t="n">
        <v>1</v>
      </c>
      <c r="T151" t="n">
        <v>1</v>
      </c>
      <c r="U151" t="inlineStr">
        <is>
          <t>2009-04-02</t>
        </is>
      </c>
      <c r="V151" t="inlineStr">
        <is>
          <t>2009-04-02</t>
        </is>
      </c>
      <c r="W151" t="inlineStr">
        <is>
          <t>2009-04-02</t>
        </is>
      </c>
      <c r="X151" t="inlineStr">
        <is>
          <t>2009-04-02</t>
        </is>
      </c>
      <c r="Y151" t="n">
        <v>747</v>
      </c>
      <c r="Z151" t="n">
        <v>566</v>
      </c>
      <c r="AA151" t="n">
        <v>953</v>
      </c>
      <c r="AB151" t="n">
        <v>4</v>
      </c>
      <c r="AC151" t="n">
        <v>6</v>
      </c>
      <c r="AD151" t="n">
        <v>27</v>
      </c>
      <c r="AE151" t="n">
        <v>33</v>
      </c>
      <c r="AF151" t="n">
        <v>12</v>
      </c>
      <c r="AG151" t="n">
        <v>15</v>
      </c>
      <c r="AH151" t="n">
        <v>5</v>
      </c>
      <c r="AI151" t="n">
        <v>6</v>
      </c>
      <c r="AJ151" t="n">
        <v>18</v>
      </c>
      <c r="AK151" t="n">
        <v>18</v>
      </c>
      <c r="AL151" t="n">
        <v>3</v>
      </c>
      <c r="AM151" t="n">
        <v>5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HYPERLINK("http://catalog.hathitrust.org/Record/000104835","HathiTrust Record")</f>
        <v/>
      </c>
      <c r="AS151">
        <f>HYPERLINK("https://creighton-primo.hosted.exlibrisgroup.com/primo-explore/search?tab=default_tab&amp;search_scope=EVERYTHING&amp;vid=01CRU&amp;lang=en_US&amp;offset=0&amp;query=any,contains,991005304409702656","Catalog Record")</f>
        <v/>
      </c>
      <c r="AT151">
        <f>HYPERLINK("http://www.worldcat.org/oclc/7919897","WorldCat Record")</f>
        <v/>
      </c>
      <c r="AU151" t="inlineStr">
        <is>
          <t>457303:eng</t>
        </is>
      </c>
      <c r="AV151" t="inlineStr">
        <is>
          <t>7919897</t>
        </is>
      </c>
      <c r="AW151" t="inlineStr">
        <is>
          <t>991005304409702656</t>
        </is>
      </c>
      <c r="AX151" t="inlineStr">
        <is>
          <t>991005304409702656</t>
        </is>
      </c>
      <c r="AY151" t="inlineStr">
        <is>
          <t>2262760930002656</t>
        </is>
      </c>
      <c r="AZ151" t="inlineStr">
        <is>
          <t>BOOK</t>
        </is>
      </c>
      <c r="BB151" t="inlineStr">
        <is>
          <t>9780803917361</t>
        </is>
      </c>
      <c r="BC151" t="inlineStr">
        <is>
          <t>32285005512354</t>
        </is>
      </c>
      <c r="BD151" t="inlineStr">
        <is>
          <t>893795950</t>
        </is>
      </c>
    </row>
    <row r="152">
      <c r="A152" t="inlineStr">
        <is>
          <t>No</t>
        </is>
      </c>
      <c r="B152" t="inlineStr">
        <is>
          <t>H61 .Q8 v. 25</t>
        </is>
      </c>
      <c r="C152" t="inlineStr">
        <is>
          <t>0                      H  0061000Q  8                                                       v. 25</t>
        </is>
      </c>
      <c r="D152" t="inlineStr">
        <is>
          <t>Magnitude scaling : quantitative measurement of opinions / Milton Lodge.</t>
        </is>
      </c>
      <c r="E152" t="inlineStr">
        <is>
          <t>V. 25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Lodge, Milton.</t>
        </is>
      </c>
      <c r="L152" t="inlineStr">
        <is>
          <t>Beverly Hills : Sage Publications, c1981.</t>
        </is>
      </c>
      <c r="M152" t="inlineStr">
        <is>
          <t>1981</t>
        </is>
      </c>
      <c r="O152" t="inlineStr">
        <is>
          <t>eng</t>
        </is>
      </c>
      <c r="P152" t="inlineStr">
        <is>
          <t>cau</t>
        </is>
      </c>
      <c r="Q152" t="inlineStr">
        <is>
          <t>Sage university papers series. Quantitative applications in the social sciences ; no. 07-025</t>
        </is>
      </c>
      <c r="R152" t="inlineStr">
        <is>
          <t xml:space="preserve">H  </t>
        </is>
      </c>
      <c r="S152" t="n">
        <v>1</v>
      </c>
      <c r="T152" t="n">
        <v>1</v>
      </c>
      <c r="U152" t="inlineStr">
        <is>
          <t>2009-04-02</t>
        </is>
      </c>
      <c r="V152" t="inlineStr">
        <is>
          <t>2009-04-02</t>
        </is>
      </c>
      <c r="W152" t="inlineStr">
        <is>
          <t>2009-04-02</t>
        </is>
      </c>
      <c r="X152" t="inlineStr">
        <is>
          <t>2009-04-02</t>
        </is>
      </c>
      <c r="Y152" t="n">
        <v>731</v>
      </c>
      <c r="Z152" t="n">
        <v>549</v>
      </c>
      <c r="AA152" t="n">
        <v>940</v>
      </c>
      <c r="AB152" t="n">
        <v>4</v>
      </c>
      <c r="AC152" t="n">
        <v>6</v>
      </c>
      <c r="AD152" t="n">
        <v>30</v>
      </c>
      <c r="AE152" t="n">
        <v>34</v>
      </c>
      <c r="AF152" t="n">
        <v>13</v>
      </c>
      <c r="AG152" t="n">
        <v>15</v>
      </c>
      <c r="AH152" t="n">
        <v>6</v>
      </c>
      <c r="AI152" t="n">
        <v>6</v>
      </c>
      <c r="AJ152" t="n">
        <v>19</v>
      </c>
      <c r="AK152" t="n">
        <v>19</v>
      </c>
      <c r="AL152" t="n">
        <v>3</v>
      </c>
      <c r="AM152" t="n">
        <v>5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HYPERLINK("https://creighton-primo.hosted.exlibrisgroup.com/primo-explore/search?tab=default_tab&amp;search_scope=EVERYTHING&amp;vid=01CRU&amp;lang=en_US&amp;offset=0&amp;query=any,contains,991005304399702656","Catalog Record")</f>
        <v/>
      </c>
      <c r="AT152">
        <f>HYPERLINK("http://www.worldcat.org/oclc/8306178","WorldCat Record")</f>
        <v/>
      </c>
      <c r="AU152" t="inlineStr">
        <is>
          <t>457314:eng</t>
        </is>
      </c>
      <c r="AV152" t="inlineStr">
        <is>
          <t>8306178</t>
        </is>
      </c>
      <c r="AW152" t="inlineStr">
        <is>
          <t>991005304399702656</t>
        </is>
      </c>
      <c r="AX152" t="inlineStr">
        <is>
          <t>991005304399702656</t>
        </is>
      </c>
      <c r="AY152" t="inlineStr">
        <is>
          <t>2269162960002656</t>
        </is>
      </c>
      <c r="AZ152" t="inlineStr">
        <is>
          <t>BOOK</t>
        </is>
      </c>
      <c r="BB152" t="inlineStr">
        <is>
          <t>9780803917477</t>
        </is>
      </c>
      <c r="BC152" t="inlineStr">
        <is>
          <t>32285005512032</t>
        </is>
      </c>
      <c r="BD152" t="inlineStr">
        <is>
          <t>893536537</t>
        </is>
      </c>
    </row>
    <row r="153">
      <c r="A153" t="inlineStr">
        <is>
          <t>No</t>
        </is>
      </c>
      <c r="B153" t="inlineStr">
        <is>
          <t>H61 .Q8 v. 26</t>
        </is>
      </c>
      <c r="C153" t="inlineStr">
        <is>
          <t>0                      H  0061000Q  8                                                       v. 26</t>
        </is>
      </c>
      <c r="D153" t="inlineStr">
        <is>
          <t>Multiattribute evaluation / Ward Edwards, J. Robert Newman ; with the collaboration of Kurt Snapper, David Seaver.</t>
        </is>
      </c>
      <c r="E153" t="inlineStr">
        <is>
          <t>V. 26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Edwards, Ward, 1927-2005.</t>
        </is>
      </c>
      <c r="L153" t="inlineStr">
        <is>
          <t>Beverly Hills : Sage Publications, c1982.</t>
        </is>
      </c>
      <c r="M153" t="inlineStr">
        <is>
          <t>1982</t>
        </is>
      </c>
      <c r="O153" t="inlineStr">
        <is>
          <t>eng</t>
        </is>
      </c>
      <c r="P153" t="inlineStr">
        <is>
          <t>cau</t>
        </is>
      </c>
      <c r="Q153" t="inlineStr">
        <is>
          <t>Sage University papers series. Quantitative applications in the social sciences ; no. 07-026</t>
        </is>
      </c>
      <c r="R153" t="inlineStr">
        <is>
          <t xml:space="preserve">H  </t>
        </is>
      </c>
      <c r="S153" t="n">
        <v>1</v>
      </c>
      <c r="T153" t="n">
        <v>1</v>
      </c>
      <c r="U153" t="inlineStr">
        <is>
          <t>2009-04-02</t>
        </is>
      </c>
      <c r="V153" t="inlineStr">
        <is>
          <t>2009-04-02</t>
        </is>
      </c>
      <c r="W153" t="inlineStr">
        <is>
          <t>2009-04-02</t>
        </is>
      </c>
      <c r="X153" t="inlineStr">
        <is>
          <t>2009-04-02</t>
        </is>
      </c>
      <c r="Y153" t="n">
        <v>670</v>
      </c>
      <c r="Z153" t="n">
        <v>495</v>
      </c>
      <c r="AA153" t="n">
        <v>892</v>
      </c>
      <c r="AB153" t="n">
        <v>4</v>
      </c>
      <c r="AC153" t="n">
        <v>6</v>
      </c>
      <c r="AD153" t="n">
        <v>22</v>
      </c>
      <c r="AE153" t="n">
        <v>26</v>
      </c>
      <c r="AF153" t="n">
        <v>9</v>
      </c>
      <c r="AG153" t="n">
        <v>11</v>
      </c>
      <c r="AH153" t="n">
        <v>5</v>
      </c>
      <c r="AI153" t="n">
        <v>5</v>
      </c>
      <c r="AJ153" t="n">
        <v>13</v>
      </c>
      <c r="AK153" t="n">
        <v>13</v>
      </c>
      <c r="AL153" t="n">
        <v>3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HYPERLINK("http://catalog.hathitrust.org/Record/006237489","HathiTrust Record")</f>
        <v/>
      </c>
      <c r="AS153">
        <f>HYPERLINK("https://creighton-primo.hosted.exlibrisgroup.com/primo-explore/search?tab=default_tab&amp;search_scope=EVERYTHING&amp;vid=01CRU&amp;lang=en_US&amp;offset=0&amp;query=any,contains,991005304389702656","Catalog Record")</f>
        <v/>
      </c>
      <c r="AT153">
        <f>HYPERLINK("http://www.worldcat.org/oclc/8987301","WorldCat Record")</f>
        <v/>
      </c>
      <c r="AU153" t="inlineStr">
        <is>
          <t>456774:eng</t>
        </is>
      </c>
      <c r="AV153" t="inlineStr">
        <is>
          <t>8987301</t>
        </is>
      </c>
      <c r="AW153" t="inlineStr">
        <is>
          <t>991005304389702656</t>
        </is>
      </c>
      <c r="AX153" t="inlineStr">
        <is>
          <t>991005304389702656</t>
        </is>
      </c>
      <c r="AY153" t="inlineStr">
        <is>
          <t>2255688060002656</t>
        </is>
      </c>
      <c r="AZ153" t="inlineStr">
        <is>
          <t>BOOK</t>
        </is>
      </c>
      <c r="BB153" t="inlineStr">
        <is>
          <t>9780803900950</t>
        </is>
      </c>
      <c r="BC153" t="inlineStr">
        <is>
          <t>32285005512040</t>
        </is>
      </c>
      <c r="BD153" t="inlineStr">
        <is>
          <t>893870866</t>
        </is>
      </c>
    </row>
    <row r="154">
      <c r="A154" t="inlineStr">
        <is>
          <t>No</t>
        </is>
      </c>
      <c r="B154" t="inlineStr">
        <is>
          <t>H61 .Q8 v. 33</t>
        </is>
      </c>
      <c r="C154" t="inlineStr">
        <is>
          <t>0                      H  0061000Q  8                                                       v. 33</t>
        </is>
      </c>
      <c r="D154" t="inlineStr">
        <is>
          <t>Confirmatory factor analysis : a preface to LISREL / J. Scott Long.</t>
        </is>
      </c>
      <c r="E154" t="inlineStr">
        <is>
          <t>V. 33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Long, J. Scott.</t>
        </is>
      </c>
      <c r="L154" t="inlineStr">
        <is>
          <t>Beverly Hills : Sage Publications, c1983.</t>
        </is>
      </c>
      <c r="M154" t="inlineStr">
        <is>
          <t>1983</t>
        </is>
      </c>
      <c r="O154" t="inlineStr">
        <is>
          <t>eng</t>
        </is>
      </c>
      <c r="P154" t="inlineStr">
        <is>
          <t>cau</t>
        </is>
      </c>
      <c r="Q154" t="inlineStr">
        <is>
          <t>Sage university papers series. Quantitative applications in the social sciences ; no. 07-033</t>
        </is>
      </c>
      <c r="R154" t="inlineStr">
        <is>
          <t xml:space="preserve">H  </t>
        </is>
      </c>
      <c r="S154" t="n">
        <v>1</v>
      </c>
      <c r="T154" t="n">
        <v>1</v>
      </c>
      <c r="U154" t="inlineStr">
        <is>
          <t>2009-04-15</t>
        </is>
      </c>
      <c r="V154" t="inlineStr">
        <is>
          <t>2009-04-15</t>
        </is>
      </c>
      <c r="W154" t="inlineStr">
        <is>
          <t>2009-04-15</t>
        </is>
      </c>
      <c r="X154" t="inlineStr">
        <is>
          <t>2009-04-15</t>
        </is>
      </c>
      <c r="Y154" t="n">
        <v>731</v>
      </c>
      <c r="Z154" t="n">
        <v>510</v>
      </c>
      <c r="AA154" t="n">
        <v>908</v>
      </c>
      <c r="AB154" t="n">
        <v>3</v>
      </c>
      <c r="AC154" t="n">
        <v>6</v>
      </c>
      <c r="AD154" t="n">
        <v>22</v>
      </c>
      <c r="AE154" t="n">
        <v>28</v>
      </c>
      <c r="AF154" t="n">
        <v>9</v>
      </c>
      <c r="AG154" t="n">
        <v>12</v>
      </c>
      <c r="AH154" t="n">
        <v>6</v>
      </c>
      <c r="AI154" t="n">
        <v>6</v>
      </c>
      <c r="AJ154" t="n">
        <v>14</v>
      </c>
      <c r="AK154" t="n">
        <v>14</v>
      </c>
      <c r="AL154" t="n">
        <v>2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HYPERLINK("http://catalog.hathitrust.org/Record/000163371","HathiTrust Record")</f>
        <v/>
      </c>
      <c r="AS154">
        <f>HYPERLINK("https://creighton-primo.hosted.exlibrisgroup.com/primo-explore/search?tab=default_tab&amp;search_scope=EVERYTHING&amp;vid=01CRU&amp;lang=en_US&amp;offset=0&amp;query=any,contains,991005304349702656","Catalog Record")</f>
        <v/>
      </c>
      <c r="AT154">
        <f>HYPERLINK("http://www.worldcat.org/oclc/10232210","WorldCat Record")</f>
        <v/>
      </c>
      <c r="AU154" t="inlineStr">
        <is>
          <t>151209869:eng</t>
        </is>
      </c>
      <c r="AV154" t="inlineStr">
        <is>
          <t>10232210</t>
        </is>
      </c>
      <c r="AW154" t="inlineStr">
        <is>
          <t>991005304349702656</t>
        </is>
      </c>
      <c r="AX154" t="inlineStr">
        <is>
          <t>991005304349702656</t>
        </is>
      </c>
      <c r="AY154" t="inlineStr">
        <is>
          <t>2259749360002656</t>
        </is>
      </c>
      <c r="AZ154" t="inlineStr">
        <is>
          <t>BOOK</t>
        </is>
      </c>
      <c r="BB154" t="inlineStr">
        <is>
          <t>9780803920446</t>
        </is>
      </c>
      <c r="BC154" t="inlineStr">
        <is>
          <t>32285005515480</t>
        </is>
      </c>
      <c r="BD154" t="inlineStr">
        <is>
          <t>893808169</t>
        </is>
      </c>
    </row>
    <row r="155">
      <c r="A155" t="inlineStr">
        <is>
          <t>No</t>
        </is>
      </c>
      <c r="B155" t="inlineStr">
        <is>
          <t>H61 .Q8 v. 34</t>
        </is>
      </c>
      <c r="C155" t="inlineStr">
        <is>
          <t>0                      H  0061000Q  8                                                       v. 34</t>
        </is>
      </c>
      <c r="D155" t="inlineStr">
        <is>
          <t>Covariance structure models : an introduction to LISREL / J. Scott Long.</t>
        </is>
      </c>
      <c r="E155" t="inlineStr">
        <is>
          <t>V. 34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Long, J. Scott.</t>
        </is>
      </c>
      <c r="L155" t="inlineStr">
        <is>
          <t>Beverly Hills : Sage Publications, c1983.</t>
        </is>
      </c>
      <c r="M155" t="inlineStr">
        <is>
          <t>1983</t>
        </is>
      </c>
      <c r="O155" t="inlineStr">
        <is>
          <t>eng</t>
        </is>
      </c>
      <c r="P155" t="inlineStr">
        <is>
          <t>cau</t>
        </is>
      </c>
      <c r="Q155" t="inlineStr">
        <is>
          <t>Sage university papers series. Quantitative applications in the social sciences ; no. 07-034</t>
        </is>
      </c>
      <c r="R155" t="inlineStr">
        <is>
          <t xml:space="preserve">H  </t>
        </is>
      </c>
      <c r="S155" t="n">
        <v>1</v>
      </c>
      <c r="T155" t="n">
        <v>1</v>
      </c>
      <c r="U155" t="inlineStr">
        <is>
          <t>2009-04-15</t>
        </is>
      </c>
      <c r="V155" t="inlineStr">
        <is>
          <t>2009-04-15</t>
        </is>
      </c>
      <c r="W155" t="inlineStr">
        <is>
          <t>2009-04-15</t>
        </is>
      </c>
      <c r="X155" t="inlineStr">
        <is>
          <t>2009-04-15</t>
        </is>
      </c>
      <c r="Y155" t="n">
        <v>653</v>
      </c>
      <c r="Z155" t="n">
        <v>475</v>
      </c>
      <c r="AA155" t="n">
        <v>919</v>
      </c>
      <c r="AB155" t="n">
        <v>4</v>
      </c>
      <c r="AC155" t="n">
        <v>6</v>
      </c>
      <c r="AD155" t="n">
        <v>22</v>
      </c>
      <c r="AE155" t="n">
        <v>27</v>
      </c>
      <c r="AF155" t="n">
        <v>11</v>
      </c>
      <c r="AG155" t="n">
        <v>13</v>
      </c>
      <c r="AH155" t="n">
        <v>4</v>
      </c>
      <c r="AI155" t="n">
        <v>5</v>
      </c>
      <c r="AJ155" t="n">
        <v>13</v>
      </c>
      <c r="AK155" t="n">
        <v>13</v>
      </c>
      <c r="AL155" t="n">
        <v>3</v>
      </c>
      <c r="AM155" t="n">
        <v>5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HYPERLINK("http://catalog.hathitrust.org/Record/000163365","HathiTrust Record")</f>
        <v/>
      </c>
      <c r="AS155">
        <f>HYPERLINK("https://creighton-primo.hosted.exlibrisgroup.com/primo-explore/search?tab=default_tab&amp;search_scope=EVERYTHING&amp;vid=01CRU&amp;lang=en_US&amp;offset=0&amp;query=any,contains,991005304369702656","Catalog Record")</f>
        <v/>
      </c>
      <c r="AT155">
        <f>HYPERLINK("http://www.worldcat.org/oclc/10232222","WorldCat Record")</f>
        <v/>
      </c>
      <c r="AU155" t="inlineStr">
        <is>
          <t>1057885:eng</t>
        </is>
      </c>
      <c r="AV155" t="inlineStr">
        <is>
          <t>10232222</t>
        </is>
      </c>
      <c r="AW155" t="inlineStr">
        <is>
          <t>991005304369702656</t>
        </is>
      </c>
      <c r="AX155" t="inlineStr">
        <is>
          <t>991005304369702656</t>
        </is>
      </c>
      <c r="AY155" t="inlineStr">
        <is>
          <t>2259726180002656</t>
        </is>
      </c>
      <c r="AZ155" t="inlineStr">
        <is>
          <t>BOOK</t>
        </is>
      </c>
      <c r="BB155" t="inlineStr">
        <is>
          <t>9780803920453</t>
        </is>
      </c>
      <c r="BC155" t="inlineStr">
        <is>
          <t>32285005515498</t>
        </is>
      </c>
      <c r="BD155" t="inlineStr">
        <is>
          <t>893789769</t>
        </is>
      </c>
    </row>
    <row r="156">
      <c r="A156" t="inlineStr">
        <is>
          <t>No</t>
        </is>
      </c>
      <c r="B156" t="inlineStr">
        <is>
          <t>H61 .Q8 v. 36</t>
        </is>
      </c>
      <c r="C156" t="inlineStr">
        <is>
          <t>0                      H  0061000Q  8                                                       v. 36</t>
        </is>
      </c>
      <c r="D156" t="inlineStr">
        <is>
          <t>Achievement testing : recent advances / Isaac I. Bejar.</t>
        </is>
      </c>
      <c r="E156" t="inlineStr">
        <is>
          <t>V. 36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Bejar, Isaac I.</t>
        </is>
      </c>
      <c r="L156" t="inlineStr">
        <is>
          <t>Beverly Hills : Sage Publications, c1983.</t>
        </is>
      </c>
      <c r="M156" t="inlineStr">
        <is>
          <t>1983</t>
        </is>
      </c>
      <c r="O156" t="inlineStr">
        <is>
          <t>eng</t>
        </is>
      </c>
      <c r="P156" t="inlineStr">
        <is>
          <t>cau</t>
        </is>
      </c>
      <c r="Q156" t="inlineStr">
        <is>
          <t>Sage university papers series. Quantitative applications in the social sciences ; no. 07-036</t>
        </is>
      </c>
      <c r="R156" t="inlineStr">
        <is>
          <t xml:space="preserve">H  </t>
        </is>
      </c>
      <c r="S156" t="n">
        <v>1</v>
      </c>
      <c r="T156" t="n">
        <v>1</v>
      </c>
      <c r="U156" t="inlineStr">
        <is>
          <t>2009-04-02</t>
        </is>
      </c>
      <c r="V156" t="inlineStr">
        <is>
          <t>2009-04-02</t>
        </is>
      </c>
      <c r="W156" t="inlineStr">
        <is>
          <t>2009-04-02</t>
        </is>
      </c>
      <c r="X156" t="inlineStr">
        <is>
          <t>2009-04-02</t>
        </is>
      </c>
      <c r="Y156" t="n">
        <v>613</v>
      </c>
      <c r="Z156" t="n">
        <v>430</v>
      </c>
      <c r="AA156" t="n">
        <v>880</v>
      </c>
      <c r="AB156" t="n">
        <v>2</v>
      </c>
      <c r="AC156" t="n">
        <v>5</v>
      </c>
      <c r="AD156" t="n">
        <v>19</v>
      </c>
      <c r="AE156" t="n">
        <v>25</v>
      </c>
      <c r="AF156" t="n">
        <v>7</v>
      </c>
      <c r="AG156" t="n">
        <v>9</v>
      </c>
      <c r="AH156" t="n">
        <v>5</v>
      </c>
      <c r="AI156" t="n">
        <v>6</v>
      </c>
      <c r="AJ156" t="n">
        <v>13</v>
      </c>
      <c r="AK156" t="n">
        <v>13</v>
      </c>
      <c r="AL156" t="n">
        <v>1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HYPERLINK("http://catalog.hathitrust.org/Record/000627299","HathiTrust Record")</f>
        <v/>
      </c>
      <c r="AS156">
        <f>HYPERLINK("https://creighton-primo.hosted.exlibrisgroup.com/primo-explore/search?tab=default_tab&amp;search_scope=EVERYTHING&amp;vid=01CRU&amp;lang=en_US&amp;offset=0&amp;query=any,contains,991005304359702656","Catalog Record")</f>
        <v/>
      </c>
      <c r="AT156">
        <f>HYPERLINK("http://www.worldcat.org/oclc/10250346","WorldCat Record")</f>
        <v/>
      </c>
      <c r="AU156" t="inlineStr">
        <is>
          <t>799584890:eng</t>
        </is>
      </c>
      <c r="AV156" t="inlineStr">
        <is>
          <t>10250346</t>
        </is>
      </c>
      <c r="AW156" t="inlineStr">
        <is>
          <t>991005304359702656</t>
        </is>
      </c>
      <c r="AX156" t="inlineStr">
        <is>
          <t>991005304359702656</t>
        </is>
      </c>
      <c r="AY156" t="inlineStr">
        <is>
          <t>2265871130002656</t>
        </is>
      </c>
      <c r="AZ156" t="inlineStr">
        <is>
          <t>BOOK</t>
        </is>
      </c>
      <c r="BB156" t="inlineStr">
        <is>
          <t>9780803920477</t>
        </is>
      </c>
      <c r="BC156" t="inlineStr">
        <is>
          <t>32285005512065</t>
        </is>
      </c>
      <c r="BD156" t="inlineStr">
        <is>
          <t>893720156</t>
        </is>
      </c>
    </row>
    <row r="157">
      <c r="A157" t="inlineStr">
        <is>
          <t>No</t>
        </is>
      </c>
      <c r="B157" t="inlineStr">
        <is>
          <t>H61 .Q8 v. 37</t>
        </is>
      </c>
      <c r="C157" t="inlineStr">
        <is>
          <t>0                      H  0061000Q  8                                                       v. 37</t>
        </is>
      </c>
      <c r="D157" t="inlineStr">
        <is>
          <t>Nonrecursive causal models / William D. Berry.</t>
        </is>
      </c>
      <c r="E157" t="inlineStr">
        <is>
          <t>V. 37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Berry, William Dale.</t>
        </is>
      </c>
      <c r="L157" t="inlineStr">
        <is>
          <t>Beverly Hills, Calif. : Sage Publications, c1984.</t>
        </is>
      </c>
      <c r="M157" t="inlineStr">
        <is>
          <t>1984</t>
        </is>
      </c>
      <c r="O157" t="inlineStr">
        <is>
          <t>eng</t>
        </is>
      </c>
      <c r="P157" t="inlineStr">
        <is>
          <t>cau</t>
        </is>
      </c>
      <c r="Q157" t="inlineStr">
        <is>
          <t>Sage university papers series. Quantitative applications in the social sciences ; no. 07-037</t>
        </is>
      </c>
      <c r="R157" t="inlineStr">
        <is>
          <t xml:space="preserve">H  </t>
        </is>
      </c>
      <c r="S157" t="n">
        <v>1</v>
      </c>
      <c r="T157" t="n">
        <v>1</v>
      </c>
      <c r="U157" t="inlineStr">
        <is>
          <t>2009-04-02</t>
        </is>
      </c>
      <c r="V157" t="inlineStr">
        <is>
          <t>2009-04-02</t>
        </is>
      </c>
      <c r="W157" t="inlineStr">
        <is>
          <t>2009-04-02</t>
        </is>
      </c>
      <c r="X157" t="inlineStr">
        <is>
          <t>2009-04-02</t>
        </is>
      </c>
      <c r="Y157" t="n">
        <v>599</v>
      </c>
      <c r="Z157" t="n">
        <v>438</v>
      </c>
      <c r="AA157" t="n">
        <v>843</v>
      </c>
      <c r="AB157" t="n">
        <v>3</v>
      </c>
      <c r="AC157" t="n">
        <v>6</v>
      </c>
      <c r="AD157" t="n">
        <v>21</v>
      </c>
      <c r="AE157" t="n">
        <v>27</v>
      </c>
      <c r="AF157" t="n">
        <v>8</v>
      </c>
      <c r="AG157" t="n">
        <v>10</v>
      </c>
      <c r="AH157" t="n">
        <v>5</v>
      </c>
      <c r="AI157" t="n">
        <v>6</v>
      </c>
      <c r="AJ157" t="n">
        <v>14</v>
      </c>
      <c r="AK157" t="n">
        <v>14</v>
      </c>
      <c r="AL157" t="n">
        <v>2</v>
      </c>
      <c r="AM157" t="n">
        <v>5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HYPERLINK("http://catalog.hathitrust.org/Record/000416700","HathiTrust Record")</f>
        <v/>
      </c>
      <c r="AS157">
        <f>HYPERLINK("https://creighton-primo.hosted.exlibrisgroup.com/primo-explore/search?tab=default_tab&amp;search_scope=EVERYTHING&amp;vid=01CRU&amp;lang=en_US&amp;offset=0&amp;query=any,contains,991005304339702656","Catalog Record")</f>
        <v/>
      </c>
      <c r="AT157">
        <f>HYPERLINK("http://www.worldcat.org/oclc/11101256","WorldCat Record")</f>
        <v/>
      </c>
      <c r="AU157" t="inlineStr">
        <is>
          <t>114758215:eng</t>
        </is>
      </c>
      <c r="AV157" t="inlineStr">
        <is>
          <t>11101256</t>
        </is>
      </c>
      <c r="AW157" t="inlineStr">
        <is>
          <t>991005304339702656</t>
        </is>
      </c>
      <c r="AX157" t="inlineStr">
        <is>
          <t>991005304339702656</t>
        </is>
      </c>
      <c r="AY157" t="inlineStr">
        <is>
          <t>2258042110002656</t>
        </is>
      </c>
      <c r="AZ157" t="inlineStr">
        <is>
          <t>BOOK</t>
        </is>
      </c>
      <c r="BB157" t="inlineStr">
        <is>
          <t>9780803922655</t>
        </is>
      </c>
      <c r="BC157" t="inlineStr">
        <is>
          <t>32285005512073</t>
        </is>
      </c>
      <c r="BD157" t="inlineStr">
        <is>
          <t>893338891</t>
        </is>
      </c>
    </row>
    <row r="158">
      <c r="A158" t="inlineStr">
        <is>
          <t>No</t>
        </is>
      </c>
      <c r="B158" t="inlineStr">
        <is>
          <t>H61 .Q8 v. 42</t>
        </is>
      </c>
      <c r="C158" t="inlineStr">
        <is>
          <t>0                      H  0061000Q  8                                                       v. 42</t>
        </is>
      </c>
      <c r="D158" t="inlineStr">
        <is>
          <t>Using published data : errors and remedies / Herbert Jacob.</t>
        </is>
      </c>
      <c r="E158" t="inlineStr">
        <is>
          <t>V. 42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Jacob, Herbert, 1933-1996.</t>
        </is>
      </c>
      <c r="L158" t="inlineStr">
        <is>
          <t>Beverly Hills : Sage Publications, c1984.</t>
        </is>
      </c>
      <c r="M158" t="inlineStr">
        <is>
          <t>1984</t>
        </is>
      </c>
      <c r="O158" t="inlineStr">
        <is>
          <t>eng</t>
        </is>
      </c>
      <c r="P158" t="inlineStr">
        <is>
          <t>cau</t>
        </is>
      </c>
      <c r="Q158" t="inlineStr">
        <is>
          <t>Sage university papers series. Quantitative applications in The social sciences ; no. 07-042</t>
        </is>
      </c>
      <c r="R158" t="inlineStr">
        <is>
          <t xml:space="preserve">H  </t>
        </is>
      </c>
      <c r="S158" t="n">
        <v>1</v>
      </c>
      <c r="T158" t="n">
        <v>1</v>
      </c>
      <c r="U158" t="inlineStr">
        <is>
          <t>2009-04-02</t>
        </is>
      </c>
      <c r="V158" t="inlineStr">
        <is>
          <t>2009-04-02</t>
        </is>
      </c>
      <c r="W158" t="inlineStr">
        <is>
          <t>2009-04-02</t>
        </is>
      </c>
      <c r="X158" t="inlineStr">
        <is>
          <t>2009-04-02</t>
        </is>
      </c>
      <c r="Y158" t="n">
        <v>664</v>
      </c>
      <c r="Z158" t="n">
        <v>475</v>
      </c>
      <c r="AA158" t="n">
        <v>877</v>
      </c>
      <c r="AB158" t="n">
        <v>4</v>
      </c>
      <c r="AC158" t="n">
        <v>6</v>
      </c>
      <c r="AD158" t="n">
        <v>25</v>
      </c>
      <c r="AE158" t="n">
        <v>30</v>
      </c>
      <c r="AF158" t="n">
        <v>10</v>
      </c>
      <c r="AG158" t="n">
        <v>12</v>
      </c>
      <c r="AH158" t="n">
        <v>4</v>
      </c>
      <c r="AI158" t="n">
        <v>5</v>
      </c>
      <c r="AJ158" t="n">
        <v>15</v>
      </c>
      <c r="AK158" t="n">
        <v>15</v>
      </c>
      <c r="AL158" t="n">
        <v>3</v>
      </c>
      <c r="AM158" t="n">
        <v>5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HYPERLINK("https://creighton-primo.hosted.exlibrisgroup.com/primo-explore/search?tab=default_tab&amp;search_scope=EVERYTHING&amp;vid=01CRU&amp;lang=en_US&amp;offset=0&amp;query=any,contains,991005304319702656","Catalog Record")</f>
        <v/>
      </c>
      <c r="AT158">
        <f>HYPERLINK("http://www.worldcat.org/oclc/11570707","WorldCat Record")</f>
        <v/>
      </c>
      <c r="AU158" t="inlineStr">
        <is>
          <t>347691970:eng</t>
        </is>
      </c>
      <c r="AV158" t="inlineStr">
        <is>
          <t>11570707</t>
        </is>
      </c>
      <c r="AW158" t="inlineStr">
        <is>
          <t>991005304319702656</t>
        </is>
      </c>
      <c r="AX158" t="inlineStr">
        <is>
          <t>991005304319702656</t>
        </is>
      </c>
      <c r="AY158" t="inlineStr">
        <is>
          <t>2268582680002656</t>
        </is>
      </c>
      <c r="AZ158" t="inlineStr">
        <is>
          <t>BOOK</t>
        </is>
      </c>
      <c r="BB158" t="inlineStr">
        <is>
          <t>9780803922990</t>
        </is>
      </c>
      <c r="BC158" t="inlineStr">
        <is>
          <t>32285005512099</t>
        </is>
      </c>
      <c r="BD158" t="inlineStr">
        <is>
          <t>893533528</t>
        </is>
      </c>
    </row>
    <row r="159">
      <c r="A159" t="inlineStr">
        <is>
          <t>No</t>
        </is>
      </c>
      <c r="B159" t="inlineStr">
        <is>
          <t>H61 .Q8 v. 43</t>
        </is>
      </c>
      <c r="C159" t="inlineStr">
        <is>
          <t>0                      H  0061000Q  8                                                       v. 43</t>
        </is>
      </c>
      <c r="D159" t="inlineStr">
        <is>
          <t>Bayesian statistical inference / Gudmund R. Iversen.</t>
        </is>
      </c>
      <c r="E159" t="inlineStr">
        <is>
          <t>V. 43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Iversen, Gudmund R.</t>
        </is>
      </c>
      <c r="L159" t="inlineStr">
        <is>
          <t>Beverly Hills : Sage Publications, c1984.</t>
        </is>
      </c>
      <c r="M159" t="inlineStr">
        <is>
          <t>1984</t>
        </is>
      </c>
      <c r="O159" t="inlineStr">
        <is>
          <t>eng</t>
        </is>
      </c>
      <c r="P159" t="inlineStr">
        <is>
          <t>cau</t>
        </is>
      </c>
      <c r="Q159" t="inlineStr">
        <is>
          <t>Sage university papers series. Quantitative applications in the social sciences ; no. 07-043</t>
        </is>
      </c>
      <c r="R159" t="inlineStr">
        <is>
          <t xml:space="preserve">H  </t>
        </is>
      </c>
      <c r="S159" t="n">
        <v>3</v>
      </c>
      <c r="T159" t="n">
        <v>3</v>
      </c>
      <c r="U159" t="inlineStr">
        <is>
          <t>2009-11-23</t>
        </is>
      </c>
      <c r="V159" t="inlineStr">
        <is>
          <t>2009-11-23</t>
        </is>
      </c>
      <c r="W159" t="inlineStr">
        <is>
          <t>2009-04-02</t>
        </is>
      </c>
      <c r="X159" t="inlineStr">
        <is>
          <t>2009-04-02</t>
        </is>
      </c>
      <c r="Y159" t="n">
        <v>648</v>
      </c>
      <c r="Z159" t="n">
        <v>467</v>
      </c>
      <c r="AA159" t="n">
        <v>847</v>
      </c>
      <c r="AB159" t="n">
        <v>3</v>
      </c>
      <c r="AC159" t="n">
        <v>5</v>
      </c>
      <c r="AD159" t="n">
        <v>19</v>
      </c>
      <c r="AE159" t="n">
        <v>23</v>
      </c>
      <c r="AF159" t="n">
        <v>7</v>
      </c>
      <c r="AG159" t="n">
        <v>9</v>
      </c>
      <c r="AH159" t="n">
        <v>7</v>
      </c>
      <c r="AI159" t="n">
        <v>7</v>
      </c>
      <c r="AJ159" t="n">
        <v>11</v>
      </c>
      <c r="AK159" t="n">
        <v>11</v>
      </c>
      <c r="AL159" t="n">
        <v>2</v>
      </c>
      <c r="AM159" t="n">
        <v>4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HYPERLINK("https://creighton-primo.hosted.exlibrisgroup.com/primo-explore/search?tab=default_tab&amp;search_scope=EVERYTHING&amp;vid=01CRU&amp;lang=en_US&amp;offset=0&amp;query=any,contains,991005304309702656","Catalog Record")</f>
        <v/>
      </c>
      <c r="AT159">
        <f>HYPERLINK("http://www.worldcat.org/oclc/11615888","WorldCat Record")</f>
        <v/>
      </c>
      <c r="AU159" t="inlineStr">
        <is>
          <t>9175911373:eng</t>
        </is>
      </c>
      <c r="AV159" t="inlineStr">
        <is>
          <t>11615888</t>
        </is>
      </c>
      <c r="AW159" t="inlineStr">
        <is>
          <t>991005304309702656</t>
        </is>
      </c>
      <c r="AX159" t="inlineStr">
        <is>
          <t>991005304309702656</t>
        </is>
      </c>
      <c r="AY159" t="inlineStr">
        <is>
          <t>2268585230002656</t>
        </is>
      </c>
      <c r="AZ159" t="inlineStr">
        <is>
          <t>BOOK</t>
        </is>
      </c>
      <c r="BB159" t="inlineStr">
        <is>
          <t>9780803923287</t>
        </is>
      </c>
      <c r="BC159" t="inlineStr">
        <is>
          <t>32285005512107</t>
        </is>
      </c>
      <c r="BD159" t="inlineStr">
        <is>
          <t>893722894</t>
        </is>
      </c>
    </row>
    <row r="160">
      <c r="A160" t="inlineStr">
        <is>
          <t>No</t>
        </is>
      </c>
      <c r="B160" t="inlineStr">
        <is>
          <t>H61 .Q8 v. 46</t>
        </is>
      </c>
      <c r="C160" t="inlineStr">
        <is>
          <t>0                      H  0061000Q  8                                                       v. 46</t>
        </is>
      </c>
      <c r="D160" t="inlineStr">
        <is>
          <t>Event history analysis : regression for longitudinal event data / Paul D. Allison.</t>
        </is>
      </c>
      <c r="E160" t="inlineStr">
        <is>
          <t>V. 46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Allison, Paul David.</t>
        </is>
      </c>
      <c r="L160" t="inlineStr">
        <is>
          <t>Beverly Hills, Calif. : Sage Publications, 1984.</t>
        </is>
      </c>
      <c r="M160" t="inlineStr">
        <is>
          <t>1984</t>
        </is>
      </c>
      <c r="O160" t="inlineStr">
        <is>
          <t>eng</t>
        </is>
      </c>
      <c r="P160" t="inlineStr">
        <is>
          <t>cau</t>
        </is>
      </c>
      <c r="Q160" t="inlineStr">
        <is>
          <t>Sage university papers. Quantitative applications in the social sciences ; no. 07-046</t>
        </is>
      </c>
      <c r="R160" t="inlineStr">
        <is>
          <t xml:space="preserve">H  </t>
        </is>
      </c>
      <c r="S160" t="n">
        <v>1</v>
      </c>
      <c r="T160" t="n">
        <v>1</v>
      </c>
      <c r="U160" t="inlineStr">
        <is>
          <t>2009-04-15</t>
        </is>
      </c>
      <c r="V160" t="inlineStr">
        <is>
          <t>2009-04-15</t>
        </is>
      </c>
      <c r="W160" t="inlineStr">
        <is>
          <t>2009-04-15</t>
        </is>
      </c>
      <c r="X160" t="inlineStr">
        <is>
          <t>2009-04-15</t>
        </is>
      </c>
      <c r="Y160" t="n">
        <v>633</v>
      </c>
      <c r="Z160" t="n">
        <v>460</v>
      </c>
      <c r="AA160" t="n">
        <v>863</v>
      </c>
      <c r="AB160" t="n">
        <v>3</v>
      </c>
      <c r="AC160" t="n">
        <v>5</v>
      </c>
      <c r="AD160" t="n">
        <v>18</v>
      </c>
      <c r="AE160" t="n">
        <v>24</v>
      </c>
      <c r="AF160" t="n">
        <v>5</v>
      </c>
      <c r="AG160" t="n">
        <v>7</v>
      </c>
      <c r="AH160" t="n">
        <v>6</v>
      </c>
      <c r="AI160" t="n">
        <v>7</v>
      </c>
      <c r="AJ160" t="n">
        <v>10</v>
      </c>
      <c r="AK160" t="n">
        <v>11</v>
      </c>
      <c r="AL160" t="n">
        <v>2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HYPERLINK("https://creighton-primo.hosted.exlibrisgroup.com/primo-explore/search?tab=default_tab&amp;search_scope=EVERYTHING&amp;vid=01CRU&amp;lang=en_US&amp;offset=0&amp;query=any,contains,991005304449702656","Catalog Record")</f>
        <v/>
      </c>
      <c r="AT160">
        <f>HYPERLINK("http://www.worldcat.org/oclc/11615820","WorldCat Record")</f>
        <v/>
      </c>
      <c r="AU160" t="inlineStr">
        <is>
          <t>198944992:eng</t>
        </is>
      </c>
      <c r="AV160" t="inlineStr">
        <is>
          <t>11615820</t>
        </is>
      </c>
      <c r="AW160" t="inlineStr">
        <is>
          <t>991005304449702656</t>
        </is>
      </c>
      <c r="AX160" t="inlineStr">
        <is>
          <t>991005304449702656</t>
        </is>
      </c>
      <c r="AY160" t="inlineStr">
        <is>
          <t>2268557340002656</t>
        </is>
      </c>
      <c r="AZ160" t="inlineStr">
        <is>
          <t>BOOK</t>
        </is>
      </c>
      <c r="BB160" t="inlineStr">
        <is>
          <t>9780803920552</t>
        </is>
      </c>
      <c r="BC160" t="inlineStr">
        <is>
          <t>32285005515506</t>
        </is>
      </c>
      <c r="BD160" t="inlineStr">
        <is>
          <t>893260894</t>
        </is>
      </c>
    </row>
    <row r="161">
      <c r="A161" t="inlineStr">
        <is>
          <t>No</t>
        </is>
      </c>
      <c r="B161" t="inlineStr">
        <is>
          <t>H61 .Q8 v. 47</t>
        </is>
      </c>
      <c r="C161" t="inlineStr">
        <is>
          <t>0                      H  0061000Q  8                                                       v. 47</t>
        </is>
      </c>
      <c r="D161" t="inlineStr">
        <is>
          <t>Canonical correlation analysis : uses and interpretation / Bruce Thompson.</t>
        </is>
      </c>
      <c r="E161" t="inlineStr">
        <is>
          <t>V. 47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Thompson, Bruce, 1951-</t>
        </is>
      </c>
      <c r="L161" t="inlineStr">
        <is>
          <t>Beverly Hills : Sage Publications, c1984.</t>
        </is>
      </c>
      <c r="M161" t="inlineStr">
        <is>
          <t>1984</t>
        </is>
      </c>
      <c r="O161" t="inlineStr">
        <is>
          <t>eng</t>
        </is>
      </c>
      <c r="P161" t="inlineStr">
        <is>
          <t>cau</t>
        </is>
      </c>
      <c r="Q161" t="inlineStr">
        <is>
          <t>Sage university papers series. Quantitative applications in the social sciences ; no. 07-047</t>
        </is>
      </c>
      <c r="R161" t="inlineStr">
        <is>
          <t xml:space="preserve">H  </t>
        </is>
      </c>
      <c r="S161" t="n">
        <v>1</v>
      </c>
      <c r="T161" t="n">
        <v>1</v>
      </c>
      <c r="U161" t="inlineStr">
        <is>
          <t>2009-04-02</t>
        </is>
      </c>
      <c r="V161" t="inlineStr">
        <is>
          <t>2009-04-02</t>
        </is>
      </c>
      <c r="W161" t="inlineStr">
        <is>
          <t>2009-04-02</t>
        </is>
      </c>
      <c r="X161" t="inlineStr">
        <is>
          <t>2009-04-02</t>
        </is>
      </c>
      <c r="Y161" t="n">
        <v>643</v>
      </c>
      <c r="Z161" t="n">
        <v>458</v>
      </c>
      <c r="AA161" t="n">
        <v>835</v>
      </c>
      <c r="AB161" t="n">
        <v>2</v>
      </c>
      <c r="AC161" t="n">
        <v>5</v>
      </c>
      <c r="AD161" t="n">
        <v>23</v>
      </c>
      <c r="AE161" t="n">
        <v>28</v>
      </c>
      <c r="AF161" t="n">
        <v>8</v>
      </c>
      <c r="AG161" t="n">
        <v>10</v>
      </c>
      <c r="AH161" t="n">
        <v>8</v>
      </c>
      <c r="AI161" t="n">
        <v>8</v>
      </c>
      <c r="AJ161" t="n">
        <v>14</v>
      </c>
      <c r="AK161" t="n">
        <v>14</v>
      </c>
      <c r="AL161" t="n">
        <v>1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HYPERLINK("https://creighton-primo.hosted.exlibrisgroup.com/primo-explore/search?tab=default_tab&amp;search_scope=EVERYTHING&amp;vid=01CRU&amp;lang=en_US&amp;offset=0&amp;query=any,contains,991005304439702656","Catalog Record")</f>
        <v/>
      </c>
      <c r="AT161">
        <f>HYPERLINK("http://www.worldcat.org/oclc/11521179","WorldCat Record")</f>
        <v/>
      </c>
      <c r="AU161" t="inlineStr">
        <is>
          <t>505428096:eng</t>
        </is>
      </c>
      <c r="AV161" t="inlineStr">
        <is>
          <t>11521179</t>
        </is>
      </c>
      <c r="AW161" t="inlineStr">
        <is>
          <t>991005304439702656</t>
        </is>
      </c>
      <c r="AX161" t="inlineStr">
        <is>
          <t>991005304439702656</t>
        </is>
      </c>
      <c r="AY161" t="inlineStr">
        <is>
          <t>2263225770002656</t>
        </is>
      </c>
      <c r="AZ161" t="inlineStr">
        <is>
          <t>BOOK</t>
        </is>
      </c>
      <c r="BB161" t="inlineStr">
        <is>
          <t>9780803923928</t>
        </is>
      </c>
      <c r="BC161" t="inlineStr">
        <is>
          <t>32285005512115</t>
        </is>
      </c>
      <c r="BD161" t="inlineStr">
        <is>
          <t>893619772</t>
        </is>
      </c>
    </row>
    <row r="162">
      <c r="A162" t="inlineStr">
        <is>
          <t>No</t>
        </is>
      </c>
      <c r="B162" t="inlineStr">
        <is>
          <t>H61 .Q8 v. 51</t>
        </is>
      </c>
      <c r="C162" t="inlineStr">
        <is>
          <t>0                      H  0061000Q  8                                                       v. 51</t>
        </is>
      </c>
      <c r="D162" t="inlineStr">
        <is>
          <t>Stochastic parameter regression models / Paul Newbold, Theodore Bos.</t>
        </is>
      </c>
      <c r="E162" t="inlineStr">
        <is>
          <t>V. 51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Newbold, Paul.</t>
        </is>
      </c>
      <c r="L162" t="inlineStr">
        <is>
          <t>Beverly Hills : Sage Publications, c1985.</t>
        </is>
      </c>
      <c r="M162" t="inlineStr">
        <is>
          <t>1985</t>
        </is>
      </c>
      <c r="O162" t="inlineStr">
        <is>
          <t>eng</t>
        </is>
      </c>
      <c r="P162" t="inlineStr">
        <is>
          <t>cau</t>
        </is>
      </c>
      <c r="Q162" t="inlineStr">
        <is>
          <t>Sage university papers series. Quantitative applications in the social sciences ; no. 07-051</t>
        </is>
      </c>
      <c r="R162" t="inlineStr">
        <is>
          <t xml:space="preserve">H  </t>
        </is>
      </c>
      <c r="S162" t="n">
        <v>1</v>
      </c>
      <c r="T162" t="n">
        <v>1</v>
      </c>
      <c r="U162" t="inlineStr">
        <is>
          <t>2009-04-02</t>
        </is>
      </c>
      <c r="V162" t="inlineStr">
        <is>
          <t>2009-04-02</t>
        </is>
      </c>
      <c r="W162" t="inlineStr">
        <is>
          <t>2009-04-02</t>
        </is>
      </c>
      <c r="X162" t="inlineStr">
        <is>
          <t>2009-04-02</t>
        </is>
      </c>
      <c r="Y162" t="n">
        <v>590</v>
      </c>
      <c r="Z162" t="n">
        <v>420</v>
      </c>
      <c r="AA162" t="n">
        <v>791</v>
      </c>
      <c r="AB162" t="n">
        <v>2</v>
      </c>
      <c r="AC162" t="n">
        <v>5</v>
      </c>
      <c r="AD162" t="n">
        <v>18</v>
      </c>
      <c r="AE162" t="n">
        <v>25</v>
      </c>
      <c r="AF162" t="n">
        <v>7</v>
      </c>
      <c r="AG162" t="n">
        <v>9</v>
      </c>
      <c r="AH162" t="n">
        <v>5</v>
      </c>
      <c r="AI162" t="n">
        <v>6</v>
      </c>
      <c r="AJ162" t="n">
        <v>12</v>
      </c>
      <c r="AK162" t="n">
        <v>13</v>
      </c>
      <c r="AL162" t="n">
        <v>1</v>
      </c>
      <c r="AM162" t="n">
        <v>4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HYPERLINK("https://creighton-primo.hosted.exlibrisgroup.com/primo-explore/search?tab=default_tab&amp;search_scope=EVERYTHING&amp;vid=01CRU&amp;lang=en_US&amp;offset=0&amp;query=any,contains,991005304559702656","Catalog Record")</f>
        <v/>
      </c>
      <c r="AT162">
        <f>HYPERLINK("http://www.worldcat.org/oclc/12279644","WorldCat Record")</f>
        <v/>
      </c>
      <c r="AU162" t="inlineStr">
        <is>
          <t>1057908:eng</t>
        </is>
      </c>
      <c r="AV162" t="inlineStr">
        <is>
          <t>12279644</t>
        </is>
      </c>
      <c r="AW162" t="inlineStr">
        <is>
          <t>991005304559702656</t>
        </is>
      </c>
      <c r="AX162" t="inlineStr">
        <is>
          <t>991005304559702656</t>
        </is>
      </c>
      <c r="AY162" t="inlineStr">
        <is>
          <t>2270862410002656</t>
        </is>
      </c>
      <c r="AZ162" t="inlineStr">
        <is>
          <t>BOOK</t>
        </is>
      </c>
      <c r="BB162" t="inlineStr">
        <is>
          <t>9780803924253</t>
        </is>
      </c>
      <c r="BC162" t="inlineStr">
        <is>
          <t>32285005512123</t>
        </is>
      </c>
      <c r="BD162" t="inlineStr">
        <is>
          <t>893344997</t>
        </is>
      </c>
    </row>
    <row r="163">
      <c r="A163" t="inlineStr">
        <is>
          <t>No</t>
        </is>
      </c>
      <c r="B163" t="inlineStr">
        <is>
          <t>H61 .Q8 v. 56</t>
        </is>
      </c>
      <c r="C163" t="inlineStr">
        <is>
          <t>0                      H  0061000Q  8                                                       v. 56</t>
        </is>
      </c>
      <c r="D163" t="inlineStr">
        <is>
          <t>Introduction to linear goal programming / James P. Ignizio.</t>
        </is>
      </c>
      <c r="E163" t="inlineStr">
        <is>
          <t>V. 56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Ignizio, James P.</t>
        </is>
      </c>
      <c r="L163" t="inlineStr">
        <is>
          <t>Beverly Hills : Sage Publications, c1985.</t>
        </is>
      </c>
      <c r="M163" t="inlineStr">
        <is>
          <t>1985</t>
        </is>
      </c>
      <c r="O163" t="inlineStr">
        <is>
          <t>eng</t>
        </is>
      </c>
      <c r="P163" t="inlineStr">
        <is>
          <t>cau</t>
        </is>
      </c>
      <c r="Q163" t="inlineStr">
        <is>
          <t>A Sage university paper. Quantitative applications in the social sciences ; no. 07-056</t>
        </is>
      </c>
      <c r="R163" t="inlineStr">
        <is>
          <t xml:space="preserve">H  </t>
        </is>
      </c>
      <c r="S163" t="n">
        <v>1</v>
      </c>
      <c r="T163" t="n">
        <v>1</v>
      </c>
      <c r="U163" t="inlineStr">
        <is>
          <t>2009-04-02</t>
        </is>
      </c>
      <c r="V163" t="inlineStr">
        <is>
          <t>2009-04-02</t>
        </is>
      </c>
      <c r="W163" t="inlineStr">
        <is>
          <t>2009-04-02</t>
        </is>
      </c>
      <c r="X163" t="inlineStr">
        <is>
          <t>2009-04-02</t>
        </is>
      </c>
      <c r="Y163" t="n">
        <v>503</v>
      </c>
      <c r="Z163" t="n">
        <v>362</v>
      </c>
      <c r="AA163" t="n">
        <v>780</v>
      </c>
      <c r="AB163" t="n">
        <v>3</v>
      </c>
      <c r="AC163" t="n">
        <v>6</v>
      </c>
      <c r="AD163" t="n">
        <v>17</v>
      </c>
      <c r="AE163" t="n">
        <v>24</v>
      </c>
      <c r="AF163" t="n">
        <v>7</v>
      </c>
      <c r="AG163" t="n">
        <v>9</v>
      </c>
      <c r="AH163" t="n">
        <v>2</v>
      </c>
      <c r="AI163" t="n">
        <v>4</v>
      </c>
      <c r="AJ163" t="n">
        <v>11</v>
      </c>
      <c r="AK163" t="n">
        <v>12</v>
      </c>
      <c r="AL163" t="n">
        <v>2</v>
      </c>
      <c r="AM163" t="n">
        <v>5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HYPERLINK("https://creighton-primo.hosted.exlibrisgroup.com/primo-explore/search?tab=default_tab&amp;search_scope=EVERYTHING&amp;vid=01CRU&amp;lang=en_US&amp;offset=0&amp;query=any,contains,991005304539702656","Catalog Record")</f>
        <v/>
      </c>
      <c r="AT163">
        <f>HYPERLINK("http://www.worldcat.org/oclc/12967572","WorldCat Record")</f>
        <v/>
      </c>
      <c r="AU163" t="inlineStr">
        <is>
          <t>9657650398:eng</t>
        </is>
      </c>
      <c r="AV163" t="inlineStr">
        <is>
          <t>12967572</t>
        </is>
      </c>
      <c r="AW163" t="inlineStr">
        <is>
          <t>991005304539702656</t>
        </is>
      </c>
      <c r="AX163" t="inlineStr">
        <is>
          <t>991005304539702656</t>
        </is>
      </c>
      <c r="AY163" t="inlineStr">
        <is>
          <t>2255608990002656</t>
        </is>
      </c>
      <c r="AZ163" t="inlineStr">
        <is>
          <t>BOOK</t>
        </is>
      </c>
      <c r="BB163" t="inlineStr">
        <is>
          <t>9780803925649</t>
        </is>
      </c>
      <c r="BC163" t="inlineStr">
        <is>
          <t>32285005512131</t>
        </is>
      </c>
      <c r="BD163" t="inlineStr">
        <is>
          <t>893412637</t>
        </is>
      </c>
    </row>
    <row r="164">
      <c r="A164" t="inlineStr">
        <is>
          <t>No</t>
        </is>
      </c>
      <c r="B164" t="inlineStr">
        <is>
          <t>H61 .Q8 v. 58</t>
        </is>
      </c>
      <c r="C164" t="inlineStr">
        <is>
          <t>0                      H  0061000Q  8                                                       v. 58</t>
        </is>
      </c>
      <c r="D164" t="inlineStr">
        <is>
          <t>Randomized response : a method for sensitive surveys / James Alan Fox, Paul E. Tracy.</t>
        </is>
      </c>
      <c r="E164" t="inlineStr">
        <is>
          <t>V. 58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Fox, James Alan.</t>
        </is>
      </c>
      <c r="L164" t="inlineStr">
        <is>
          <t>Beverly Hills : Sage Publications, c1986.</t>
        </is>
      </c>
      <c r="M164" t="inlineStr">
        <is>
          <t>1986</t>
        </is>
      </c>
      <c r="O164" t="inlineStr">
        <is>
          <t>eng</t>
        </is>
      </c>
      <c r="P164" t="inlineStr">
        <is>
          <t>cau</t>
        </is>
      </c>
      <c r="Q164" t="inlineStr">
        <is>
          <t>Sage university papers series. Quantitative applications in the social sciences ; no. 07-058</t>
        </is>
      </c>
      <c r="R164" t="inlineStr">
        <is>
          <t xml:space="preserve">H  </t>
        </is>
      </c>
      <c r="S164" t="n">
        <v>1</v>
      </c>
      <c r="T164" t="n">
        <v>1</v>
      </c>
      <c r="U164" t="inlineStr">
        <is>
          <t>2009-04-02</t>
        </is>
      </c>
      <c r="V164" t="inlineStr">
        <is>
          <t>2009-04-02</t>
        </is>
      </c>
      <c r="W164" t="inlineStr">
        <is>
          <t>2009-04-02</t>
        </is>
      </c>
      <c r="X164" t="inlineStr">
        <is>
          <t>2009-04-02</t>
        </is>
      </c>
      <c r="Y164" t="n">
        <v>642</v>
      </c>
      <c r="Z164" t="n">
        <v>465</v>
      </c>
      <c r="AA164" t="n">
        <v>868</v>
      </c>
      <c r="AB164" t="n">
        <v>2</v>
      </c>
      <c r="AC164" t="n">
        <v>6</v>
      </c>
      <c r="AD164" t="n">
        <v>21</v>
      </c>
      <c r="AE164" t="n">
        <v>28</v>
      </c>
      <c r="AF164" t="n">
        <v>10</v>
      </c>
      <c r="AG164" t="n">
        <v>12</v>
      </c>
      <c r="AH164" t="n">
        <v>5</v>
      </c>
      <c r="AI164" t="n">
        <v>6</v>
      </c>
      <c r="AJ164" t="n">
        <v>11</v>
      </c>
      <c r="AK164" t="n">
        <v>12</v>
      </c>
      <c r="AL164" t="n">
        <v>1</v>
      </c>
      <c r="AM164" t="n">
        <v>5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HYPERLINK("https://creighton-primo.hosted.exlibrisgroup.com/primo-explore/search?tab=default_tab&amp;search_scope=EVERYTHING&amp;vid=01CRU&amp;lang=en_US&amp;offset=0&amp;query=any,contains,991005304519702656","Catalog Record")</f>
        <v/>
      </c>
      <c r="AT164">
        <f>HYPERLINK("http://www.worldcat.org/oclc/13241625","WorldCat Record")</f>
        <v/>
      </c>
      <c r="AU164" t="inlineStr">
        <is>
          <t>799632750:eng</t>
        </is>
      </c>
      <c r="AV164" t="inlineStr">
        <is>
          <t>13241625</t>
        </is>
      </c>
      <c r="AW164" t="inlineStr">
        <is>
          <t>991005304519702656</t>
        </is>
      </c>
      <c r="AX164" t="inlineStr">
        <is>
          <t>991005304519702656</t>
        </is>
      </c>
      <c r="AY164" t="inlineStr">
        <is>
          <t>2267086780002656</t>
        </is>
      </c>
      <c r="AZ164" t="inlineStr">
        <is>
          <t>BOOK</t>
        </is>
      </c>
      <c r="BB164" t="inlineStr">
        <is>
          <t>9780803923096</t>
        </is>
      </c>
      <c r="BC164" t="inlineStr">
        <is>
          <t>32285005512149</t>
        </is>
      </c>
      <c r="BD164" t="inlineStr">
        <is>
          <t>893254803</t>
        </is>
      </c>
    </row>
    <row r="165">
      <c r="A165" t="inlineStr">
        <is>
          <t>No</t>
        </is>
      </c>
      <c r="B165" t="inlineStr">
        <is>
          <t>H61 .Q8 v. 60</t>
        </is>
      </c>
      <c r="C165" t="inlineStr">
        <is>
          <t>0                      H  0061000Q  8                                                       v. 60</t>
        </is>
      </c>
      <c r="D165" t="inlineStr">
        <is>
          <t>Linear programming : an introduction / Bruce R. Feiring.</t>
        </is>
      </c>
      <c r="E165" t="inlineStr">
        <is>
          <t>V. 60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Feiring, Bruce R.</t>
        </is>
      </c>
      <c r="L165" t="inlineStr">
        <is>
          <t>Beverly Hills : Sage Publications, c1986.</t>
        </is>
      </c>
      <c r="M165" t="inlineStr">
        <is>
          <t>1986</t>
        </is>
      </c>
      <c r="O165" t="inlineStr">
        <is>
          <t>eng</t>
        </is>
      </c>
      <c r="P165" t="inlineStr">
        <is>
          <t>cau</t>
        </is>
      </c>
      <c r="Q165" t="inlineStr">
        <is>
          <t>Sage university papers series. Quantitative applications in the social sciences ; no. 07-060</t>
        </is>
      </c>
      <c r="R165" t="inlineStr">
        <is>
          <t xml:space="preserve">H  </t>
        </is>
      </c>
      <c r="S165" t="n">
        <v>1</v>
      </c>
      <c r="T165" t="n">
        <v>1</v>
      </c>
      <c r="U165" t="inlineStr">
        <is>
          <t>2009-04-02</t>
        </is>
      </c>
      <c r="V165" t="inlineStr">
        <is>
          <t>2009-04-02</t>
        </is>
      </c>
      <c r="W165" t="inlineStr">
        <is>
          <t>2009-04-02</t>
        </is>
      </c>
      <c r="X165" t="inlineStr">
        <is>
          <t>2009-04-02</t>
        </is>
      </c>
      <c r="Y165" t="n">
        <v>498</v>
      </c>
      <c r="Z165" t="n">
        <v>354</v>
      </c>
      <c r="AA165" t="n">
        <v>819</v>
      </c>
      <c r="AB165" t="n">
        <v>2</v>
      </c>
      <c r="AC165" t="n">
        <v>6</v>
      </c>
      <c r="AD165" t="n">
        <v>15</v>
      </c>
      <c r="AE165" t="n">
        <v>25</v>
      </c>
      <c r="AF165" t="n">
        <v>8</v>
      </c>
      <c r="AG165" t="n">
        <v>10</v>
      </c>
      <c r="AH165" t="n">
        <v>2</v>
      </c>
      <c r="AI165" t="n">
        <v>5</v>
      </c>
      <c r="AJ165" t="n">
        <v>9</v>
      </c>
      <c r="AK165" t="n">
        <v>12</v>
      </c>
      <c r="AL165" t="n">
        <v>1</v>
      </c>
      <c r="AM165" t="n">
        <v>5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HYPERLINK("https://creighton-primo.hosted.exlibrisgroup.com/primo-explore/search?tab=default_tab&amp;search_scope=EVERYTHING&amp;vid=01CRU&amp;lang=en_US&amp;offset=0&amp;query=any,contains,991005304529702656","Catalog Record")</f>
        <v/>
      </c>
      <c r="AT165">
        <f>HYPERLINK("http://www.worldcat.org/oclc/13616411","WorldCat Record")</f>
        <v/>
      </c>
      <c r="AU165" t="inlineStr">
        <is>
          <t>3901045907:eng</t>
        </is>
      </c>
      <c r="AV165" t="inlineStr">
        <is>
          <t>13616411</t>
        </is>
      </c>
      <c r="AW165" t="inlineStr">
        <is>
          <t>991005304529702656</t>
        </is>
      </c>
      <c r="AX165" t="inlineStr">
        <is>
          <t>991005304529702656</t>
        </is>
      </c>
      <c r="AY165" t="inlineStr">
        <is>
          <t>2258380560002656</t>
        </is>
      </c>
      <c r="AZ165" t="inlineStr">
        <is>
          <t>BOOK</t>
        </is>
      </c>
      <c r="BB165" t="inlineStr">
        <is>
          <t>9780803928503</t>
        </is>
      </c>
      <c r="BC165" t="inlineStr">
        <is>
          <t>32285005512156</t>
        </is>
      </c>
      <c r="BD165" t="inlineStr">
        <is>
          <t>893707616</t>
        </is>
      </c>
    </row>
    <row r="166">
      <c r="A166" t="inlineStr">
        <is>
          <t>No</t>
        </is>
      </c>
      <c r="B166" t="inlineStr">
        <is>
          <t>H61 .Q8 v. 64</t>
        </is>
      </c>
      <c r="C166" t="inlineStr">
        <is>
          <t>0                      H  0061000Q  8                                                       v. 64</t>
        </is>
      </c>
      <c r="D166" t="inlineStr">
        <is>
          <t>Latent class analysis / Allan L. McCutcheon.</t>
        </is>
      </c>
      <c r="E166" t="inlineStr">
        <is>
          <t>V. 64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McCutcheon, Allan L., 1950-2016.</t>
        </is>
      </c>
      <c r="L166" t="inlineStr">
        <is>
          <t>Newbury Park : Sage Publications, c1987.</t>
        </is>
      </c>
      <c r="M166" t="inlineStr">
        <is>
          <t>1987</t>
        </is>
      </c>
      <c r="O166" t="inlineStr">
        <is>
          <t>eng</t>
        </is>
      </c>
      <c r="P166" t="inlineStr">
        <is>
          <t>enk</t>
        </is>
      </c>
      <c r="Q166" t="inlineStr">
        <is>
          <t>Sage University papers series. Quantitative applications in the social sciences ; no. 07-064</t>
        </is>
      </c>
      <c r="R166" t="inlineStr">
        <is>
          <t xml:space="preserve">H  </t>
        </is>
      </c>
      <c r="S166" t="n">
        <v>1</v>
      </c>
      <c r="T166" t="n">
        <v>1</v>
      </c>
      <c r="U166" t="inlineStr">
        <is>
          <t>2010-04-23</t>
        </is>
      </c>
      <c r="V166" t="inlineStr">
        <is>
          <t>2010-04-23</t>
        </is>
      </c>
      <c r="W166" t="inlineStr">
        <is>
          <t>2009-04-15</t>
        </is>
      </c>
      <c r="X166" t="inlineStr">
        <is>
          <t>2009-04-15</t>
        </is>
      </c>
      <c r="Y166" t="n">
        <v>541</v>
      </c>
      <c r="Z166" t="n">
        <v>382</v>
      </c>
      <c r="AA166" t="n">
        <v>760</v>
      </c>
      <c r="AB166" t="n">
        <v>3</v>
      </c>
      <c r="AC166" t="n">
        <v>5</v>
      </c>
      <c r="AD166" t="n">
        <v>21</v>
      </c>
      <c r="AE166" t="n">
        <v>25</v>
      </c>
      <c r="AF166" t="n">
        <v>9</v>
      </c>
      <c r="AG166" t="n">
        <v>11</v>
      </c>
      <c r="AH166" t="n">
        <v>5</v>
      </c>
      <c r="AI166" t="n">
        <v>5</v>
      </c>
      <c r="AJ166" t="n">
        <v>11</v>
      </c>
      <c r="AK166" t="n">
        <v>11</v>
      </c>
      <c r="AL166" t="n">
        <v>2</v>
      </c>
      <c r="AM166" t="n">
        <v>4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HYPERLINK("http://catalog.hathitrust.org/Record/000855461","HathiTrust Record")</f>
        <v/>
      </c>
      <c r="AS166">
        <f>HYPERLINK("https://creighton-primo.hosted.exlibrisgroup.com/primo-explore/search?tab=default_tab&amp;search_scope=EVERYTHING&amp;vid=01CRU&amp;lang=en_US&amp;offset=0&amp;query=any,contains,991005304499702656","Catalog Record")</f>
        <v/>
      </c>
      <c r="AT166">
        <f>HYPERLINK("http://www.worldcat.org/oclc/16319047","WorldCat Record")</f>
        <v/>
      </c>
      <c r="AU166" t="inlineStr">
        <is>
          <t>1057914:eng</t>
        </is>
      </c>
      <c r="AV166" t="inlineStr">
        <is>
          <t>16319047</t>
        </is>
      </c>
      <c r="AW166" t="inlineStr">
        <is>
          <t>991005304499702656</t>
        </is>
      </c>
      <c r="AX166" t="inlineStr">
        <is>
          <t>991005304499702656</t>
        </is>
      </c>
      <c r="AY166" t="inlineStr">
        <is>
          <t>2269786840002656</t>
        </is>
      </c>
      <c r="AZ166" t="inlineStr">
        <is>
          <t>BOOK</t>
        </is>
      </c>
      <c r="BB166" t="inlineStr">
        <is>
          <t>9780803927520</t>
        </is>
      </c>
      <c r="BC166" t="inlineStr">
        <is>
          <t>32285005515530</t>
        </is>
      </c>
      <c r="BD166" t="inlineStr">
        <is>
          <t>893607181</t>
        </is>
      </c>
    </row>
    <row r="167">
      <c r="A167" t="inlineStr">
        <is>
          <t>No</t>
        </is>
      </c>
      <c r="B167" t="inlineStr">
        <is>
          <t>H61 .Q8 v. 65</t>
        </is>
      </c>
      <c r="C167" t="inlineStr">
        <is>
          <t>0                      H  0061000Q  8                                                       v. 65</t>
        </is>
      </c>
      <c r="D167" t="inlineStr">
        <is>
          <t>Three-way scaling and clustering / Phipps Arabie, J. Douglas Carroll, Wayne S. DeSarbo.</t>
        </is>
      </c>
      <c r="E167" t="inlineStr">
        <is>
          <t>V. 65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Arabie, Phipps.</t>
        </is>
      </c>
      <c r="L167" t="inlineStr">
        <is>
          <t>Newbury Park : Sage Publications, c1987.</t>
        </is>
      </c>
      <c r="M167" t="inlineStr">
        <is>
          <t>1987</t>
        </is>
      </c>
      <c r="O167" t="inlineStr">
        <is>
          <t>eng</t>
        </is>
      </c>
      <c r="P167" t="inlineStr">
        <is>
          <t>cau</t>
        </is>
      </c>
      <c r="Q167" t="inlineStr">
        <is>
          <t>Sage university papers. Quantative applications in the social sciences ; no. 07-065</t>
        </is>
      </c>
      <c r="R167" t="inlineStr">
        <is>
          <t xml:space="preserve">H  </t>
        </is>
      </c>
      <c r="S167" t="n">
        <v>1</v>
      </c>
      <c r="T167" t="n">
        <v>1</v>
      </c>
      <c r="U167" t="inlineStr">
        <is>
          <t>2009-04-15</t>
        </is>
      </c>
      <c r="V167" t="inlineStr">
        <is>
          <t>2009-04-15</t>
        </is>
      </c>
      <c r="W167" t="inlineStr">
        <is>
          <t>2009-04-15</t>
        </is>
      </c>
      <c r="X167" t="inlineStr">
        <is>
          <t>2009-04-15</t>
        </is>
      </c>
      <c r="Y167" t="n">
        <v>516</v>
      </c>
      <c r="Z167" t="n">
        <v>371</v>
      </c>
      <c r="AA167" t="n">
        <v>791</v>
      </c>
      <c r="AB167" t="n">
        <v>2</v>
      </c>
      <c r="AC167" t="n">
        <v>5</v>
      </c>
      <c r="AD167" t="n">
        <v>19</v>
      </c>
      <c r="AE167" t="n">
        <v>25</v>
      </c>
      <c r="AF167" t="n">
        <v>11</v>
      </c>
      <c r="AG167" t="n">
        <v>13</v>
      </c>
      <c r="AH167" t="n">
        <v>3</v>
      </c>
      <c r="AI167" t="n">
        <v>4</v>
      </c>
      <c r="AJ167" t="n">
        <v>12</v>
      </c>
      <c r="AK167" t="n">
        <v>12</v>
      </c>
      <c r="AL167" t="n">
        <v>1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HYPERLINK("https://creighton-primo.hosted.exlibrisgroup.com/primo-explore/search?tab=default_tab&amp;search_scope=EVERYTHING&amp;vid=01CRU&amp;lang=en_US&amp;offset=0&amp;query=any,contains,991005304489702656","Catalog Record")</f>
        <v/>
      </c>
      <c r="AT167">
        <f>HYPERLINK("http://www.worldcat.org/oclc/22276593","WorldCat Record")</f>
        <v/>
      </c>
      <c r="AU167" t="inlineStr">
        <is>
          <t>1057919:eng</t>
        </is>
      </c>
      <c r="AV167" t="inlineStr">
        <is>
          <t>22276593</t>
        </is>
      </c>
      <c r="AW167" t="inlineStr">
        <is>
          <t>991005304489702656</t>
        </is>
      </c>
      <c r="AX167" t="inlineStr">
        <is>
          <t>991005304489702656</t>
        </is>
      </c>
      <c r="AY167" t="inlineStr">
        <is>
          <t>2263181230002656</t>
        </is>
      </c>
      <c r="AZ167" t="inlineStr">
        <is>
          <t>BOOK</t>
        </is>
      </c>
      <c r="BB167" t="inlineStr">
        <is>
          <t>9780803930681</t>
        </is>
      </c>
      <c r="BC167" t="inlineStr">
        <is>
          <t>32285005515548</t>
        </is>
      </c>
      <c r="BD167" t="inlineStr">
        <is>
          <t>893443734</t>
        </is>
      </c>
    </row>
    <row r="168">
      <c r="A168" t="inlineStr">
        <is>
          <t>No</t>
        </is>
      </c>
      <c r="B168" t="inlineStr">
        <is>
          <t>H61 .Q8 v. 67</t>
        </is>
      </c>
      <c r="C168" t="inlineStr">
        <is>
          <t>0                      H  0061000Q  8                                                       v. 67</t>
        </is>
      </c>
      <c r="D168" t="inlineStr">
        <is>
          <t>Analyzing decision making : metric conjoint analysis / Jordan J. Louviere.</t>
        </is>
      </c>
      <c r="E168" t="inlineStr">
        <is>
          <t>V. 67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Louviere, Jordan J.</t>
        </is>
      </c>
      <c r="L168" t="inlineStr">
        <is>
          <t>Newbury Park : Sage Publications, [c1988]</t>
        </is>
      </c>
      <c r="M168" t="inlineStr">
        <is>
          <t>1988</t>
        </is>
      </c>
      <c r="O168" t="inlineStr">
        <is>
          <t>eng</t>
        </is>
      </c>
      <c r="P168" t="inlineStr">
        <is>
          <t>cau</t>
        </is>
      </c>
      <c r="Q168" t="inlineStr">
        <is>
          <t>Sage university papers. Quantitative applications in the social sciences ; 67</t>
        </is>
      </c>
      <c r="R168" t="inlineStr">
        <is>
          <t xml:space="preserve">H  </t>
        </is>
      </c>
      <c r="S168" t="n">
        <v>1</v>
      </c>
      <c r="T168" t="n">
        <v>1</v>
      </c>
      <c r="U168" t="inlineStr">
        <is>
          <t>2009-04-15</t>
        </is>
      </c>
      <c r="V168" t="inlineStr">
        <is>
          <t>2009-04-15</t>
        </is>
      </c>
      <c r="W168" t="inlineStr">
        <is>
          <t>2009-04-15</t>
        </is>
      </c>
      <c r="X168" t="inlineStr">
        <is>
          <t>2009-04-15</t>
        </is>
      </c>
      <c r="Y168" t="n">
        <v>535</v>
      </c>
      <c r="Z168" t="n">
        <v>375</v>
      </c>
      <c r="AA168" t="n">
        <v>806</v>
      </c>
      <c r="AB168" t="n">
        <v>3</v>
      </c>
      <c r="AC168" t="n">
        <v>5</v>
      </c>
      <c r="AD168" t="n">
        <v>22</v>
      </c>
      <c r="AE168" t="n">
        <v>28</v>
      </c>
      <c r="AF168" t="n">
        <v>9</v>
      </c>
      <c r="AG168" t="n">
        <v>12</v>
      </c>
      <c r="AH168" t="n">
        <v>5</v>
      </c>
      <c r="AI168" t="n">
        <v>5</v>
      </c>
      <c r="AJ168" t="n">
        <v>15</v>
      </c>
      <c r="AK168" t="n">
        <v>16</v>
      </c>
      <c r="AL168" t="n">
        <v>2</v>
      </c>
      <c r="AM168" t="n">
        <v>4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HYPERLINK("https://creighton-primo.hosted.exlibrisgroup.com/primo-explore/search?tab=default_tab&amp;search_scope=EVERYTHING&amp;vid=01CRU&amp;lang=en_US&amp;offset=0&amp;query=any,contains,991005304469702656","Catalog Record")</f>
        <v/>
      </c>
      <c r="AT168">
        <f>HYPERLINK("http://www.worldcat.org/oclc/17785129","WorldCat Record")</f>
        <v/>
      </c>
      <c r="AU168" t="inlineStr">
        <is>
          <t>505428412:eng</t>
        </is>
      </c>
      <c r="AV168" t="inlineStr">
        <is>
          <t>17785129</t>
        </is>
      </c>
      <c r="AW168" t="inlineStr">
        <is>
          <t>991005304469702656</t>
        </is>
      </c>
      <c r="AX168" t="inlineStr">
        <is>
          <t>991005304469702656</t>
        </is>
      </c>
      <c r="AY168" t="inlineStr">
        <is>
          <t>2267724180002656</t>
        </is>
      </c>
      <c r="AZ168" t="inlineStr">
        <is>
          <t>BOOK</t>
        </is>
      </c>
      <c r="BB168" t="inlineStr">
        <is>
          <t>9780803927575</t>
        </is>
      </c>
      <c r="BC168" t="inlineStr">
        <is>
          <t>32285005515563</t>
        </is>
      </c>
      <c r="BD168" t="inlineStr">
        <is>
          <t>893533529</t>
        </is>
      </c>
    </row>
    <row r="169">
      <c r="A169" t="inlineStr">
        <is>
          <t>No</t>
        </is>
      </c>
      <c r="B169" t="inlineStr">
        <is>
          <t>H61 .Q8 v. 68</t>
        </is>
      </c>
      <c r="C169" t="inlineStr">
        <is>
          <t>0                      H  0061000Q  8                                                       v. 68</t>
        </is>
      </c>
      <c r="D169" t="inlineStr">
        <is>
          <t>Rasch models for measurement / David Andrich.</t>
        </is>
      </c>
      <c r="E169" t="inlineStr">
        <is>
          <t>V. 68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Andrich, David.</t>
        </is>
      </c>
      <c r="L169" t="inlineStr">
        <is>
          <t>Newbury Park : Sage Publications, c1988.</t>
        </is>
      </c>
      <c r="M169" t="inlineStr">
        <is>
          <t>1988</t>
        </is>
      </c>
      <c r="O169" t="inlineStr">
        <is>
          <t>eng</t>
        </is>
      </c>
      <c r="P169" t="inlineStr">
        <is>
          <t>cau</t>
        </is>
      </c>
      <c r="Q169" t="inlineStr">
        <is>
          <t>Quantitative applications in the social sciences ; 68</t>
        </is>
      </c>
      <c r="R169" t="inlineStr">
        <is>
          <t xml:space="preserve">H  </t>
        </is>
      </c>
      <c r="S169" t="n">
        <v>8</v>
      </c>
      <c r="T169" t="n">
        <v>8</v>
      </c>
      <c r="U169" t="inlineStr">
        <is>
          <t>2010-01-26</t>
        </is>
      </c>
      <c r="V169" t="inlineStr">
        <is>
          <t>2010-01-26</t>
        </is>
      </c>
      <c r="W169" t="inlineStr">
        <is>
          <t>1995-09-06</t>
        </is>
      </c>
      <c r="X169" t="inlineStr">
        <is>
          <t>1995-09-06</t>
        </is>
      </c>
      <c r="Y169" t="n">
        <v>558</v>
      </c>
      <c r="Z169" t="n">
        <v>383</v>
      </c>
      <c r="AA169" t="n">
        <v>794</v>
      </c>
      <c r="AB169" t="n">
        <v>3</v>
      </c>
      <c r="AC169" t="n">
        <v>6</v>
      </c>
      <c r="AD169" t="n">
        <v>22</v>
      </c>
      <c r="AE169" t="n">
        <v>28</v>
      </c>
      <c r="AF169" t="n">
        <v>9</v>
      </c>
      <c r="AG169" t="n">
        <v>11</v>
      </c>
      <c r="AH169" t="n">
        <v>5</v>
      </c>
      <c r="AI169" t="n">
        <v>6</v>
      </c>
      <c r="AJ169" t="n">
        <v>14</v>
      </c>
      <c r="AK169" t="n">
        <v>14</v>
      </c>
      <c r="AL169" t="n">
        <v>2</v>
      </c>
      <c r="AM169" t="n">
        <v>5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HYPERLINK("http://catalog.hathitrust.org/Record/006174042","HathiTrust Record")</f>
        <v/>
      </c>
      <c r="AS169">
        <f>HYPERLINK("https://creighton-primo.hosted.exlibrisgroup.com/primo-explore/search?tab=default_tab&amp;search_scope=EVERYTHING&amp;vid=01CRU&amp;lang=en_US&amp;offset=0&amp;query=any,contains,991001263839702656","Catalog Record")</f>
        <v/>
      </c>
      <c r="AT169">
        <f>HYPERLINK("http://www.worldcat.org/oclc/17785106","WorldCat Record")</f>
        <v/>
      </c>
      <c r="AU169" t="inlineStr">
        <is>
          <t>904299:eng</t>
        </is>
      </c>
      <c r="AV169" t="inlineStr">
        <is>
          <t>17785106</t>
        </is>
      </c>
      <c r="AW169" t="inlineStr">
        <is>
          <t>991001263839702656</t>
        </is>
      </c>
      <c r="AX169" t="inlineStr">
        <is>
          <t>991001263839702656</t>
        </is>
      </c>
      <c r="AY169" t="inlineStr">
        <is>
          <t>2267729900002656</t>
        </is>
      </c>
      <c r="AZ169" t="inlineStr">
        <is>
          <t>BOOK</t>
        </is>
      </c>
      <c r="BB169" t="inlineStr">
        <is>
          <t>9780803927414</t>
        </is>
      </c>
      <c r="BC169" t="inlineStr">
        <is>
          <t>32285002085875</t>
        </is>
      </c>
      <c r="BD169" t="inlineStr">
        <is>
          <t>893596364</t>
        </is>
      </c>
    </row>
    <row r="170">
      <c r="A170" t="inlineStr">
        <is>
          <t>No</t>
        </is>
      </c>
      <c r="B170" t="inlineStr">
        <is>
          <t>H61 .Q8 v. 70</t>
        </is>
      </c>
      <c r="C170" t="inlineStr">
        <is>
          <t>0                      H  0061000Q  8                                                       v. 70</t>
        </is>
      </c>
      <c r="D170" t="inlineStr">
        <is>
          <t>Pooled time series analysis / Lois W. Sayrs.</t>
        </is>
      </c>
      <c r="E170" t="inlineStr">
        <is>
          <t>V. 70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Sayrs, Lois W.</t>
        </is>
      </c>
      <c r="L170" t="inlineStr">
        <is>
          <t>Newbury Park, Calif. : Sage Publications, c1989.</t>
        </is>
      </c>
      <c r="M170" t="inlineStr">
        <is>
          <t>1989</t>
        </is>
      </c>
      <c r="O170" t="inlineStr">
        <is>
          <t>eng</t>
        </is>
      </c>
      <c r="P170" t="inlineStr">
        <is>
          <t>cau</t>
        </is>
      </c>
      <c r="Q170" t="inlineStr">
        <is>
          <t>Sage university papers series. Quantitative applications in the social sciences ; no. 07-070</t>
        </is>
      </c>
      <c r="R170" t="inlineStr">
        <is>
          <t xml:space="preserve">H  </t>
        </is>
      </c>
      <c r="S170" t="n">
        <v>1</v>
      </c>
      <c r="T170" t="n">
        <v>1</v>
      </c>
      <c r="U170" t="inlineStr">
        <is>
          <t>2009-04-15</t>
        </is>
      </c>
      <c r="V170" t="inlineStr">
        <is>
          <t>2009-04-15</t>
        </is>
      </c>
      <c r="W170" t="inlineStr">
        <is>
          <t>2009-04-15</t>
        </is>
      </c>
      <c r="X170" t="inlineStr">
        <is>
          <t>2009-04-15</t>
        </is>
      </c>
      <c r="Y170" t="n">
        <v>529</v>
      </c>
      <c r="Z170" t="n">
        <v>387</v>
      </c>
      <c r="AA170" t="n">
        <v>759</v>
      </c>
      <c r="AB170" t="n">
        <v>3</v>
      </c>
      <c r="AC170" t="n">
        <v>5</v>
      </c>
      <c r="AD170" t="n">
        <v>21</v>
      </c>
      <c r="AE170" t="n">
        <v>26</v>
      </c>
      <c r="AF170" t="n">
        <v>9</v>
      </c>
      <c r="AG170" t="n">
        <v>11</v>
      </c>
      <c r="AH170" t="n">
        <v>6</v>
      </c>
      <c r="AI170" t="n">
        <v>6</v>
      </c>
      <c r="AJ170" t="n">
        <v>11</v>
      </c>
      <c r="AK170" t="n">
        <v>12</v>
      </c>
      <c r="AL170" t="n">
        <v>2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HYPERLINK("http://catalog.hathitrust.org/Record/001545018","HathiTrust Record")</f>
        <v/>
      </c>
      <c r="AS170">
        <f>HYPERLINK("https://creighton-primo.hosted.exlibrisgroup.com/primo-explore/search?tab=default_tab&amp;search_scope=EVERYTHING&amp;vid=01CRU&amp;lang=en_US&amp;offset=0&amp;query=any,contains,991005304459702656","Catalog Record")</f>
        <v/>
      </c>
      <c r="AT170">
        <f>HYPERLINK("http://www.worldcat.org/oclc/19860900","WorldCat Record")</f>
        <v/>
      </c>
      <c r="AU170" t="inlineStr">
        <is>
          <t>9621734220:eng</t>
        </is>
      </c>
      <c r="AV170" t="inlineStr">
        <is>
          <t>19860900</t>
        </is>
      </c>
      <c r="AW170" t="inlineStr">
        <is>
          <t>991005304459702656</t>
        </is>
      </c>
      <c r="AX170" t="inlineStr">
        <is>
          <t>991005304459702656</t>
        </is>
      </c>
      <c r="AY170" t="inlineStr">
        <is>
          <t>2258079680002656</t>
        </is>
      </c>
      <c r="AZ170" t="inlineStr">
        <is>
          <t>BOOK</t>
        </is>
      </c>
      <c r="BB170" t="inlineStr">
        <is>
          <t>9780803931602</t>
        </is>
      </c>
      <c r="BC170" t="inlineStr">
        <is>
          <t>32285005515589</t>
        </is>
      </c>
      <c r="BD170" t="inlineStr">
        <is>
          <t>893777187</t>
        </is>
      </c>
    </row>
    <row r="171">
      <c r="A171" t="inlineStr">
        <is>
          <t>No</t>
        </is>
      </c>
      <c r="B171" t="inlineStr">
        <is>
          <t>H61 .Q8 v. 72 2003</t>
        </is>
      </c>
      <c r="C171" t="inlineStr">
        <is>
          <t>0                      H  0061000Q  8                                                       v. 72 2003</t>
        </is>
      </c>
      <c r="D171" t="inlineStr">
        <is>
          <t>Interaction effects in multiple regression / James Jaccard, Robert Turrisi.</t>
        </is>
      </c>
      <c r="E171" t="inlineStr">
        <is>
          <t>V. 72 2003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Jaccard, James.</t>
        </is>
      </c>
      <c r="L171" t="inlineStr">
        <is>
          <t>Thousand Oaks, Calif. : Sage Publications, c2003.</t>
        </is>
      </c>
      <c r="M171" t="inlineStr">
        <is>
          <t>2003</t>
        </is>
      </c>
      <c r="N171" t="inlineStr">
        <is>
          <t>2nd ed.</t>
        </is>
      </c>
      <c r="O171" t="inlineStr">
        <is>
          <t>eng</t>
        </is>
      </c>
      <c r="P171" t="inlineStr">
        <is>
          <t>cau</t>
        </is>
      </c>
      <c r="Q171" t="inlineStr">
        <is>
          <t>Sage university papers series. Quantitative applications in the social sciences ; no. 07-72</t>
        </is>
      </c>
      <c r="R171" t="inlineStr">
        <is>
          <t xml:space="preserve">H  </t>
        </is>
      </c>
      <c r="S171" t="n">
        <v>2</v>
      </c>
      <c r="T171" t="n">
        <v>2</v>
      </c>
      <c r="U171" t="inlineStr">
        <is>
          <t>2010-11-10</t>
        </is>
      </c>
      <c r="V171" t="inlineStr">
        <is>
          <t>2010-11-10</t>
        </is>
      </c>
      <c r="W171" t="inlineStr">
        <is>
          <t>2004-04-12</t>
        </is>
      </c>
      <c r="X171" t="inlineStr">
        <is>
          <t>2004-04-12</t>
        </is>
      </c>
      <c r="Y171" t="n">
        <v>359</v>
      </c>
      <c r="Z171" t="n">
        <v>253</v>
      </c>
      <c r="AA171" t="n">
        <v>585</v>
      </c>
      <c r="AB171" t="n">
        <v>3</v>
      </c>
      <c r="AC171" t="n">
        <v>3</v>
      </c>
      <c r="AD171" t="n">
        <v>17</v>
      </c>
      <c r="AE171" t="n">
        <v>29</v>
      </c>
      <c r="AF171" t="n">
        <v>5</v>
      </c>
      <c r="AG171" t="n">
        <v>12</v>
      </c>
      <c r="AH171" t="n">
        <v>5</v>
      </c>
      <c r="AI171" t="n">
        <v>7</v>
      </c>
      <c r="AJ171" t="n">
        <v>11</v>
      </c>
      <c r="AK171" t="n">
        <v>18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HYPERLINK("https://creighton-primo.hosted.exlibrisgroup.com/primo-explore/search?tab=default_tab&amp;search_scope=EVERYTHING&amp;vid=01CRU&amp;lang=en_US&amp;offset=0&amp;query=any,contains,991004257419702656","Catalog Record")</f>
        <v/>
      </c>
      <c r="AT171">
        <f>HYPERLINK("http://www.worldcat.org/oclc/50942108","WorldCat Record")</f>
        <v/>
      </c>
      <c r="AU171" t="inlineStr">
        <is>
          <t>4783590079:eng</t>
        </is>
      </c>
      <c r="AV171" t="inlineStr">
        <is>
          <t>50942108</t>
        </is>
      </c>
      <c r="AW171" t="inlineStr">
        <is>
          <t>991004257419702656</t>
        </is>
      </c>
      <c r="AX171" t="inlineStr">
        <is>
          <t>991004257419702656</t>
        </is>
      </c>
      <c r="AY171" t="inlineStr">
        <is>
          <t>2254715840002656</t>
        </is>
      </c>
      <c r="AZ171" t="inlineStr">
        <is>
          <t>BOOK</t>
        </is>
      </c>
      <c r="BB171" t="inlineStr">
        <is>
          <t>9780761927426</t>
        </is>
      </c>
      <c r="BC171" t="inlineStr">
        <is>
          <t>32285004898481</t>
        </is>
      </c>
      <c r="BD171" t="inlineStr">
        <is>
          <t>893624519</t>
        </is>
      </c>
    </row>
    <row r="172">
      <c r="A172" t="inlineStr">
        <is>
          <t>No</t>
        </is>
      </c>
      <c r="B172" t="inlineStr">
        <is>
          <t>H61 .Q8 v. 74</t>
        </is>
      </c>
      <c r="C172" t="inlineStr">
        <is>
          <t>0                      H  0061000Q  8                                                       v. 74</t>
        </is>
      </c>
      <c r="D172" t="inlineStr">
        <is>
          <t>Experimental design and analysis / Steven R. Brown, Lawrence E. Melamed.</t>
        </is>
      </c>
      <c r="E172" t="inlineStr">
        <is>
          <t>V. 74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Brown, Steven R. (Steven Randall), 1939-</t>
        </is>
      </c>
      <c r="L172" t="inlineStr">
        <is>
          <t>Newbury Park, Calif. : Sage Publications, c1990.</t>
        </is>
      </c>
      <c r="M172" t="inlineStr">
        <is>
          <t>1990</t>
        </is>
      </c>
      <c r="O172" t="inlineStr">
        <is>
          <t>eng</t>
        </is>
      </c>
      <c r="P172" t="inlineStr">
        <is>
          <t>cau</t>
        </is>
      </c>
      <c r="Q172" t="inlineStr">
        <is>
          <t>Sage university papers series. Quantitative applications in the social sciences ; no. 07-074</t>
        </is>
      </c>
      <c r="R172" t="inlineStr">
        <is>
          <t xml:space="preserve">H  </t>
        </is>
      </c>
      <c r="S172" t="n">
        <v>2</v>
      </c>
      <c r="T172" t="n">
        <v>2</v>
      </c>
      <c r="U172" t="inlineStr">
        <is>
          <t>2010-04-27</t>
        </is>
      </c>
      <c r="V172" t="inlineStr">
        <is>
          <t>2010-04-27</t>
        </is>
      </c>
      <c r="W172" t="inlineStr">
        <is>
          <t>2009-04-15</t>
        </is>
      </c>
      <c r="X172" t="inlineStr">
        <is>
          <t>2009-04-15</t>
        </is>
      </c>
      <c r="Y172" t="n">
        <v>577</v>
      </c>
      <c r="Z172" t="n">
        <v>410</v>
      </c>
      <c r="AA172" t="n">
        <v>819</v>
      </c>
      <c r="AB172" t="n">
        <v>2</v>
      </c>
      <c r="AC172" t="n">
        <v>5</v>
      </c>
      <c r="AD172" t="n">
        <v>17</v>
      </c>
      <c r="AE172" t="n">
        <v>24</v>
      </c>
      <c r="AF172" t="n">
        <v>7</v>
      </c>
      <c r="AG172" t="n">
        <v>9</v>
      </c>
      <c r="AH172" t="n">
        <v>3</v>
      </c>
      <c r="AI172" t="n">
        <v>4</v>
      </c>
      <c r="AJ172" t="n">
        <v>11</v>
      </c>
      <c r="AK172" t="n">
        <v>12</v>
      </c>
      <c r="AL172" t="n">
        <v>1</v>
      </c>
      <c r="AM172" t="n">
        <v>4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HYPERLINK("https://creighton-primo.hosted.exlibrisgroup.com/primo-explore/search?tab=default_tab&amp;search_scope=EVERYTHING&amp;vid=01CRU&amp;lang=en_US&amp;offset=0&amp;query=any,contains,991005305189702656","Catalog Record")</f>
        <v/>
      </c>
      <c r="AT172">
        <f>HYPERLINK("http://www.worldcat.org/oclc/21229429","WorldCat Record")</f>
        <v/>
      </c>
      <c r="AU172" t="inlineStr">
        <is>
          <t>114562924:eng</t>
        </is>
      </c>
      <c r="AV172" t="inlineStr">
        <is>
          <t>21229429</t>
        </is>
      </c>
      <c r="AW172" t="inlineStr">
        <is>
          <t>991005305189702656</t>
        </is>
      </c>
      <c r="AX172" t="inlineStr">
        <is>
          <t>991005305189702656</t>
        </is>
      </c>
      <c r="AY172" t="inlineStr">
        <is>
          <t>2270538770002656</t>
        </is>
      </c>
      <c r="AZ172" t="inlineStr">
        <is>
          <t>BOOK</t>
        </is>
      </c>
      <c r="BB172" t="inlineStr">
        <is>
          <t>9780803938540</t>
        </is>
      </c>
      <c r="BC172" t="inlineStr">
        <is>
          <t>32285005515597</t>
        </is>
      </c>
      <c r="BD172" t="inlineStr">
        <is>
          <t>893625798</t>
        </is>
      </c>
    </row>
    <row r="173">
      <c r="A173" t="inlineStr">
        <is>
          <t>No</t>
        </is>
      </c>
      <c r="B173" t="inlineStr">
        <is>
          <t>H61 .Q8 v. 75</t>
        </is>
      </c>
      <c r="C173" t="inlineStr">
        <is>
          <t>0                      H  0061000Q  8                                                       v. 75</t>
        </is>
      </c>
      <c r="D173" t="inlineStr">
        <is>
          <t>Metric scaling : correspondence analysis / Susan C. Weller, A. Kimball Romney.</t>
        </is>
      </c>
      <c r="E173" t="inlineStr">
        <is>
          <t>V. 75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Weller, Susan C.</t>
        </is>
      </c>
      <c r="L173" t="inlineStr">
        <is>
          <t>Newbury Park, Calif. : Sage Publications, c1990.</t>
        </is>
      </c>
      <c r="M173" t="inlineStr">
        <is>
          <t>1990</t>
        </is>
      </c>
      <c r="O173" t="inlineStr">
        <is>
          <t>eng</t>
        </is>
      </c>
      <c r="P173" t="inlineStr">
        <is>
          <t>cau</t>
        </is>
      </c>
      <c r="Q173" t="inlineStr">
        <is>
          <t>Sage university papers series. Quantitative applications in the social sciences ; no. 07-075</t>
        </is>
      </c>
      <c r="R173" t="inlineStr">
        <is>
          <t xml:space="preserve">H  </t>
        </is>
      </c>
      <c r="S173" t="n">
        <v>1</v>
      </c>
      <c r="T173" t="n">
        <v>1</v>
      </c>
      <c r="U173" t="inlineStr">
        <is>
          <t>2009-04-15</t>
        </is>
      </c>
      <c r="V173" t="inlineStr">
        <is>
          <t>2009-04-15</t>
        </is>
      </c>
      <c r="W173" t="inlineStr">
        <is>
          <t>2009-04-15</t>
        </is>
      </c>
      <c r="X173" t="inlineStr">
        <is>
          <t>2009-04-15</t>
        </is>
      </c>
      <c r="Y173" t="n">
        <v>461</v>
      </c>
      <c r="Z173" t="n">
        <v>330</v>
      </c>
      <c r="AA173" t="n">
        <v>748</v>
      </c>
      <c r="AB173" t="n">
        <v>2</v>
      </c>
      <c r="AC173" t="n">
        <v>5</v>
      </c>
      <c r="AD173" t="n">
        <v>15</v>
      </c>
      <c r="AE173" t="n">
        <v>21</v>
      </c>
      <c r="AF173" t="n">
        <v>5</v>
      </c>
      <c r="AG173" t="n">
        <v>7</v>
      </c>
      <c r="AH173" t="n">
        <v>4</v>
      </c>
      <c r="AI173" t="n">
        <v>5</v>
      </c>
      <c r="AJ173" t="n">
        <v>10</v>
      </c>
      <c r="AK173" t="n">
        <v>10</v>
      </c>
      <c r="AL173" t="n">
        <v>1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HYPERLINK("http://catalog.hathitrust.org/Record/002208765","HathiTrust Record")</f>
        <v/>
      </c>
      <c r="AS173">
        <f>HYPERLINK("https://creighton-primo.hosted.exlibrisgroup.com/primo-explore/search?tab=default_tab&amp;search_scope=EVERYTHING&amp;vid=01CRU&amp;lang=en_US&amp;offset=0&amp;query=any,contains,991005305049702656","Catalog Record")</f>
        <v/>
      </c>
      <c r="AT173">
        <f>HYPERLINK("http://www.worldcat.org/oclc/21760588","WorldCat Record")</f>
        <v/>
      </c>
      <c r="AU173" t="inlineStr">
        <is>
          <t>793879247:eng</t>
        </is>
      </c>
      <c r="AV173" t="inlineStr">
        <is>
          <t>21760588</t>
        </is>
      </c>
      <c r="AW173" t="inlineStr">
        <is>
          <t>991005305049702656</t>
        </is>
      </c>
      <c r="AX173" t="inlineStr">
        <is>
          <t>991005305049702656</t>
        </is>
      </c>
      <c r="AY173" t="inlineStr">
        <is>
          <t>2255237520002656</t>
        </is>
      </c>
      <c r="AZ173" t="inlineStr">
        <is>
          <t>BOOK</t>
        </is>
      </c>
      <c r="BB173" t="inlineStr">
        <is>
          <t>9780803937505</t>
        </is>
      </c>
      <c r="BC173" t="inlineStr">
        <is>
          <t>32285005515605</t>
        </is>
      </c>
      <c r="BD173" t="inlineStr">
        <is>
          <t>893260895</t>
        </is>
      </c>
    </row>
    <row r="174">
      <c r="A174" t="inlineStr">
        <is>
          <t>No</t>
        </is>
      </c>
      <c r="B174" t="inlineStr">
        <is>
          <t>H61 .Q8 v. 77</t>
        </is>
      </c>
      <c r="C174" t="inlineStr">
        <is>
          <t>0                      H  0061000Q  8                                                       v. 77</t>
        </is>
      </c>
      <c r="D174" t="inlineStr">
        <is>
          <t>Expert systems / Robert A. Benfer, Edward E. Brent, Jr., Louanna Furbee.</t>
        </is>
      </c>
      <c r="E174" t="inlineStr">
        <is>
          <t>V. 77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Benfer, Robert A., 1939-</t>
        </is>
      </c>
      <c r="L174" t="inlineStr">
        <is>
          <t>Newbury Park, Calif. : Sage Publications, c1991.</t>
        </is>
      </c>
      <c r="M174" t="inlineStr">
        <is>
          <t>1991</t>
        </is>
      </c>
      <c r="O174" t="inlineStr">
        <is>
          <t>eng</t>
        </is>
      </c>
      <c r="P174" t="inlineStr">
        <is>
          <t>cau</t>
        </is>
      </c>
      <c r="Q174" t="inlineStr">
        <is>
          <t>Sage university papers series. Quantitative applications in the social sciences ; no. 07-077</t>
        </is>
      </c>
      <c r="R174" t="inlineStr">
        <is>
          <t xml:space="preserve">H  </t>
        </is>
      </c>
      <c r="S174" t="n">
        <v>1</v>
      </c>
      <c r="T174" t="n">
        <v>1</v>
      </c>
      <c r="U174" t="inlineStr">
        <is>
          <t>2009-04-02</t>
        </is>
      </c>
      <c r="V174" t="inlineStr">
        <is>
          <t>2009-04-02</t>
        </is>
      </c>
      <c r="W174" t="inlineStr">
        <is>
          <t>2009-04-02</t>
        </is>
      </c>
      <c r="X174" t="inlineStr">
        <is>
          <t>2009-04-02</t>
        </is>
      </c>
      <c r="Y174" t="n">
        <v>438</v>
      </c>
      <c r="Z174" t="n">
        <v>322</v>
      </c>
      <c r="AA174" t="n">
        <v>785</v>
      </c>
      <c r="AB174" t="n">
        <v>3</v>
      </c>
      <c r="AC174" t="n">
        <v>5</v>
      </c>
      <c r="AD174" t="n">
        <v>16</v>
      </c>
      <c r="AE174" t="n">
        <v>22</v>
      </c>
      <c r="AF174" t="n">
        <v>5</v>
      </c>
      <c r="AG174" t="n">
        <v>8</v>
      </c>
      <c r="AH174" t="n">
        <v>3</v>
      </c>
      <c r="AI174" t="n">
        <v>4</v>
      </c>
      <c r="AJ174" t="n">
        <v>10</v>
      </c>
      <c r="AK174" t="n">
        <v>11</v>
      </c>
      <c r="AL174" t="n">
        <v>2</v>
      </c>
      <c r="AM174" t="n">
        <v>4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HYPERLINK("https://creighton-primo.hosted.exlibrisgroup.com/primo-explore/search?tab=default_tab&amp;search_scope=EVERYTHING&amp;vid=01CRU&amp;lang=en_US&amp;offset=0&amp;query=any,contains,991005305179702656","Catalog Record")</f>
        <v/>
      </c>
      <c r="AT174">
        <f>HYPERLINK("http://www.worldcat.org/oclc/22597083","WorldCat Record")</f>
        <v/>
      </c>
      <c r="AU174" t="inlineStr">
        <is>
          <t>24599781:eng</t>
        </is>
      </c>
      <c r="AV174" t="inlineStr">
        <is>
          <t>22597083</t>
        </is>
      </c>
      <c r="AW174" t="inlineStr">
        <is>
          <t>991005305179702656</t>
        </is>
      </c>
      <c r="AX174" t="inlineStr">
        <is>
          <t>991005305179702656</t>
        </is>
      </c>
      <c r="AY174" t="inlineStr">
        <is>
          <t>2254838600002656</t>
        </is>
      </c>
      <c r="AZ174" t="inlineStr">
        <is>
          <t>BOOK</t>
        </is>
      </c>
      <c r="BB174" t="inlineStr">
        <is>
          <t>9780803940369</t>
        </is>
      </c>
      <c r="BC174" t="inlineStr">
        <is>
          <t>32285005512164</t>
        </is>
      </c>
      <c r="BD174" t="inlineStr">
        <is>
          <t>893431206</t>
        </is>
      </c>
    </row>
    <row r="175">
      <c r="A175" t="inlineStr">
        <is>
          <t>No</t>
        </is>
      </c>
      <c r="B175" t="inlineStr">
        <is>
          <t>H61 .Q8 v. 78</t>
        </is>
      </c>
      <c r="C175" t="inlineStr">
        <is>
          <t>0                      H  0061000Q  8                                                       v. 78</t>
        </is>
      </c>
      <c r="D175" t="inlineStr">
        <is>
          <t>Data theory and dimensional analysis / William G. Jacoby.</t>
        </is>
      </c>
      <c r="E175" t="inlineStr">
        <is>
          <t>V. 78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Jacoby, William G.</t>
        </is>
      </c>
      <c r="L175" t="inlineStr">
        <is>
          <t>Newbury Park, Calif. : Sage Publications, c1991.</t>
        </is>
      </c>
      <c r="M175" t="inlineStr">
        <is>
          <t>1991</t>
        </is>
      </c>
      <c r="O175" t="inlineStr">
        <is>
          <t>eng</t>
        </is>
      </c>
      <c r="P175" t="inlineStr">
        <is>
          <t>cau</t>
        </is>
      </c>
      <c r="Q175" t="inlineStr">
        <is>
          <t>Quantitative applications in the social sciences no. 78</t>
        </is>
      </c>
      <c r="R175" t="inlineStr">
        <is>
          <t xml:space="preserve">H  </t>
        </is>
      </c>
      <c r="S175" t="n">
        <v>1</v>
      </c>
      <c r="T175" t="n">
        <v>1</v>
      </c>
      <c r="U175" t="inlineStr">
        <is>
          <t>2009-04-15</t>
        </is>
      </c>
      <c r="V175" t="inlineStr">
        <is>
          <t>2009-04-15</t>
        </is>
      </c>
      <c r="W175" t="inlineStr">
        <is>
          <t>2009-04-15</t>
        </is>
      </c>
      <c r="X175" t="inlineStr">
        <is>
          <t>2009-04-15</t>
        </is>
      </c>
      <c r="Y175" t="n">
        <v>460</v>
      </c>
      <c r="Z175" t="n">
        <v>337</v>
      </c>
      <c r="AA175" t="n">
        <v>704</v>
      </c>
      <c r="AB175" t="n">
        <v>2</v>
      </c>
      <c r="AC175" t="n">
        <v>5</v>
      </c>
      <c r="AD175" t="n">
        <v>15</v>
      </c>
      <c r="AE175" t="n">
        <v>21</v>
      </c>
      <c r="AF175" t="n">
        <v>5</v>
      </c>
      <c r="AG175" t="n">
        <v>7</v>
      </c>
      <c r="AH175" t="n">
        <v>3</v>
      </c>
      <c r="AI175" t="n">
        <v>4</v>
      </c>
      <c r="AJ175" t="n">
        <v>11</v>
      </c>
      <c r="AK175" t="n">
        <v>11</v>
      </c>
      <c r="AL175" t="n">
        <v>1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HYPERLINK("http://catalog.hathitrust.org/Record/002450402","HathiTrust Record")</f>
        <v/>
      </c>
      <c r="AS175">
        <f>HYPERLINK("https://creighton-primo.hosted.exlibrisgroup.com/primo-explore/search?tab=default_tab&amp;search_scope=EVERYTHING&amp;vid=01CRU&amp;lang=en_US&amp;offset=0&amp;query=any,contains,991005305169702656","Catalog Record")</f>
        <v/>
      </c>
      <c r="AT175">
        <f>HYPERLINK("http://www.worldcat.org/oclc/22906209","WorldCat Record")</f>
        <v/>
      </c>
      <c r="AU175" t="inlineStr">
        <is>
          <t>1084047:eng</t>
        </is>
      </c>
      <c r="AV175" t="inlineStr">
        <is>
          <t>22906209</t>
        </is>
      </c>
      <c r="AW175" t="inlineStr">
        <is>
          <t>991005305169702656</t>
        </is>
      </c>
      <c r="AX175" t="inlineStr">
        <is>
          <t>991005305169702656</t>
        </is>
      </c>
      <c r="AY175" t="inlineStr">
        <is>
          <t>2262159960002656</t>
        </is>
      </c>
      <c r="AZ175" t="inlineStr">
        <is>
          <t>BOOK</t>
        </is>
      </c>
      <c r="BB175" t="inlineStr">
        <is>
          <t>9780803941786</t>
        </is>
      </c>
      <c r="BC175" t="inlineStr">
        <is>
          <t>32285005515613</t>
        </is>
      </c>
      <c r="BD175" t="inlineStr">
        <is>
          <t>893338892</t>
        </is>
      </c>
    </row>
    <row r="176">
      <c r="A176" t="inlineStr">
        <is>
          <t>No</t>
        </is>
      </c>
      <c r="B176" t="inlineStr">
        <is>
          <t>H61 .Q8 v. 79</t>
        </is>
      </c>
      <c r="C176" t="inlineStr">
        <is>
          <t>0                      H  0061000Q  8                                                       v. 79</t>
        </is>
      </c>
      <c r="D176" t="inlineStr">
        <is>
          <t>Regression diagnostics / John Fox.</t>
        </is>
      </c>
      <c r="E176" t="inlineStr">
        <is>
          <t>V. 79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Fox, John, 1947-</t>
        </is>
      </c>
      <c r="L176" t="inlineStr">
        <is>
          <t>Newbury Park, Calif. : Sage Publications, c1991.</t>
        </is>
      </c>
      <c r="M176" t="inlineStr">
        <is>
          <t>1991</t>
        </is>
      </c>
      <c r="O176" t="inlineStr">
        <is>
          <t>eng</t>
        </is>
      </c>
      <c r="P176" t="inlineStr">
        <is>
          <t>cau</t>
        </is>
      </c>
      <c r="Q176" t="inlineStr">
        <is>
          <t>A Sage university papers series. Quantitative applications in the social sciences ; no. 07-079</t>
        </is>
      </c>
      <c r="R176" t="inlineStr">
        <is>
          <t xml:space="preserve">H  </t>
        </is>
      </c>
      <c r="S176" t="n">
        <v>1</v>
      </c>
      <c r="T176" t="n">
        <v>1</v>
      </c>
      <c r="U176" t="inlineStr">
        <is>
          <t>2009-04-15</t>
        </is>
      </c>
      <c r="V176" t="inlineStr">
        <is>
          <t>2009-04-15</t>
        </is>
      </c>
      <c r="W176" t="inlineStr">
        <is>
          <t>2009-04-15</t>
        </is>
      </c>
      <c r="X176" t="inlineStr">
        <is>
          <t>2009-04-15</t>
        </is>
      </c>
      <c r="Y176" t="n">
        <v>547</v>
      </c>
      <c r="Z176" t="n">
        <v>409</v>
      </c>
      <c r="AA176" t="n">
        <v>778</v>
      </c>
      <c r="AB176" t="n">
        <v>3</v>
      </c>
      <c r="AC176" t="n">
        <v>5</v>
      </c>
      <c r="AD176" t="n">
        <v>22</v>
      </c>
      <c r="AE176" t="n">
        <v>26</v>
      </c>
      <c r="AF176" t="n">
        <v>10</v>
      </c>
      <c r="AG176" t="n">
        <v>12</v>
      </c>
      <c r="AH176" t="n">
        <v>4</v>
      </c>
      <c r="AI176" t="n">
        <v>4</v>
      </c>
      <c r="AJ176" t="n">
        <v>12</v>
      </c>
      <c r="AK176" t="n">
        <v>12</v>
      </c>
      <c r="AL176" t="n">
        <v>2</v>
      </c>
      <c r="AM176" t="n">
        <v>4</v>
      </c>
      <c r="AN176" t="n">
        <v>1</v>
      </c>
      <c r="AO176" t="n">
        <v>1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HYPERLINK("https://creighton-primo.hosted.exlibrisgroup.com/primo-explore/search?tab=default_tab&amp;search_scope=EVERYTHING&amp;vid=01CRU&amp;lang=en_US&amp;offset=0&amp;query=any,contains,991005305149702656","Catalog Record")</f>
        <v/>
      </c>
      <c r="AT176">
        <f>HYPERLINK("http://www.worldcat.org/oclc/24068617","WorldCat Record")</f>
        <v/>
      </c>
      <c r="AU176" t="inlineStr">
        <is>
          <t>10177926545:eng</t>
        </is>
      </c>
      <c r="AV176" t="inlineStr">
        <is>
          <t>24068617</t>
        </is>
      </c>
      <c r="AW176" t="inlineStr">
        <is>
          <t>991005305149702656</t>
        </is>
      </c>
      <c r="AX176" t="inlineStr">
        <is>
          <t>991005305149702656</t>
        </is>
      </c>
      <c r="AY176" t="inlineStr">
        <is>
          <t>2261355450002656</t>
        </is>
      </c>
      <c r="AZ176" t="inlineStr">
        <is>
          <t>BOOK</t>
        </is>
      </c>
      <c r="BB176" t="inlineStr">
        <is>
          <t>9780803939714</t>
        </is>
      </c>
      <c r="BC176" t="inlineStr">
        <is>
          <t>32285005515621</t>
        </is>
      </c>
      <c r="BD176" t="inlineStr">
        <is>
          <t>893527273</t>
        </is>
      </c>
    </row>
    <row r="177">
      <c r="A177" t="inlineStr">
        <is>
          <t>No</t>
        </is>
      </c>
      <c r="B177" t="inlineStr">
        <is>
          <t>H61 .Q8 v. 81</t>
        </is>
      </c>
      <c r="C177" t="inlineStr">
        <is>
          <t>0                      H  0061000Q  8                                                       v. 81</t>
        </is>
      </c>
      <c r="D177" t="inlineStr">
        <is>
          <t>Contextual analysis / Gudmund R. Iversen.</t>
        </is>
      </c>
      <c r="E177" t="inlineStr">
        <is>
          <t>V. 81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Iversen, Gudmund R.</t>
        </is>
      </c>
      <c r="L177" t="inlineStr">
        <is>
          <t>Newbury Park, Calif. : Sage Publications, c1991.</t>
        </is>
      </c>
      <c r="M177" t="inlineStr">
        <is>
          <t>1991</t>
        </is>
      </c>
      <c r="O177" t="inlineStr">
        <is>
          <t>eng</t>
        </is>
      </c>
      <c r="P177" t="inlineStr">
        <is>
          <t>cau</t>
        </is>
      </c>
      <c r="Q177" t="inlineStr">
        <is>
          <t>Sage university papers. Quantitative applications in the social sciences ; 07-081</t>
        </is>
      </c>
      <c r="R177" t="inlineStr">
        <is>
          <t xml:space="preserve">H  </t>
        </is>
      </c>
      <c r="S177" t="n">
        <v>1</v>
      </c>
      <c r="T177" t="n">
        <v>1</v>
      </c>
      <c r="U177" t="inlineStr">
        <is>
          <t>2009-04-15</t>
        </is>
      </c>
      <c r="V177" t="inlineStr">
        <is>
          <t>2009-04-15</t>
        </is>
      </c>
      <c r="W177" t="inlineStr">
        <is>
          <t>2009-04-15</t>
        </is>
      </c>
      <c r="X177" t="inlineStr">
        <is>
          <t>2009-04-15</t>
        </is>
      </c>
      <c r="Y177" t="n">
        <v>443</v>
      </c>
      <c r="Z177" t="n">
        <v>325</v>
      </c>
      <c r="AA177" t="n">
        <v>753</v>
      </c>
      <c r="AB177" t="n">
        <v>2</v>
      </c>
      <c r="AC177" t="n">
        <v>5</v>
      </c>
      <c r="AD177" t="n">
        <v>17</v>
      </c>
      <c r="AE177" t="n">
        <v>23</v>
      </c>
      <c r="AF177" t="n">
        <v>5</v>
      </c>
      <c r="AG177" t="n">
        <v>8</v>
      </c>
      <c r="AH177" t="n">
        <v>5</v>
      </c>
      <c r="AI177" t="n">
        <v>5</v>
      </c>
      <c r="AJ177" t="n">
        <v>11</v>
      </c>
      <c r="AK177" t="n">
        <v>11</v>
      </c>
      <c r="AL177" t="n">
        <v>1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HYPERLINK("http://catalog.hathitrust.org/Record/002496184","HathiTrust Record")</f>
        <v/>
      </c>
      <c r="AS177">
        <f>HYPERLINK("https://creighton-primo.hosted.exlibrisgroup.com/primo-explore/search?tab=default_tab&amp;search_scope=EVERYTHING&amp;vid=01CRU&amp;lang=en_US&amp;offset=0&amp;query=any,contains,991005305159702656","Catalog Record")</f>
        <v/>
      </c>
      <c r="AT177">
        <f>HYPERLINK("http://www.worldcat.org/oclc/24010281","WorldCat Record")</f>
        <v/>
      </c>
      <c r="AU177" t="inlineStr">
        <is>
          <t>1057942:eng</t>
        </is>
      </c>
      <c r="AV177" t="inlineStr">
        <is>
          <t>24010281</t>
        </is>
      </c>
      <c r="AW177" t="inlineStr">
        <is>
          <t>991005305159702656</t>
        </is>
      </c>
      <c r="AX177" t="inlineStr">
        <is>
          <t>991005305159702656</t>
        </is>
      </c>
      <c r="AY177" t="inlineStr">
        <is>
          <t>2264666220002656</t>
        </is>
      </c>
      <c r="AZ177" t="inlineStr">
        <is>
          <t>BOOK</t>
        </is>
      </c>
      <c r="BB177" t="inlineStr">
        <is>
          <t>9780803942721</t>
        </is>
      </c>
      <c r="BC177" t="inlineStr">
        <is>
          <t>32285005515639</t>
        </is>
      </c>
      <c r="BD177" t="inlineStr">
        <is>
          <t>893896207</t>
        </is>
      </c>
    </row>
    <row r="178">
      <c r="A178" t="inlineStr">
        <is>
          <t>No</t>
        </is>
      </c>
      <c r="B178" t="inlineStr">
        <is>
          <t>H61 .Q8 v. 85</t>
        </is>
      </c>
      <c r="C178" t="inlineStr">
        <is>
          <t>0                      H  0061000Q  8                                                       v. 85</t>
        </is>
      </c>
      <c r="D178" t="inlineStr">
        <is>
          <t>Processing data : the survey example / Linda B. Bourque, Virginia A. Clark.</t>
        </is>
      </c>
      <c r="E178" t="inlineStr">
        <is>
          <t>V. 85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Bourque, Linda Brookover, 1941-</t>
        </is>
      </c>
      <c r="L178" t="inlineStr">
        <is>
          <t>Newbury Park, Calif. : Sage, c1992.</t>
        </is>
      </c>
      <c r="M178" t="inlineStr">
        <is>
          <t>1992</t>
        </is>
      </c>
      <c r="O178" t="inlineStr">
        <is>
          <t>eng</t>
        </is>
      </c>
      <c r="P178" t="inlineStr">
        <is>
          <t>cau</t>
        </is>
      </c>
      <c r="Q178" t="inlineStr">
        <is>
          <t>Sage university paper. Quantitative applications in the social sciences ; no. 07-085</t>
        </is>
      </c>
      <c r="R178" t="inlineStr">
        <is>
          <t xml:space="preserve">H  </t>
        </is>
      </c>
      <c r="S178" t="n">
        <v>1</v>
      </c>
      <c r="T178" t="n">
        <v>1</v>
      </c>
      <c r="U178" t="inlineStr">
        <is>
          <t>2009-04-15</t>
        </is>
      </c>
      <c r="V178" t="inlineStr">
        <is>
          <t>2009-04-15</t>
        </is>
      </c>
      <c r="W178" t="inlineStr">
        <is>
          <t>2009-04-15</t>
        </is>
      </c>
      <c r="X178" t="inlineStr">
        <is>
          <t>2009-04-15</t>
        </is>
      </c>
      <c r="Y178" t="n">
        <v>481</v>
      </c>
      <c r="Z178" t="n">
        <v>344</v>
      </c>
      <c r="AA178" t="n">
        <v>752</v>
      </c>
      <c r="AB178" t="n">
        <v>3</v>
      </c>
      <c r="AC178" t="n">
        <v>5</v>
      </c>
      <c r="AD178" t="n">
        <v>20</v>
      </c>
      <c r="AE178" t="n">
        <v>25</v>
      </c>
      <c r="AF178" t="n">
        <v>8</v>
      </c>
      <c r="AG178" t="n">
        <v>10</v>
      </c>
      <c r="AH178" t="n">
        <v>4</v>
      </c>
      <c r="AI178" t="n">
        <v>5</v>
      </c>
      <c r="AJ178" t="n">
        <v>14</v>
      </c>
      <c r="AK178" t="n">
        <v>14</v>
      </c>
      <c r="AL178" t="n">
        <v>2</v>
      </c>
      <c r="AM178" t="n">
        <v>4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HYPERLINK("http://catalog.hathitrust.org/Record/004571004","HathiTrust Record")</f>
        <v/>
      </c>
      <c r="AS178">
        <f>HYPERLINK("https://creighton-primo.hosted.exlibrisgroup.com/primo-explore/search?tab=default_tab&amp;search_scope=EVERYTHING&amp;vid=01CRU&amp;lang=en_US&amp;offset=0&amp;query=any,contains,991005305129702656","Catalog Record")</f>
        <v/>
      </c>
      <c r="AT178">
        <f>HYPERLINK("http://www.worldcat.org/oclc/25551134","WorldCat Record")</f>
        <v/>
      </c>
      <c r="AU178" t="inlineStr">
        <is>
          <t>799632705:eng</t>
        </is>
      </c>
      <c r="AV178" t="inlineStr">
        <is>
          <t>25551134</t>
        </is>
      </c>
      <c r="AW178" t="inlineStr">
        <is>
          <t>991005305129702656</t>
        </is>
      </c>
      <c r="AX178" t="inlineStr">
        <is>
          <t>991005305129702656</t>
        </is>
      </c>
      <c r="AY178" t="inlineStr">
        <is>
          <t>2266016970002656</t>
        </is>
      </c>
      <c r="AZ178" t="inlineStr">
        <is>
          <t>BOOK</t>
        </is>
      </c>
      <c r="BB178" t="inlineStr">
        <is>
          <t>9780803947412</t>
        </is>
      </c>
      <c r="BC178" t="inlineStr">
        <is>
          <t>32285005515647</t>
        </is>
      </c>
      <c r="BD178" t="inlineStr">
        <is>
          <t>893713844</t>
        </is>
      </c>
    </row>
    <row r="179">
      <c r="A179" t="inlineStr">
        <is>
          <t>No</t>
        </is>
      </c>
      <c r="B179" t="inlineStr">
        <is>
          <t>H61 .Q8 v. 86</t>
        </is>
      </c>
      <c r="C179" t="inlineStr">
        <is>
          <t>0                      H  0061000Q  8                                                       v. 86</t>
        </is>
      </c>
      <c r="D179" t="inlineStr">
        <is>
          <t>Logit modeling : practical applications / Alfred DeMaris.</t>
        </is>
      </c>
      <c r="E179" t="inlineStr">
        <is>
          <t>V. 86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DeMaris, Alfred, 1946-</t>
        </is>
      </c>
      <c r="L179" t="inlineStr">
        <is>
          <t>Newbury Park : Sage Publications, c1992.</t>
        </is>
      </c>
      <c r="M179" t="inlineStr">
        <is>
          <t>1992</t>
        </is>
      </c>
      <c r="O179" t="inlineStr">
        <is>
          <t>eng</t>
        </is>
      </c>
      <c r="P179" t="inlineStr">
        <is>
          <t>cau</t>
        </is>
      </c>
      <c r="Q179" t="inlineStr">
        <is>
          <t>Sage university papers series. Quantitative applications in the social sciences ; no. 07-086</t>
        </is>
      </c>
      <c r="R179" t="inlineStr">
        <is>
          <t xml:space="preserve">H  </t>
        </is>
      </c>
      <c r="S179" t="n">
        <v>1</v>
      </c>
      <c r="T179" t="n">
        <v>1</v>
      </c>
      <c r="U179" t="inlineStr">
        <is>
          <t>2009-04-15</t>
        </is>
      </c>
      <c r="V179" t="inlineStr">
        <is>
          <t>2009-04-15</t>
        </is>
      </c>
      <c r="W179" t="inlineStr">
        <is>
          <t>2009-04-15</t>
        </is>
      </c>
      <c r="X179" t="inlineStr">
        <is>
          <t>2009-04-15</t>
        </is>
      </c>
      <c r="Y179" t="n">
        <v>523</v>
      </c>
      <c r="Z179" t="n">
        <v>374</v>
      </c>
      <c r="AA179" t="n">
        <v>790</v>
      </c>
      <c r="AB179" t="n">
        <v>3</v>
      </c>
      <c r="AC179" t="n">
        <v>5</v>
      </c>
      <c r="AD179" t="n">
        <v>22</v>
      </c>
      <c r="AE179" t="n">
        <v>26</v>
      </c>
      <c r="AF179" t="n">
        <v>9</v>
      </c>
      <c r="AG179" t="n">
        <v>11</v>
      </c>
      <c r="AH179" t="n">
        <v>7</v>
      </c>
      <c r="AI179" t="n">
        <v>7</v>
      </c>
      <c r="AJ179" t="n">
        <v>12</v>
      </c>
      <c r="AK179" t="n">
        <v>12</v>
      </c>
      <c r="AL179" t="n">
        <v>2</v>
      </c>
      <c r="AM179" t="n">
        <v>4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HYPERLINK("https://creighton-primo.hosted.exlibrisgroup.com/primo-explore/search?tab=default_tab&amp;search_scope=EVERYTHING&amp;vid=01CRU&amp;lang=en_US&amp;offset=0&amp;query=any,contains,991005305119702656","Catalog Record")</f>
        <v/>
      </c>
      <c r="AT179">
        <f>HYPERLINK("http://www.worldcat.org/oclc/25631065","WorldCat Record")</f>
        <v/>
      </c>
      <c r="AU179" t="inlineStr">
        <is>
          <t>799607704:eng</t>
        </is>
      </c>
      <c r="AV179" t="inlineStr">
        <is>
          <t>25631065</t>
        </is>
      </c>
      <c r="AW179" t="inlineStr">
        <is>
          <t>991005305119702656</t>
        </is>
      </c>
      <c r="AX179" t="inlineStr">
        <is>
          <t>991005305119702656</t>
        </is>
      </c>
      <c r="AY179" t="inlineStr">
        <is>
          <t>2268719480002656</t>
        </is>
      </c>
      <c r="AZ179" t="inlineStr">
        <is>
          <t>BOOK</t>
        </is>
      </c>
      <c r="BB179" t="inlineStr">
        <is>
          <t>9780803943773</t>
        </is>
      </c>
      <c r="BC179" t="inlineStr">
        <is>
          <t>32285005515654</t>
        </is>
      </c>
      <c r="BD179" t="inlineStr">
        <is>
          <t>893600962</t>
        </is>
      </c>
    </row>
    <row r="180">
      <c r="A180" t="inlineStr">
        <is>
          <t>No</t>
        </is>
      </c>
      <c r="B180" t="inlineStr">
        <is>
          <t>H61 .Q8 v. 87</t>
        </is>
      </c>
      <c r="C180" t="inlineStr">
        <is>
          <t>0                      H  0061000Q  8                                                       v. 87</t>
        </is>
      </c>
      <c r="D180" t="inlineStr">
        <is>
          <t>Analytic mapping and geographic databases / G. David Garson, Robert S. Biggs.</t>
        </is>
      </c>
      <c r="E180" t="inlineStr">
        <is>
          <t>V. 87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Garson, G. David.</t>
        </is>
      </c>
      <c r="L180" t="inlineStr">
        <is>
          <t>Newbury Park : Sage Publications, c1992.</t>
        </is>
      </c>
      <c r="M180" t="inlineStr">
        <is>
          <t>1992</t>
        </is>
      </c>
      <c r="O180" t="inlineStr">
        <is>
          <t>eng</t>
        </is>
      </c>
      <c r="P180" t="inlineStr">
        <is>
          <t>cau</t>
        </is>
      </c>
      <c r="Q180" t="inlineStr">
        <is>
          <t>Sage university papers series. Quantitative applications in the social sciences ; no. 07-087</t>
        </is>
      </c>
      <c r="R180" t="inlineStr">
        <is>
          <t xml:space="preserve">H  </t>
        </is>
      </c>
      <c r="S180" t="n">
        <v>1</v>
      </c>
      <c r="T180" t="n">
        <v>1</v>
      </c>
      <c r="U180" t="inlineStr">
        <is>
          <t>2009-04-15</t>
        </is>
      </c>
      <c r="V180" t="inlineStr">
        <is>
          <t>2009-04-15</t>
        </is>
      </c>
      <c r="W180" t="inlineStr">
        <is>
          <t>2009-04-15</t>
        </is>
      </c>
      <c r="X180" t="inlineStr">
        <is>
          <t>2009-04-15</t>
        </is>
      </c>
      <c r="Y180" t="n">
        <v>452</v>
      </c>
      <c r="Z180" t="n">
        <v>328</v>
      </c>
      <c r="AA180" t="n">
        <v>712</v>
      </c>
      <c r="AB180" t="n">
        <v>1</v>
      </c>
      <c r="AC180" t="n">
        <v>5</v>
      </c>
      <c r="AD180" t="n">
        <v>15</v>
      </c>
      <c r="AE180" t="n">
        <v>22</v>
      </c>
      <c r="AF180" t="n">
        <v>5</v>
      </c>
      <c r="AG180" t="n">
        <v>7</v>
      </c>
      <c r="AH180" t="n">
        <v>5</v>
      </c>
      <c r="AI180" t="n">
        <v>5</v>
      </c>
      <c r="AJ180" t="n">
        <v>10</v>
      </c>
      <c r="AK180" t="n">
        <v>11</v>
      </c>
      <c r="AL180" t="n">
        <v>0</v>
      </c>
      <c r="AM180" t="n">
        <v>4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HYPERLINK("http://catalog.hathitrust.org/Record/002573898","HathiTrust Record")</f>
        <v/>
      </c>
      <c r="AS180">
        <f>HYPERLINK("https://creighton-primo.hosted.exlibrisgroup.com/primo-explore/search?tab=default_tab&amp;search_scope=EVERYTHING&amp;vid=01CRU&amp;lang=en_US&amp;offset=0&amp;query=any,contains,991005305109702656","Catalog Record")</f>
        <v/>
      </c>
      <c r="AT180">
        <f>HYPERLINK("http://www.worldcat.org/oclc/25629356","WorldCat Record")</f>
        <v/>
      </c>
      <c r="AU180" t="inlineStr">
        <is>
          <t>960351:eng</t>
        </is>
      </c>
      <c r="AV180" t="inlineStr">
        <is>
          <t>25629356</t>
        </is>
      </c>
      <c r="AW180" t="inlineStr">
        <is>
          <t>991005305109702656</t>
        </is>
      </c>
      <c r="AX180" t="inlineStr">
        <is>
          <t>991005305109702656</t>
        </is>
      </c>
      <c r="AY180" t="inlineStr">
        <is>
          <t>2259896440002656</t>
        </is>
      </c>
      <c r="AZ180" t="inlineStr">
        <is>
          <t>BOOK</t>
        </is>
      </c>
      <c r="BB180" t="inlineStr">
        <is>
          <t>9780803947528</t>
        </is>
      </c>
      <c r="BC180" t="inlineStr">
        <is>
          <t>32285005515662</t>
        </is>
      </c>
      <c r="BD180" t="inlineStr">
        <is>
          <t>893418717</t>
        </is>
      </c>
    </row>
    <row r="181">
      <c r="A181" t="inlineStr">
        <is>
          <t>No</t>
        </is>
      </c>
      <c r="B181" t="inlineStr">
        <is>
          <t>H61 .Q8 v. 89</t>
        </is>
      </c>
      <c r="C181" t="inlineStr">
        <is>
          <t>0                      H  0061000Q  8                                                       v. 89</t>
        </is>
      </c>
      <c r="D181" t="inlineStr">
        <is>
          <t>Multiple comparison procedures / Larry E. Toothaker.</t>
        </is>
      </c>
      <c r="E181" t="inlineStr">
        <is>
          <t>V. 89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Toothaker, Larry E.</t>
        </is>
      </c>
      <c r="L181" t="inlineStr">
        <is>
          <t>Newbury Park, Calif. : Sage, c1993.</t>
        </is>
      </c>
      <c r="M181" t="inlineStr">
        <is>
          <t>1993</t>
        </is>
      </c>
      <c r="O181" t="inlineStr">
        <is>
          <t>eng</t>
        </is>
      </c>
      <c r="P181" t="inlineStr">
        <is>
          <t>cau</t>
        </is>
      </c>
      <c r="Q181" t="inlineStr">
        <is>
          <t>Quantitative applications in the social sciences ; 89</t>
        </is>
      </c>
      <c r="R181" t="inlineStr">
        <is>
          <t xml:space="preserve">H  </t>
        </is>
      </c>
      <c r="S181" t="n">
        <v>1</v>
      </c>
      <c r="T181" t="n">
        <v>1</v>
      </c>
      <c r="U181" t="inlineStr">
        <is>
          <t>2009-04-15</t>
        </is>
      </c>
      <c r="V181" t="inlineStr">
        <is>
          <t>2009-04-15</t>
        </is>
      </c>
      <c r="W181" t="inlineStr">
        <is>
          <t>2009-04-15</t>
        </is>
      </c>
      <c r="X181" t="inlineStr">
        <is>
          <t>2009-04-15</t>
        </is>
      </c>
      <c r="Y181" t="n">
        <v>485</v>
      </c>
      <c r="Z181" t="n">
        <v>357</v>
      </c>
      <c r="AA181" t="n">
        <v>736</v>
      </c>
      <c r="AB181" t="n">
        <v>3</v>
      </c>
      <c r="AC181" t="n">
        <v>5</v>
      </c>
      <c r="AD181" t="n">
        <v>22</v>
      </c>
      <c r="AE181" t="n">
        <v>27</v>
      </c>
      <c r="AF181" t="n">
        <v>9</v>
      </c>
      <c r="AG181" t="n">
        <v>11</v>
      </c>
      <c r="AH181" t="n">
        <v>6</v>
      </c>
      <c r="AI181" t="n">
        <v>6</v>
      </c>
      <c r="AJ181" t="n">
        <v>11</v>
      </c>
      <c r="AK181" t="n">
        <v>12</v>
      </c>
      <c r="AL181" t="n">
        <v>2</v>
      </c>
      <c r="AM181" t="n">
        <v>4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HYPERLINK("http://catalog.hathitrust.org/Record/004571008","HathiTrust Record")</f>
        <v/>
      </c>
      <c r="AS181">
        <f>HYPERLINK("https://creighton-primo.hosted.exlibrisgroup.com/primo-explore/search?tab=default_tab&amp;search_scope=EVERYTHING&amp;vid=01CRU&amp;lang=en_US&amp;offset=0&amp;query=any,contains,991005305099702656","Catalog Record")</f>
        <v/>
      </c>
      <c r="AT181">
        <f>HYPERLINK("http://www.worldcat.org/oclc/26399314","WorldCat Record")</f>
        <v/>
      </c>
      <c r="AU181" t="inlineStr">
        <is>
          <t>1057929:eng</t>
        </is>
      </c>
      <c r="AV181" t="inlineStr">
        <is>
          <t>26399314</t>
        </is>
      </c>
      <c r="AW181" t="inlineStr">
        <is>
          <t>991005305099702656</t>
        </is>
      </c>
      <c r="AX181" t="inlineStr">
        <is>
          <t>991005305099702656</t>
        </is>
      </c>
      <c r="AY181" t="inlineStr">
        <is>
          <t>2263099120002656</t>
        </is>
      </c>
      <c r="AZ181" t="inlineStr">
        <is>
          <t>BOOK</t>
        </is>
      </c>
      <c r="BB181" t="inlineStr">
        <is>
          <t>9780803941779</t>
        </is>
      </c>
      <c r="BC181" t="inlineStr">
        <is>
          <t>32285005515688</t>
        </is>
      </c>
      <c r="BD181" t="inlineStr">
        <is>
          <t>893695114</t>
        </is>
      </c>
    </row>
    <row r="182">
      <c r="A182" t="inlineStr">
        <is>
          <t>No</t>
        </is>
      </c>
      <c r="B182" t="inlineStr">
        <is>
          <t>H61 .Q8 v. 93</t>
        </is>
      </c>
      <c r="C182" t="inlineStr">
        <is>
          <t>0                      H  0061000Q  8                                                       v. 93</t>
        </is>
      </c>
      <c r="D182" t="inlineStr">
        <is>
          <t>Regression with dummy variables / Melissa A. Hardy.</t>
        </is>
      </c>
      <c r="E182" t="inlineStr">
        <is>
          <t>V. 93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Hardy, Melissa A., 1952-</t>
        </is>
      </c>
      <c r="L182" t="inlineStr">
        <is>
          <t>Newbury Park : Sage Publications, c1993.</t>
        </is>
      </c>
      <c r="M182" t="inlineStr">
        <is>
          <t>1993</t>
        </is>
      </c>
      <c r="O182" t="inlineStr">
        <is>
          <t>eng</t>
        </is>
      </c>
      <c r="P182" t="inlineStr">
        <is>
          <t>cau</t>
        </is>
      </c>
      <c r="Q182" t="inlineStr">
        <is>
          <t>Sage university papers series. Quantitative applications in the social sciences ; no. 07-093</t>
        </is>
      </c>
      <c r="R182" t="inlineStr">
        <is>
          <t xml:space="preserve">H  </t>
        </is>
      </c>
      <c r="S182" t="n">
        <v>1</v>
      </c>
      <c r="T182" t="n">
        <v>1</v>
      </c>
      <c r="U182" t="inlineStr">
        <is>
          <t>2009-04-20</t>
        </is>
      </c>
      <c r="V182" t="inlineStr">
        <is>
          <t>2009-04-20</t>
        </is>
      </c>
      <c r="W182" t="inlineStr">
        <is>
          <t>2009-04-20</t>
        </is>
      </c>
      <c r="X182" t="inlineStr">
        <is>
          <t>2009-04-20</t>
        </is>
      </c>
      <c r="Y182" t="n">
        <v>578</v>
      </c>
      <c r="Z182" t="n">
        <v>417</v>
      </c>
      <c r="AA182" t="n">
        <v>825</v>
      </c>
      <c r="AB182" t="n">
        <v>4</v>
      </c>
      <c r="AC182" t="n">
        <v>6</v>
      </c>
      <c r="AD182" t="n">
        <v>23</v>
      </c>
      <c r="AE182" t="n">
        <v>29</v>
      </c>
      <c r="AF182" t="n">
        <v>9</v>
      </c>
      <c r="AG182" t="n">
        <v>11</v>
      </c>
      <c r="AH182" t="n">
        <v>6</v>
      </c>
      <c r="AI182" t="n">
        <v>7</v>
      </c>
      <c r="AJ182" t="n">
        <v>14</v>
      </c>
      <c r="AK182" t="n">
        <v>15</v>
      </c>
      <c r="AL182" t="n">
        <v>3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HYPERLINK("https://creighton-primo.hosted.exlibrisgroup.com/primo-explore/search?tab=default_tab&amp;search_scope=EVERYTHING&amp;vid=01CRU&amp;lang=en_US&amp;offset=0&amp;query=any,contains,991005305079702656","Catalog Record")</f>
        <v/>
      </c>
      <c r="AT182">
        <f>HYPERLINK("http://www.worldcat.org/oclc/27070930","WorldCat Record")</f>
        <v/>
      </c>
      <c r="AU182" t="inlineStr">
        <is>
          <t>352074:eng</t>
        </is>
      </c>
      <c r="AV182" t="inlineStr">
        <is>
          <t>27070930</t>
        </is>
      </c>
      <c r="AW182" t="inlineStr">
        <is>
          <t>991005305079702656</t>
        </is>
      </c>
      <c r="AX182" t="inlineStr">
        <is>
          <t>991005305079702656</t>
        </is>
      </c>
      <c r="AY182" t="inlineStr">
        <is>
          <t>2264699530002656</t>
        </is>
      </c>
      <c r="AZ182" t="inlineStr">
        <is>
          <t>BOOK</t>
        </is>
      </c>
      <c r="BB182" t="inlineStr">
        <is>
          <t>9780803951280</t>
        </is>
      </c>
      <c r="BC182" t="inlineStr">
        <is>
          <t>32285005517023</t>
        </is>
      </c>
      <c r="BD182" t="inlineStr">
        <is>
          <t>893905367</t>
        </is>
      </c>
    </row>
    <row r="183">
      <c r="A183" t="inlineStr">
        <is>
          <t>No</t>
        </is>
      </c>
      <c r="B183" t="inlineStr">
        <is>
          <t>H61 .Q8 v. 94</t>
        </is>
      </c>
      <c r="C183" t="inlineStr">
        <is>
          <t>0                      H  0061000Q  8                                                       v. 94</t>
        </is>
      </c>
      <c r="D183" t="inlineStr">
        <is>
          <t>Loglinear models with latent variables / Jacques A. Hagenaars.</t>
        </is>
      </c>
      <c r="E183" t="inlineStr">
        <is>
          <t>V. 94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Hagenaars, Jacques A.</t>
        </is>
      </c>
      <c r="L183" t="inlineStr">
        <is>
          <t>Newbury Park, Calif. : Sage, c1993.</t>
        </is>
      </c>
      <c r="M183" t="inlineStr">
        <is>
          <t>1993</t>
        </is>
      </c>
      <c r="O183" t="inlineStr">
        <is>
          <t>eng</t>
        </is>
      </c>
      <c r="P183" t="inlineStr">
        <is>
          <t>cau</t>
        </is>
      </c>
      <c r="Q183" t="inlineStr">
        <is>
          <t>A Sage university papers series. Quantitative applications in the social sciences ; 07-094</t>
        </is>
      </c>
      <c r="R183" t="inlineStr">
        <is>
          <t xml:space="preserve">H  </t>
        </is>
      </c>
      <c r="S183" t="n">
        <v>1</v>
      </c>
      <c r="T183" t="n">
        <v>1</v>
      </c>
      <c r="U183" t="inlineStr">
        <is>
          <t>2009-04-02</t>
        </is>
      </c>
      <c r="V183" t="inlineStr">
        <is>
          <t>2009-04-02</t>
        </is>
      </c>
      <c r="W183" t="inlineStr">
        <is>
          <t>2009-04-02</t>
        </is>
      </c>
      <c r="X183" t="inlineStr">
        <is>
          <t>2009-04-02</t>
        </is>
      </c>
      <c r="Y183" t="n">
        <v>465</v>
      </c>
      <c r="Z183" t="n">
        <v>324</v>
      </c>
      <c r="AA183" t="n">
        <v>702</v>
      </c>
      <c r="AB183" t="n">
        <v>3</v>
      </c>
      <c r="AC183" t="n">
        <v>5</v>
      </c>
      <c r="AD183" t="n">
        <v>17</v>
      </c>
      <c r="AE183" t="n">
        <v>22</v>
      </c>
      <c r="AF183" t="n">
        <v>6</v>
      </c>
      <c r="AG183" t="n">
        <v>9</v>
      </c>
      <c r="AH183" t="n">
        <v>6</v>
      </c>
      <c r="AI183" t="n">
        <v>6</v>
      </c>
      <c r="AJ183" t="n">
        <v>10</v>
      </c>
      <c r="AK183" t="n">
        <v>10</v>
      </c>
      <c r="AL183" t="n">
        <v>2</v>
      </c>
      <c r="AM183" t="n">
        <v>4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HYPERLINK("https://creighton-primo.hosted.exlibrisgroup.com/primo-explore/search?tab=default_tab&amp;search_scope=EVERYTHING&amp;vid=01CRU&amp;lang=en_US&amp;offset=0&amp;query=any,contains,991005305069702656","Catalog Record")</f>
        <v/>
      </c>
      <c r="AT183">
        <f>HYPERLINK("http://www.worldcat.org/oclc/28336755","WorldCat Record")</f>
        <v/>
      </c>
      <c r="AU183" t="inlineStr">
        <is>
          <t>30865388:eng</t>
        </is>
      </c>
      <c r="AV183" t="inlineStr">
        <is>
          <t>28336755</t>
        </is>
      </c>
      <c r="AW183" t="inlineStr">
        <is>
          <t>991005305069702656</t>
        </is>
      </c>
      <c r="AX183" t="inlineStr">
        <is>
          <t>991005305069702656</t>
        </is>
      </c>
      <c r="AY183" t="inlineStr">
        <is>
          <t>2261088830002656</t>
        </is>
      </c>
      <c r="AZ183" t="inlineStr">
        <is>
          <t>BOOK</t>
        </is>
      </c>
      <c r="BB183" t="inlineStr">
        <is>
          <t>9780803943100</t>
        </is>
      </c>
      <c r="BC183" t="inlineStr">
        <is>
          <t>32285005512180</t>
        </is>
      </c>
      <c r="BD183" t="inlineStr">
        <is>
          <t>893527272</t>
        </is>
      </c>
    </row>
    <row r="184">
      <c r="A184" t="inlineStr">
        <is>
          <t>No</t>
        </is>
      </c>
      <c r="B184" t="inlineStr">
        <is>
          <t>H61 .Q8 v.100</t>
        </is>
      </c>
      <c r="C184" t="inlineStr">
        <is>
          <t>0                      H  0061000Q  8                                                       v.100</t>
        </is>
      </c>
      <c r="D184" t="inlineStr">
        <is>
          <t>Multivariate tests for time series models / Jeff B. Cromwell ... [et al.].</t>
        </is>
      </c>
      <c r="E184" t="inlineStr">
        <is>
          <t>V. 100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Thousand Oaks, Calif. : Sage Publications, c1994.</t>
        </is>
      </c>
      <c r="M184" t="inlineStr">
        <is>
          <t>1994</t>
        </is>
      </c>
      <c r="O184" t="inlineStr">
        <is>
          <t>eng</t>
        </is>
      </c>
      <c r="P184" t="inlineStr">
        <is>
          <t>cau</t>
        </is>
      </c>
      <c r="Q184" t="inlineStr">
        <is>
          <t>A Sage university papers series</t>
        </is>
      </c>
      <c r="R184" t="inlineStr">
        <is>
          <t xml:space="preserve">H  </t>
        </is>
      </c>
      <c r="S184" t="n">
        <v>1</v>
      </c>
      <c r="T184" t="n">
        <v>1</v>
      </c>
      <c r="U184" t="inlineStr">
        <is>
          <t>2002-04-22</t>
        </is>
      </c>
      <c r="V184" t="inlineStr">
        <is>
          <t>2002-04-22</t>
        </is>
      </c>
      <c r="W184" t="inlineStr">
        <is>
          <t>1996-05-15</t>
        </is>
      </c>
      <c r="X184" t="inlineStr">
        <is>
          <t>1996-05-15</t>
        </is>
      </c>
      <c r="Y184" t="n">
        <v>429</v>
      </c>
      <c r="Z184" t="n">
        <v>321</v>
      </c>
      <c r="AA184" t="n">
        <v>739</v>
      </c>
      <c r="AB184" t="n">
        <v>3</v>
      </c>
      <c r="AC184" t="n">
        <v>5</v>
      </c>
      <c r="AD184" t="n">
        <v>14</v>
      </c>
      <c r="AE184" t="n">
        <v>21</v>
      </c>
      <c r="AF184" t="n">
        <v>4</v>
      </c>
      <c r="AG184" t="n">
        <v>7</v>
      </c>
      <c r="AH184" t="n">
        <v>2</v>
      </c>
      <c r="AI184" t="n">
        <v>4</v>
      </c>
      <c r="AJ184" t="n">
        <v>10</v>
      </c>
      <c r="AK184" t="n">
        <v>10</v>
      </c>
      <c r="AL184" t="n">
        <v>2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HYPERLINK("https://creighton-primo.hosted.exlibrisgroup.com/primo-explore/search?tab=default_tab&amp;search_scope=EVERYTHING&amp;vid=01CRU&amp;lang=en_US&amp;offset=0&amp;query=any,contains,991002319419702656","Catalog Record")</f>
        <v/>
      </c>
      <c r="AT184">
        <f>HYPERLINK("http://www.worldcat.org/oclc/30078968","WorldCat Record")</f>
        <v/>
      </c>
      <c r="AU184" t="inlineStr">
        <is>
          <t>55810930:eng</t>
        </is>
      </c>
      <c r="AV184" t="inlineStr">
        <is>
          <t>30078968</t>
        </is>
      </c>
      <c r="AW184" t="inlineStr">
        <is>
          <t>991002319419702656</t>
        </is>
      </c>
      <c r="AX184" t="inlineStr">
        <is>
          <t>991002319419702656</t>
        </is>
      </c>
      <c r="AY184" t="inlineStr">
        <is>
          <t>2256254090002656</t>
        </is>
      </c>
      <c r="AZ184" t="inlineStr">
        <is>
          <t>BOOK</t>
        </is>
      </c>
      <c r="BB184" t="inlineStr">
        <is>
          <t>9780803954403</t>
        </is>
      </c>
      <c r="BC184" t="inlineStr">
        <is>
          <t>32285002168556</t>
        </is>
      </c>
      <c r="BD184" t="inlineStr">
        <is>
          <t>893408956</t>
        </is>
      </c>
    </row>
    <row r="185">
      <c r="A185" t="inlineStr">
        <is>
          <t>No</t>
        </is>
      </c>
      <c r="B185" t="inlineStr">
        <is>
          <t>H61 .Q8 v.101</t>
        </is>
      </c>
      <c r="C185" t="inlineStr">
        <is>
          <t>0                      H  0061000Q  8                                                       v.101</t>
        </is>
      </c>
      <c r="D185" t="inlineStr">
        <is>
          <t>Interpreting probability models : logit, probit, and other generalized linear models / Tim Futing Liao.</t>
        </is>
      </c>
      <c r="E185" t="inlineStr">
        <is>
          <t>V. 101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Liao, Tim Futing.</t>
        </is>
      </c>
      <c r="L185" t="inlineStr">
        <is>
          <t>Thousand Oaks, Calif. : Sage, c1994.</t>
        </is>
      </c>
      <c r="M185" t="inlineStr">
        <is>
          <t>1994</t>
        </is>
      </c>
      <c r="O185" t="inlineStr">
        <is>
          <t>eng</t>
        </is>
      </c>
      <c r="P185" t="inlineStr">
        <is>
          <t>cau</t>
        </is>
      </c>
      <c r="Q185" t="inlineStr">
        <is>
          <t>Quantitative applications in the social sciences ; no. 07-101</t>
        </is>
      </c>
      <c r="R185" t="inlineStr">
        <is>
          <t xml:space="preserve">H  </t>
        </is>
      </c>
      <c r="S185" t="n">
        <v>0</v>
      </c>
      <c r="T185" t="n">
        <v>0</v>
      </c>
      <c r="U185" t="inlineStr">
        <is>
          <t>2003-01-30</t>
        </is>
      </c>
      <c r="V185" t="inlineStr">
        <is>
          <t>2003-01-30</t>
        </is>
      </c>
      <c r="W185" t="inlineStr">
        <is>
          <t>1998-06-15</t>
        </is>
      </c>
      <c r="X185" t="inlineStr">
        <is>
          <t>1998-06-15</t>
        </is>
      </c>
      <c r="Y185" t="n">
        <v>444</v>
      </c>
      <c r="Z185" t="n">
        <v>329</v>
      </c>
      <c r="AA185" t="n">
        <v>722</v>
      </c>
      <c r="AB185" t="n">
        <v>3</v>
      </c>
      <c r="AC185" t="n">
        <v>5</v>
      </c>
      <c r="AD185" t="n">
        <v>17</v>
      </c>
      <c r="AE185" t="n">
        <v>24</v>
      </c>
      <c r="AF185" t="n">
        <v>5</v>
      </c>
      <c r="AG185" t="n">
        <v>8</v>
      </c>
      <c r="AH185" t="n">
        <v>3</v>
      </c>
      <c r="AI185" t="n">
        <v>4</v>
      </c>
      <c r="AJ185" t="n">
        <v>13</v>
      </c>
      <c r="AK185" t="n">
        <v>14</v>
      </c>
      <c r="AL185" t="n">
        <v>2</v>
      </c>
      <c r="AM185" t="n">
        <v>4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HYPERLINK("http://catalog.hathitrust.org/Record/002884857","HathiTrust Record")</f>
        <v/>
      </c>
      <c r="AS185">
        <f>HYPERLINK("https://creighton-primo.hosted.exlibrisgroup.com/primo-explore/search?tab=default_tab&amp;search_scope=EVERYTHING&amp;vid=01CRU&amp;lang=en_US&amp;offset=0&amp;query=any,contains,991002318689702656","Catalog Record")</f>
        <v/>
      </c>
      <c r="AT185">
        <f>HYPERLINK("http://www.worldcat.org/oclc/30076182","WorldCat Record")</f>
        <v/>
      </c>
      <c r="AU185" t="inlineStr">
        <is>
          <t>795786100:eng</t>
        </is>
      </c>
      <c r="AV185" t="inlineStr">
        <is>
          <t>30076182</t>
        </is>
      </c>
      <c r="AW185" t="inlineStr">
        <is>
          <t>991002318689702656</t>
        </is>
      </c>
      <c r="AX185" t="inlineStr">
        <is>
          <t>991002318689702656</t>
        </is>
      </c>
      <c r="AY185" t="inlineStr">
        <is>
          <t>2259709690002656</t>
        </is>
      </c>
      <c r="AZ185" t="inlineStr">
        <is>
          <t>BOOK</t>
        </is>
      </c>
      <c r="BB185" t="inlineStr">
        <is>
          <t>9780803949997</t>
        </is>
      </c>
      <c r="BC185" t="inlineStr">
        <is>
          <t>32285003420857</t>
        </is>
      </c>
      <c r="BD185" t="inlineStr">
        <is>
          <t>893716303</t>
        </is>
      </c>
    </row>
    <row r="186">
      <c r="A186" t="inlineStr">
        <is>
          <t>No</t>
        </is>
      </c>
      <c r="B186" t="inlineStr">
        <is>
          <t>H61 .Q8 v.102</t>
        </is>
      </c>
      <c r="C186" t="inlineStr">
        <is>
          <t>0                      H  0061000Q  8                                                       v.102</t>
        </is>
      </c>
      <c r="D186" t="inlineStr">
        <is>
          <t>Typologies and taxonomies : an introduction to classification techniques / Kenneth D. Bailey.</t>
        </is>
      </c>
      <c r="E186" t="inlineStr">
        <is>
          <t>V. 102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Bailey, Kenneth D.</t>
        </is>
      </c>
      <c r="L186" t="inlineStr">
        <is>
          <t>Thousand Oaks, Calif. : Sage Publications, c1994.</t>
        </is>
      </c>
      <c r="M186" t="inlineStr">
        <is>
          <t>1994</t>
        </is>
      </c>
      <c r="O186" t="inlineStr">
        <is>
          <t>eng</t>
        </is>
      </c>
      <c r="P186" t="inlineStr">
        <is>
          <t>cau</t>
        </is>
      </c>
      <c r="Q186" t="inlineStr">
        <is>
          <t>Quantitative applications in the social sciences ; no. 07-102</t>
        </is>
      </c>
      <c r="R186" t="inlineStr">
        <is>
          <t xml:space="preserve">H  </t>
        </is>
      </c>
      <c r="S186" t="n">
        <v>5</v>
      </c>
      <c r="T186" t="n">
        <v>5</v>
      </c>
      <c r="U186" t="inlineStr">
        <is>
          <t>1998-09-08</t>
        </is>
      </c>
      <c r="V186" t="inlineStr">
        <is>
          <t>1998-09-08</t>
        </is>
      </c>
      <c r="W186" t="inlineStr">
        <is>
          <t>1998-05-19</t>
        </is>
      </c>
      <c r="X186" t="inlineStr">
        <is>
          <t>1998-05-19</t>
        </is>
      </c>
      <c r="Y186" t="n">
        <v>485</v>
      </c>
      <c r="Z186" t="n">
        <v>325</v>
      </c>
      <c r="AA186" t="n">
        <v>787</v>
      </c>
      <c r="AB186" t="n">
        <v>3</v>
      </c>
      <c r="AC186" t="n">
        <v>5</v>
      </c>
      <c r="AD186" t="n">
        <v>16</v>
      </c>
      <c r="AE186" t="n">
        <v>23</v>
      </c>
      <c r="AF186" t="n">
        <v>4</v>
      </c>
      <c r="AG186" t="n">
        <v>7</v>
      </c>
      <c r="AH186" t="n">
        <v>4</v>
      </c>
      <c r="AI186" t="n">
        <v>5</v>
      </c>
      <c r="AJ186" t="n">
        <v>11</v>
      </c>
      <c r="AK186" t="n">
        <v>12</v>
      </c>
      <c r="AL186" t="n">
        <v>2</v>
      </c>
      <c r="AM186" t="n">
        <v>4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HYPERLINK("https://creighton-primo.hosted.exlibrisgroup.com/primo-explore/search?tab=default_tab&amp;search_scope=EVERYTHING&amp;vid=01CRU&amp;lang=en_US&amp;offset=0&amp;query=any,contains,991002319379702656","Catalog Record")</f>
        <v/>
      </c>
      <c r="AT186">
        <f>HYPERLINK("http://www.worldcat.org/oclc/30078966","WorldCat Record")</f>
        <v/>
      </c>
      <c r="AU186" t="inlineStr">
        <is>
          <t>799649869:eng</t>
        </is>
      </c>
      <c r="AV186" t="inlineStr">
        <is>
          <t>30078966</t>
        </is>
      </c>
      <c r="AW186" t="inlineStr">
        <is>
          <t>991002319379702656</t>
        </is>
      </c>
      <c r="AX186" t="inlineStr">
        <is>
          <t>991002319379702656</t>
        </is>
      </c>
      <c r="AY186" t="inlineStr">
        <is>
          <t>2256253980002656</t>
        </is>
      </c>
      <c r="AZ186" t="inlineStr">
        <is>
          <t>BOOK</t>
        </is>
      </c>
      <c r="BB186" t="inlineStr">
        <is>
          <t>9780803952591</t>
        </is>
      </c>
      <c r="BC186" t="inlineStr">
        <is>
          <t>32285003410080</t>
        </is>
      </c>
      <c r="BD186" t="inlineStr">
        <is>
          <t>893517150</t>
        </is>
      </c>
    </row>
    <row r="187">
      <c r="A187" t="inlineStr">
        <is>
          <t>No</t>
        </is>
      </c>
      <c r="B187" t="inlineStr">
        <is>
          <t>H61 .Q8 v.107</t>
        </is>
      </c>
      <c r="C187" t="inlineStr">
        <is>
          <t>0                      H  0061000Q  8                                                       v.107</t>
        </is>
      </c>
      <c r="D187" t="inlineStr">
        <is>
          <t>Chaos and catastrophe theories / Courtney Brown.</t>
        </is>
      </c>
      <c r="E187" t="inlineStr">
        <is>
          <t>V. 107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Brown, Courtney, 1952-</t>
        </is>
      </c>
      <c r="L187" t="inlineStr">
        <is>
          <t>Thousand Oaks, Calif. : Sage Publications, c1995.</t>
        </is>
      </c>
      <c r="M187" t="inlineStr">
        <is>
          <t>1995</t>
        </is>
      </c>
      <c r="O187" t="inlineStr">
        <is>
          <t>eng</t>
        </is>
      </c>
      <c r="P187" t="inlineStr">
        <is>
          <t>cau</t>
        </is>
      </c>
      <c r="Q187" t="inlineStr">
        <is>
          <t>Quantitative applications in the social sciences ; no. 07-107</t>
        </is>
      </c>
      <c r="R187" t="inlineStr">
        <is>
          <t xml:space="preserve">H  </t>
        </is>
      </c>
      <c r="S187" t="n">
        <v>7</v>
      </c>
      <c r="T187" t="n">
        <v>7</v>
      </c>
      <c r="U187" t="inlineStr">
        <is>
          <t>2006-12-07</t>
        </is>
      </c>
      <c r="V187" t="inlineStr">
        <is>
          <t>2006-12-07</t>
        </is>
      </c>
      <c r="W187" t="inlineStr">
        <is>
          <t>1996-01-17</t>
        </is>
      </c>
      <c r="X187" t="inlineStr">
        <is>
          <t>1996-01-17</t>
        </is>
      </c>
      <c r="Y187" t="n">
        <v>443</v>
      </c>
      <c r="Z187" t="n">
        <v>315</v>
      </c>
      <c r="AA187" t="n">
        <v>686</v>
      </c>
      <c r="AB187" t="n">
        <v>3</v>
      </c>
      <c r="AC187" t="n">
        <v>5</v>
      </c>
      <c r="AD187" t="n">
        <v>16</v>
      </c>
      <c r="AE187" t="n">
        <v>22</v>
      </c>
      <c r="AF187" t="n">
        <v>5</v>
      </c>
      <c r="AG187" t="n">
        <v>8</v>
      </c>
      <c r="AH187" t="n">
        <v>3</v>
      </c>
      <c r="AI187" t="n">
        <v>4</v>
      </c>
      <c r="AJ187" t="n">
        <v>12</v>
      </c>
      <c r="AK187" t="n">
        <v>12</v>
      </c>
      <c r="AL187" t="n">
        <v>2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HYPERLINK("https://creighton-primo.hosted.exlibrisgroup.com/primo-explore/search?tab=default_tab&amp;search_scope=EVERYTHING&amp;vid=01CRU&amp;lang=en_US&amp;offset=0&amp;query=any,contains,991002496379702656","Catalog Record")</f>
        <v/>
      </c>
      <c r="AT187">
        <f>HYPERLINK("http://www.worldcat.org/oclc/32468619","WorldCat Record")</f>
        <v/>
      </c>
      <c r="AU187" t="inlineStr">
        <is>
          <t>34426325:eng</t>
        </is>
      </c>
      <c r="AV187" t="inlineStr">
        <is>
          <t>32468619</t>
        </is>
      </c>
      <c r="AW187" t="inlineStr">
        <is>
          <t>991002496379702656</t>
        </is>
      </c>
      <c r="AX187" t="inlineStr">
        <is>
          <t>991002496379702656</t>
        </is>
      </c>
      <c r="AY187" t="inlineStr">
        <is>
          <t>2265923040002656</t>
        </is>
      </c>
      <c r="AZ187" t="inlineStr">
        <is>
          <t>BOOK</t>
        </is>
      </c>
      <c r="BB187" t="inlineStr">
        <is>
          <t>9780803958470</t>
        </is>
      </c>
      <c r="BC187" t="inlineStr">
        <is>
          <t>32285002115193</t>
        </is>
      </c>
      <c r="BD187" t="inlineStr">
        <is>
          <t>893517354</t>
        </is>
      </c>
    </row>
    <row r="188">
      <c r="A188" t="inlineStr">
        <is>
          <t>No</t>
        </is>
      </c>
      <c r="B188" t="inlineStr">
        <is>
          <t>H61 .Q8 v.109</t>
        </is>
      </c>
      <c r="C188" t="inlineStr">
        <is>
          <t>0                      H  0061000Q  8                                                       v.109</t>
        </is>
      </c>
      <c r="D188" t="inlineStr">
        <is>
          <t>Basic math for social scientists : problems and solutions / Timothy M. Hagle.</t>
        </is>
      </c>
      <c r="E188" t="inlineStr">
        <is>
          <t>V. 109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Hagle, Timothy M.</t>
        </is>
      </c>
      <c r="L188" t="inlineStr">
        <is>
          <t>Thousand Oaks, Calif. : Sage Publications, c1996.</t>
        </is>
      </c>
      <c r="M188" t="inlineStr">
        <is>
          <t>1996</t>
        </is>
      </c>
      <c r="O188" t="inlineStr">
        <is>
          <t>eng</t>
        </is>
      </c>
      <c r="P188" t="inlineStr">
        <is>
          <t>cau</t>
        </is>
      </c>
      <c r="Q188" t="inlineStr">
        <is>
          <t>Quantitative applications in the social sciences ; no. 07-109</t>
        </is>
      </c>
      <c r="R188" t="inlineStr">
        <is>
          <t xml:space="preserve">H  </t>
        </is>
      </c>
      <c r="S188" t="n">
        <v>2</v>
      </c>
      <c r="T188" t="n">
        <v>2</v>
      </c>
      <c r="U188" t="inlineStr">
        <is>
          <t>2007-04-03</t>
        </is>
      </c>
      <c r="V188" t="inlineStr">
        <is>
          <t>2007-04-03</t>
        </is>
      </c>
      <c r="W188" t="inlineStr">
        <is>
          <t>1996-10-23</t>
        </is>
      </c>
      <c r="X188" t="inlineStr">
        <is>
          <t>1996-10-23</t>
        </is>
      </c>
      <c r="Y188" t="n">
        <v>407</v>
      </c>
      <c r="Z188" t="n">
        <v>298</v>
      </c>
      <c r="AA188" t="n">
        <v>1072</v>
      </c>
      <c r="AB188" t="n">
        <v>3</v>
      </c>
      <c r="AC188" t="n">
        <v>6</v>
      </c>
      <c r="AD188" t="n">
        <v>16</v>
      </c>
      <c r="AE188" t="n">
        <v>27</v>
      </c>
      <c r="AF188" t="n">
        <v>5</v>
      </c>
      <c r="AG188" t="n">
        <v>12</v>
      </c>
      <c r="AH188" t="n">
        <v>5</v>
      </c>
      <c r="AI188" t="n">
        <v>6</v>
      </c>
      <c r="AJ188" t="n">
        <v>10</v>
      </c>
      <c r="AK188" t="n">
        <v>11</v>
      </c>
      <c r="AL188" t="n">
        <v>2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HYPERLINK("https://creighton-primo.hosted.exlibrisgroup.com/primo-explore/search?tab=default_tab&amp;search_scope=EVERYTHING&amp;vid=01CRU&amp;lang=en_US&amp;offset=0&amp;query=any,contains,991002571339702656","Catalog Record")</f>
        <v/>
      </c>
      <c r="AT188">
        <f>HYPERLINK("http://www.worldcat.org/oclc/33408101","WorldCat Record")</f>
        <v/>
      </c>
      <c r="AU188" t="inlineStr">
        <is>
          <t>799585171:eng</t>
        </is>
      </c>
      <c r="AV188" t="inlineStr">
        <is>
          <t>33408101</t>
        </is>
      </c>
      <c r="AW188" t="inlineStr">
        <is>
          <t>991002571339702656</t>
        </is>
      </c>
      <c r="AX188" t="inlineStr">
        <is>
          <t>991002571339702656</t>
        </is>
      </c>
      <c r="AY188" t="inlineStr">
        <is>
          <t>2257024120002656</t>
        </is>
      </c>
      <c r="AZ188" t="inlineStr">
        <is>
          <t>BOOK</t>
        </is>
      </c>
      <c r="BB188" t="inlineStr">
        <is>
          <t>9780803972858</t>
        </is>
      </c>
      <c r="BC188" t="inlineStr">
        <is>
          <t>32285002364775</t>
        </is>
      </c>
      <c r="BD188" t="inlineStr">
        <is>
          <t>893523780</t>
        </is>
      </c>
    </row>
    <row r="189">
      <c r="A189" t="inlineStr">
        <is>
          <t>No</t>
        </is>
      </c>
      <c r="B189" t="inlineStr">
        <is>
          <t>H61 .Q8 v.115</t>
        </is>
      </c>
      <c r="C189" t="inlineStr">
        <is>
          <t>0                      H  0061000Q  8                                                       v.115</t>
        </is>
      </c>
      <c r="D189" t="inlineStr">
        <is>
          <t>Analyzing repeated surveys / Glenn Firebaugh.</t>
        </is>
      </c>
      <c r="E189" t="inlineStr">
        <is>
          <t>V. 115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Firebaugh, Glenn.</t>
        </is>
      </c>
      <c r="L189" t="inlineStr">
        <is>
          <t>Thousand Oaks, Calif. : Sage Publications, 1997.</t>
        </is>
      </c>
      <c r="M189" t="inlineStr">
        <is>
          <t>1997</t>
        </is>
      </c>
      <c r="O189" t="inlineStr">
        <is>
          <t>eng</t>
        </is>
      </c>
      <c r="P189" t="inlineStr">
        <is>
          <t>cau</t>
        </is>
      </c>
      <c r="Q189" t="inlineStr">
        <is>
          <t>Quantitative applications in the social sciences ; no. 07-115</t>
        </is>
      </c>
      <c r="R189" t="inlineStr">
        <is>
          <t xml:space="preserve">H  </t>
        </is>
      </c>
      <c r="S189" t="n">
        <v>3</v>
      </c>
      <c r="T189" t="n">
        <v>3</v>
      </c>
      <c r="U189" t="inlineStr">
        <is>
          <t>1998-09-28</t>
        </is>
      </c>
      <c r="V189" t="inlineStr">
        <is>
          <t>1998-09-28</t>
        </is>
      </c>
      <c r="W189" t="inlineStr">
        <is>
          <t>1998-06-15</t>
        </is>
      </c>
      <c r="X189" t="inlineStr">
        <is>
          <t>1998-06-15</t>
        </is>
      </c>
      <c r="Y189" t="n">
        <v>411</v>
      </c>
      <c r="Z189" t="n">
        <v>288</v>
      </c>
      <c r="AA189" t="n">
        <v>744</v>
      </c>
      <c r="AB189" t="n">
        <v>3</v>
      </c>
      <c r="AC189" t="n">
        <v>5</v>
      </c>
      <c r="AD189" t="n">
        <v>19</v>
      </c>
      <c r="AE189" t="n">
        <v>25</v>
      </c>
      <c r="AF189" t="n">
        <v>6</v>
      </c>
      <c r="AG189" t="n">
        <v>9</v>
      </c>
      <c r="AH189" t="n">
        <v>5</v>
      </c>
      <c r="AI189" t="n">
        <v>6</v>
      </c>
      <c r="AJ189" t="n">
        <v>12</v>
      </c>
      <c r="AK189" t="n">
        <v>12</v>
      </c>
      <c r="AL189" t="n">
        <v>2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HYPERLINK("https://creighton-primo.hosted.exlibrisgroup.com/primo-explore/search?tab=default_tab&amp;search_scope=EVERYTHING&amp;vid=01CRU&amp;lang=en_US&amp;offset=0&amp;query=any,contains,991002698879702656","Catalog Record")</f>
        <v/>
      </c>
      <c r="AT189">
        <f>HYPERLINK("http://www.worldcat.org/oclc/35235416","WorldCat Record")</f>
        <v/>
      </c>
      <c r="AU189" t="inlineStr">
        <is>
          <t>10596640828:eng</t>
        </is>
      </c>
      <c r="AV189" t="inlineStr">
        <is>
          <t>35235416</t>
        </is>
      </c>
      <c r="AW189" t="inlineStr">
        <is>
          <t>991002698879702656</t>
        </is>
      </c>
      <c r="AX189" t="inlineStr">
        <is>
          <t>991002698879702656</t>
        </is>
      </c>
      <c r="AY189" t="inlineStr">
        <is>
          <t>2254892620002656</t>
        </is>
      </c>
      <c r="AZ189" t="inlineStr">
        <is>
          <t>BOOK</t>
        </is>
      </c>
      <c r="BB189" t="inlineStr">
        <is>
          <t>9780803973985</t>
        </is>
      </c>
      <c r="BC189" t="inlineStr">
        <is>
          <t>32285003420865</t>
        </is>
      </c>
      <c r="BD189" t="inlineStr">
        <is>
          <t>893415542</t>
        </is>
      </c>
    </row>
    <row r="190">
      <c r="A190" t="inlineStr">
        <is>
          <t>No</t>
        </is>
      </c>
      <c r="B190" t="inlineStr">
        <is>
          <t>H61 .Q8 v.119</t>
        </is>
      </c>
      <c r="C190" t="inlineStr">
        <is>
          <t>0                      H  0061000Q  8                                                       v.119</t>
        </is>
      </c>
      <c r="D190" t="inlineStr">
        <is>
          <t>Odds ratios in the analysis of contingency tables / Tamás Rudas.</t>
        </is>
      </c>
      <c r="E190" t="inlineStr">
        <is>
          <t>V. 119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Rudas, Tamás.</t>
        </is>
      </c>
      <c r="L190" t="inlineStr">
        <is>
          <t>Thousand Oaks : Sage Publications, c1998.</t>
        </is>
      </c>
      <c r="M190" t="inlineStr">
        <is>
          <t>1998</t>
        </is>
      </c>
      <c r="O190" t="inlineStr">
        <is>
          <t>eng</t>
        </is>
      </c>
      <c r="P190" t="inlineStr">
        <is>
          <t>cau</t>
        </is>
      </c>
      <c r="Q190" t="inlineStr">
        <is>
          <t>Sage university papers series. Quantitative applications in the social sciences ; no. 07-119</t>
        </is>
      </c>
      <c r="R190" t="inlineStr">
        <is>
          <t xml:space="preserve">H  </t>
        </is>
      </c>
      <c r="S190" t="n">
        <v>2</v>
      </c>
      <c r="T190" t="n">
        <v>2</v>
      </c>
      <c r="U190" t="inlineStr">
        <is>
          <t>1998-07-02</t>
        </is>
      </c>
      <c r="V190" t="inlineStr">
        <is>
          <t>1998-07-02</t>
        </is>
      </c>
      <c r="W190" t="inlineStr">
        <is>
          <t>1998-04-28</t>
        </is>
      </c>
      <c r="X190" t="inlineStr">
        <is>
          <t>1998-04-28</t>
        </is>
      </c>
      <c r="Y190" t="n">
        <v>371</v>
      </c>
      <c r="Z190" t="n">
        <v>267</v>
      </c>
      <c r="AA190" t="n">
        <v>890</v>
      </c>
      <c r="AB190" t="n">
        <v>2</v>
      </c>
      <c r="AC190" t="n">
        <v>6</v>
      </c>
      <c r="AD190" t="n">
        <v>15</v>
      </c>
      <c r="AE190" t="n">
        <v>26</v>
      </c>
      <c r="AF190" t="n">
        <v>5</v>
      </c>
      <c r="AG190" t="n">
        <v>12</v>
      </c>
      <c r="AH190" t="n">
        <v>4</v>
      </c>
      <c r="AI190" t="n">
        <v>4</v>
      </c>
      <c r="AJ190" t="n">
        <v>10</v>
      </c>
      <c r="AK190" t="n">
        <v>11</v>
      </c>
      <c r="AL190" t="n">
        <v>1</v>
      </c>
      <c r="AM190" t="n">
        <v>5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HYPERLINK("https://creighton-primo.hosted.exlibrisgroup.com/primo-explore/search?tab=default_tab&amp;search_scope=EVERYTHING&amp;vid=01CRU&amp;lang=en_US&amp;offset=0&amp;query=any,contains,991002851789702656","Catalog Record")</f>
        <v/>
      </c>
      <c r="AT190">
        <f>HYPERLINK("http://www.worldcat.org/oclc/37573245","WorldCat Record")</f>
        <v/>
      </c>
      <c r="AU190" t="inlineStr">
        <is>
          <t>590139:eng</t>
        </is>
      </c>
      <c r="AV190" t="inlineStr">
        <is>
          <t>37573245</t>
        </is>
      </c>
      <c r="AW190" t="inlineStr">
        <is>
          <t>991002851789702656</t>
        </is>
      </c>
      <c r="AX190" t="inlineStr">
        <is>
          <t>991002851789702656</t>
        </is>
      </c>
      <c r="AY190" t="inlineStr">
        <is>
          <t>2255339060002656</t>
        </is>
      </c>
      <c r="AZ190" t="inlineStr">
        <is>
          <t>BOOK</t>
        </is>
      </c>
      <c r="BB190" t="inlineStr">
        <is>
          <t>9780761903628</t>
        </is>
      </c>
      <c r="BC190" t="inlineStr">
        <is>
          <t>32285003378097</t>
        </is>
      </c>
      <c r="BD190" t="inlineStr">
        <is>
          <t>893421871</t>
        </is>
      </c>
    </row>
    <row r="191">
      <c r="A191" t="inlineStr">
        <is>
          <t>No</t>
        </is>
      </c>
      <c r="B191" t="inlineStr">
        <is>
          <t>H61 .Q8 v.120</t>
        </is>
      </c>
      <c r="C191" t="inlineStr">
        <is>
          <t>0                      H  0061000Q  8                                                       v.120</t>
        </is>
      </c>
      <c r="D191" t="inlineStr">
        <is>
          <t>Statistical graphics for visualizing multivariate data / William G. Jacoby.</t>
        </is>
      </c>
      <c r="E191" t="inlineStr">
        <is>
          <t>V. 120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Jacoby, William G.</t>
        </is>
      </c>
      <c r="L191" t="inlineStr">
        <is>
          <t>Thousand Oaks, Calif. : Sage Publications, c1998.</t>
        </is>
      </c>
      <c r="M191" t="inlineStr">
        <is>
          <t>1998</t>
        </is>
      </c>
      <c r="O191" t="inlineStr">
        <is>
          <t>eng</t>
        </is>
      </c>
      <c r="P191" t="inlineStr">
        <is>
          <t>cau</t>
        </is>
      </c>
      <c r="Q191" t="inlineStr">
        <is>
          <t>Quantitative applications in the social sciences series ; no. 07-120</t>
        </is>
      </c>
      <c r="R191" t="inlineStr">
        <is>
          <t xml:space="preserve">H  </t>
        </is>
      </c>
      <c r="S191" t="n">
        <v>3</v>
      </c>
      <c r="T191" t="n">
        <v>3</v>
      </c>
      <c r="U191" t="inlineStr">
        <is>
          <t>1999-11-02</t>
        </is>
      </c>
      <c r="V191" t="inlineStr">
        <is>
          <t>1999-11-02</t>
        </is>
      </c>
      <c r="W191" t="inlineStr">
        <is>
          <t>1998-05-19</t>
        </is>
      </c>
      <c r="X191" t="inlineStr">
        <is>
          <t>1998-05-19</t>
        </is>
      </c>
      <c r="Y191" t="n">
        <v>416</v>
      </c>
      <c r="Z191" t="n">
        <v>301</v>
      </c>
      <c r="AA191" t="n">
        <v>923</v>
      </c>
      <c r="AB191" t="n">
        <v>2</v>
      </c>
      <c r="AC191" t="n">
        <v>6</v>
      </c>
      <c r="AD191" t="n">
        <v>16</v>
      </c>
      <c r="AE191" t="n">
        <v>29</v>
      </c>
      <c r="AF191" t="n">
        <v>5</v>
      </c>
      <c r="AG191" t="n">
        <v>12</v>
      </c>
      <c r="AH191" t="n">
        <v>4</v>
      </c>
      <c r="AI191" t="n">
        <v>5</v>
      </c>
      <c r="AJ191" t="n">
        <v>11</v>
      </c>
      <c r="AK191" t="n">
        <v>13</v>
      </c>
      <c r="AL191" t="n">
        <v>1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HYPERLINK("https://creighton-primo.hosted.exlibrisgroup.com/primo-explore/search?tab=default_tab&amp;search_scope=EVERYTHING&amp;vid=01CRU&amp;lang=en_US&amp;offset=0&amp;query=any,contains,991002870629702656","Catalog Record")</f>
        <v/>
      </c>
      <c r="AT191">
        <f>HYPERLINK("http://www.worldcat.org/oclc/37843851","WorldCat Record")</f>
        <v/>
      </c>
      <c r="AU191" t="inlineStr">
        <is>
          <t>590597:eng</t>
        </is>
      </c>
      <c r="AV191" t="inlineStr">
        <is>
          <t>37843851</t>
        </is>
      </c>
      <c r="AW191" t="inlineStr">
        <is>
          <t>991002870629702656</t>
        </is>
      </c>
      <c r="AX191" t="inlineStr">
        <is>
          <t>991002870629702656</t>
        </is>
      </c>
      <c r="AY191" t="inlineStr">
        <is>
          <t>2263692760002656</t>
        </is>
      </c>
      <c r="AZ191" t="inlineStr">
        <is>
          <t>BOOK</t>
        </is>
      </c>
      <c r="BB191" t="inlineStr">
        <is>
          <t>9780761908999</t>
        </is>
      </c>
      <c r="BC191" t="inlineStr">
        <is>
          <t>32285003410106</t>
        </is>
      </c>
      <c r="BD191" t="inlineStr">
        <is>
          <t>893867808</t>
        </is>
      </c>
    </row>
    <row r="192">
      <c r="A192" t="inlineStr">
        <is>
          <t>No</t>
        </is>
      </c>
      <c r="B192" t="inlineStr">
        <is>
          <t>H61 .Q8 v.136</t>
        </is>
      </c>
      <c r="C192" t="inlineStr">
        <is>
          <t>0                      H  0061000Q  8                                                       v.136</t>
        </is>
      </c>
      <c r="D192" t="inlineStr">
        <is>
          <t>Missing data / Paul D. Allison.</t>
        </is>
      </c>
      <c r="E192" t="inlineStr">
        <is>
          <t>V. 136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Allison, Paul David.</t>
        </is>
      </c>
      <c r="L192" t="inlineStr">
        <is>
          <t>Thousand Oaks, Calif. : Sage Publications, c2002.</t>
        </is>
      </c>
      <c r="M192" t="inlineStr">
        <is>
          <t>2001</t>
        </is>
      </c>
      <c r="O192" t="inlineStr">
        <is>
          <t>eng</t>
        </is>
      </c>
      <c r="P192" t="inlineStr">
        <is>
          <t>cau</t>
        </is>
      </c>
      <c r="Q192" t="inlineStr">
        <is>
          <t>Sage university papers. Quantitative applications in the social sciences ; no. 07-136</t>
        </is>
      </c>
      <c r="R192" t="inlineStr">
        <is>
          <t xml:space="preserve">H  </t>
        </is>
      </c>
      <c r="S192" t="n">
        <v>1</v>
      </c>
      <c r="T192" t="n">
        <v>1</v>
      </c>
      <c r="U192" t="inlineStr">
        <is>
          <t>2001-12-05</t>
        </is>
      </c>
      <c r="V192" t="inlineStr">
        <is>
          <t>2001-12-05</t>
        </is>
      </c>
      <c r="W192" t="inlineStr">
        <is>
          <t>2001-12-05</t>
        </is>
      </c>
      <c r="X192" t="inlineStr">
        <is>
          <t>2001-12-05</t>
        </is>
      </c>
      <c r="Y192" t="n">
        <v>452</v>
      </c>
      <c r="Z192" t="n">
        <v>331</v>
      </c>
      <c r="AA192" t="n">
        <v>382</v>
      </c>
      <c r="AB192" t="n">
        <v>3</v>
      </c>
      <c r="AC192" t="n">
        <v>3</v>
      </c>
      <c r="AD192" t="n">
        <v>17</v>
      </c>
      <c r="AE192" t="n">
        <v>18</v>
      </c>
      <c r="AF192" t="n">
        <v>4</v>
      </c>
      <c r="AG192" t="n">
        <v>5</v>
      </c>
      <c r="AH192" t="n">
        <v>6</v>
      </c>
      <c r="AI192" t="n">
        <v>6</v>
      </c>
      <c r="AJ192" t="n">
        <v>10</v>
      </c>
      <c r="AK192" t="n">
        <v>10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HYPERLINK("https://creighton-primo.hosted.exlibrisgroup.com/primo-explore/search?tab=default_tab&amp;search_scope=EVERYTHING&amp;vid=01CRU&amp;lang=en_US&amp;offset=0&amp;query=any,contains,991003667429702656","Catalog Record")</f>
        <v/>
      </c>
      <c r="AT192">
        <f>HYPERLINK("http://www.worldcat.org/oclc/46364640","WorldCat Record")</f>
        <v/>
      </c>
      <c r="AU192" t="inlineStr">
        <is>
          <t>35386006:eng</t>
        </is>
      </c>
      <c r="AV192" t="inlineStr">
        <is>
          <t>46364640</t>
        </is>
      </c>
      <c r="AW192" t="inlineStr">
        <is>
          <t>991003667429702656</t>
        </is>
      </c>
      <c r="AX192" t="inlineStr">
        <is>
          <t>991003667429702656</t>
        </is>
      </c>
      <c r="AY192" t="inlineStr">
        <is>
          <t>2256149660002656</t>
        </is>
      </c>
      <c r="AZ192" t="inlineStr">
        <is>
          <t>BOOK</t>
        </is>
      </c>
      <c r="BB192" t="inlineStr">
        <is>
          <t>9780761916727</t>
        </is>
      </c>
      <c r="BC192" t="inlineStr">
        <is>
          <t>32285004426028</t>
        </is>
      </c>
      <c r="BD192" t="inlineStr">
        <is>
          <t>893775025</t>
        </is>
      </c>
    </row>
    <row r="193">
      <c r="A193" t="inlineStr">
        <is>
          <t>No</t>
        </is>
      </c>
      <c r="B193" t="inlineStr">
        <is>
          <t>H61 .Q8 v.14</t>
        </is>
      </c>
      <c r="C193" t="inlineStr">
        <is>
          <t>0                      H  0061000Q  8                                                       v.14</t>
        </is>
      </c>
      <c r="D193" t="inlineStr">
        <is>
          <t>Factor analysis : statistical methods and practical issues / Jae-On Kim, Charles W. Mueller.</t>
        </is>
      </c>
      <c r="E193" t="inlineStr">
        <is>
          <t>V. 14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Kim, Jae-on.</t>
        </is>
      </c>
      <c r="L193" t="inlineStr">
        <is>
          <t>Beverly Hills, Calif. : Sage Publications, c1978.</t>
        </is>
      </c>
      <c r="M193" t="inlineStr">
        <is>
          <t>1978</t>
        </is>
      </c>
      <c r="O193" t="inlineStr">
        <is>
          <t>eng</t>
        </is>
      </c>
      <c r="P193" t="inlineStr">
        <is>
          <t>cau</t>
        </is>
      </c>
      <c r="Q193" t="inlineStr">
        <is>
          <t>A Sage university paper : Quantitative applications in the social sciences ; ser. no. 07-014</t>
        </is>
      </c>
      <c r="R193" t="inlineStr">
        <is>
          <t xml:space="preserve">H  </t>
        </is>
      </c>
      <c r="S193" t="n">
        <v>13</v>
      </c>
      <c r="T193" t="n">
        <v>13</v>
      </c>
      <c r="U193" t="inlineStr">
        <is>
          <t>2007-12-03</t>
        </is>
      </c>
      <c r="V193" t="inlineStr">
        <is>
          <t>2007-12-03</t>
        </is>
      </c>
      <c r="W193" t="inlineStr">
        <is>
          <t>1991-08-12</t>
        </is>
      </c>
      <c r="X193" t="inlineStr">
        <is>
          <t>1991-08-12</t>
        </is>
      </c>
      <c r="Y193" t="n">
        <v>303</v>
      </c>
      <c r="Z193" t="n">
        <v>247</v>
      </c>
      <c r="AA193" t="n">
        <v>1110</v>
      </c>
      <c r="AB193" t="n">
        <v>5</v>
      </c>
      <c r="AC193" t="n">
        <v>8</v>
      </c>
      <c r="AD193" t="n">
        <v>13</v>
      </c>
      <c r="AE193" t="n">
        <v>38</v>
      </c>
      <c r="AF193" t="n">
        <v>5</v>
      </c>
      <c r="AG193" t="n">
        <v>16</v>
      </c>
      <c r="AH193" t="n">
        <v>2</v>
      </c>
      <c r="AI193" t="n">
        <v>8</v>
      </c>
      <c r="AJ193" t="n">
        <v>8</v>
      </c>
      <c r="AK193" t="n">
        <v>20</v>
      </c>
      <c r="AL193" t="n">
        <v>3</v>
      </c>
      <c r="AM193" t="n">
        <v>6</v>
      </c>
      <c r="AN193" t="n">
        <v>0</v>
      </c>
      <c r="AO193" t="n">
        <v>1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HYPERLINK("http://catalog.hathitrust.org/Record/000023170","HathiTrust Record")</f>
        <v/>
      </c>
      <c r="AS193">
        <f>HYPERLINK("https://creighton-primo.hosted.exlibrisgroup.com/primo-explore/search?tab=default_tab&amp;search_scope=EVERYTHING&amp;vid=01CRU&amp;lang=en_US&amp;offset=0&amp;query=any,contains,991005373459702656","Catalog Record")</f>
        <v/>
      </c>
      <c r="AT193">
        <f>HYPERLINK("http://www.worldcat.org/oclc/20842318","WorldCat Record")</f>
        <v/>
      </c>
      <c r="AU193" t="inlineStr">
        <is>
          <t>3768530386:eng</t>
        </is>
      </c>
      <c r="AV193" t="inlineStr">
        <is>
          <t>20842318</t>
        </is>
      </c>
      <c r="AW193" t="inlineStr">
        <is>
          <t>991005373459702656</t>
        </is>
      </c>
      <c r="AX193" t="inlineStr">
        <is>
          <t>991005373459702656</t>
        </is>
      </c>
      <c r="AY193" t="inlineStr">
        <is>
          <t>2271419930002656</t>
        </is>
      </c>
      <c r="AZ193" t="inlineStr">
        <is>
          <t>BOOK</t>
        </is>
      </c>
      <c r="BB193" t="inlineStr">
        <is>
          <t>9780803911611</t>
        </is>
      </c>
      <c r="BC193" t="inlineStr">
        <is>
          <t>32285000682970</t>
        </is>
      </c>
      <c r="BD193" t="inlineStr">
        <is>
          <t>893902631</t>
        </is>
      </c>
    </row>
    <row r="194">
      <c r="A194" t="inlineStr">
        <is>
          <t>No</t>
        </is>
      </c>
      <c r="B194" t="inlineStr">
        <is>
          <t>H61 .Q8 v.20</t>
        </is>
      </c>
      <c r="C194" t="inlineStr">
        <is>
          <t>0                      H  0061000Q  8                                                       v.20</t>
        </is>
      </c>
      <c r="D194" t="inlineStr">
        <is>
          <t>Log-linear models / David Knoke, Peter J. Burke.</t>
        </is>
      </c>
      <c r="E194" t="inlineStr">
        <is>
          <t>V. 20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Knoke, David.</t>
        </is>
      </c>
      <c r="L194" t="inlineStr">
        <is>
          <t>Beverly Hills, Calif. : Sage Publications, c1980.</t>
        </is>
      </c>
      <c r="M194" t="inlineStr">
        <is>
          <t>1980</t>
        </is>
      </c>
      <c r="O194" t="inlineStr">
        <is>
          <t>eng</t>
        </is>
      </c>
      <c r="P194" t="inlineStr">
        <is>
          <t>cau</t>
        </is>
      </c>
      <c r="Q194" t="inlineStr">
        <is>
          <t>Quantitative applications in the social sciences ; 20</t>
        </is>
      </c>
      <c r="R194" t="inlineStr">
        <is>
          <t xml:space="preserve">H  </t>
        </is>
      </c>
      <c r="S194" t="n">
        <v>3</v>
      </c>
      <c r="T194" t="n">
        <v>3</v>
      </c>
      <c r="U194" t="inlineStr">
        <is>
          <t>2002-04-22</t>
        </is>
      </c>
      <c r="V194" t="inlineStr">
        <is>
          <t>2002-04-22</t>
        </is>
      </c>
      <c r="W194" t="inlineStr">
        <is>
          <t>1994-08-26</t>
        </is>
      </c>
      <c r="X194" t="inlineStr">
        <is>
          <t>1994-08-26</t>
        </is>
      </c>
      <c r="Y194" t="n">
        <v>827</v>
      </c>
      <c r="Z194" t="n">
        <v>609</v>
      </c>
      <c r="AA194" t="n">
        <v>977</v>
      </c>
      <c r="AB194" t="n">
        <v>4</v>
      </c>
      <c r="AC194" t="n">
        <v>6</v>
      </c>
      <c r="AD194" t="n">
        <v>32</v>
      </c>
      <c r="AE194" t="n">
        <v>36</v>
      </c>
      <c r="AF194" t="n">
        <v>15</v>
      </c>
      <c r="AG194" t="n">
        <v>16</v>
      </c>
      <c r="AH194" t="n">
        <v>6</v>
      </c>
      <c r="AI194" t="n">
        <v>7</v>
      </c>
      <c r="AJ194" t="n">
        <v>19</v>
      </c>
      <c r="AK194" t="n">
        <v>19</v>
      </c>
      <c r="AL194" t="n">
        <v>3</v>
      </c>
      <c r="AM194" t="n">
        <v>5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HYPERLINK("http://catalog.hathitrust.org/Record/000196209","HathiTrust Record")</f>
        <v/>
      </c>
      <c r="AS194">
        <f>HYPERLINK("https://creighton-primo.hosted.exlibrisgroup.com/primo-explore/search?tab=default_tab&amp;search_scope=EVERYTHING&amp;vid=01CRU&amp;lang=en_US&amp;offset=0&amp;query=any,contains,991004979689702656","Catalog Record")</f>
        <v/>
      </c>
      <c r="AT194">
        <f>HYPERLINK("http://www.worldcat.org/oclc/6421394","WorldCat Record")</f>
        <v/>
      </c>
      <c r="AU194" t="inlineStr">
        <is>
          <t>457147:eng</t>
        </is>
      </c>
      <c r="AV194" t="inlineStr">
        <is>
          <t>6421394</t>
        </is>
      </c>
      <c r="AW194" t="inlineStr">
        <is>
          <t>991004979689702656</t>
        </is>
      </c>
      <c r="AX194" t="inlineStr">
        <is>
          <t>991004979689702656</t>
        </is>
      </c>
      <c r="AY194" t="inlineStr">
        <is>
          <t>2270578840002656</t>
        </is>
      </c>
      <c r="AZ194" t="inlineStr">
        <is>
          <t>BOOK</t>
        </is>
      </c>
      <c r="BB194" t="inlineStr">
        <is>
          <t>9780803914926</t>
        </is>
      </c>
      <c r="BC194" t="inlineStr">
        <is>
          <t>32285001938595</t>
        </is>
      </c>
      <c r="BD194" t="inlineStr">
        <is>
          <t>893332236</t>
        </is>
      </c>
    </row>
    <row r="195">
      <c r="A195" t="inlineStr">
        <is>
          <t>No</t>
        </is>
      </c>
      <c r="B195" t="inlineStr">
        <is>
          <t>H61 .Q8 v.23</t>
        </is>
      </c>
      <c r="C195" t="inlineStr">
        <is>
          <t>0                      H  0061000Q  8                                                       v.23</t>
        </is>
      </c>
      <c r="D195" t="inlineStr">
        <is>
          <t>Research designs / Paul E. Spector.</t>
        </is>
      </c>
      <c r="E195" t="inlineStr">
        <is>
          <t>V. 23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Spector, Paul E.</t>
        </is>
      </c>
      <c r="L195" t="inlineStr">
        <is>
          <t>Beverly Hills : Sage Publications, c1981.</t>
        </is>
      </c>
      <c r="M195" t="inlineStr">
        <is>
          <t>1981</t>
        </is>
      </c>
      <c r="O195" t="inlineStr">
        <is>
          <t>eng</t>
        </is>
      </c>
      <c r="P195" t="inlineStr">
        <is>
          <t>cau</t>
        </is>
      </c>
      <c r="Q195" t="inlineStr">
        <is>
          <t>Quantitative applications in the social sciences ; v. 23</t>
        </is>
      </c>
      <c r="R195" t="inlineStr">
        <is>
          <t xml:space="preserve">H  </t>
        </is>
      </c>
      <c r="S195" t="n">
        <v>4</v>
      </c>
      <c r="T195" t="n">
        <v>4</v>
      </c>
      <c r="U195" t="inlineStr">
        <is>
          <t>1998-09-28</t>
        </is>
      </c>
      <c r="V195" t="inlineStr">
        <is>
          <t>1998-09-28</t>
        </is>
      </c>
      <c r="W195" t="inlineStr">
        <is>
          <t>1991-08-12</t>
        </is>
      </c>
      <c r="X195" t="inlineStr">
        <is>
          <t>1991-08-12</t>
        </is>
      </c>
      <c r="Y195" t="n">
        <v>886</v>
      </c>
      <c r="Z195" t="n">
        <v>660</v>
      </c>
      <c r="AA195" t="n">
        <v>1045</v>
      </c>
      <c r="AB195" t="n">
        <v>6</v>
      </c>
      <c r="AC195" t="n">
        <v>8</v>
      </c>
      <c r="AD195" t="n">
        <v>34</v>
      </c>
      <c r="AE195" t="n">
        <v>41</v>
      </c>
      <c r="AF195" t="n">
        <v>18</v>
      </c>
      <c r="AG195" t="n">
        <v>20</v>
      </c>
      <c r="AH195" t="n">
        <v>4</v>
      </c>
      <c r="AI195" t="n">
        <v>6</v>
      </c>
      <c r="AJ195" t="n">
        <v>19</v>
      </c>
      <c r="AK195" t="n">
        <v>20</v>
      </c>
      <c r="AL195" t="n">
        <v>5</v>
      </c>
      <c r="AM195" t="n">
        <v>7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HYPERLINK("https://creighton-primo.hosted.exlibrisgroup.com/primo-explore/search?tab=default_tab&amp;search_scope=EVERYTHING&amp;vid=01CRU&amp;lang=en_US&amp;offset=0&amp;query=any,contains,991005175559702656","Catalog Record")</f>
        <v/>
      </c>
      <c r="AT195">
        <f>HYPERLINK("http://www.worldcat.org/oclc/7919801","WorldCat Record")</f>
        <v/>
      </c>
      <c r="AU195" t="inlineStr">
        <is>
          <t>10227351105:eng</t>
        </is>
      </c>
      <c r="AV195" t="inlineStr">
        <is>
          <t>7919801</t>
        </is>
      </c>
      <c r="AW195" t="inlineStr">
        <is>
          <t>991005175559702656</t>
        </is>
      </c>
      <c r="AX195" t="inlineStr">
        <is>
          <t>991005175559702656</t>
        </is>
      </c>
      <c r="AY195" t="inlineStr">
        <is>
          <t>2262731100002656</t>
        </is>
      </c>
      <c r="AZ195" t="inlineStr">
        <is>
          <t>BOOK</t>
        </is>
      </c>
      <c r="BB195" t="inlineStr">
        <is>
          <t>9780803917095</t>
        </is>
      </c>
      <c r="BC195" t="inlineStr">
        <is>
          <t>32285000683226</t>
        </is>
      </c>
      <c r="BD195" t="inlineStr">
        <is>
          <t>893446624</t>
        </is>
      </c>
    </row>
    <row r="196">
      <c r="A196" t="inlineStr">
        <is>
          <t>No</t>
        </is>
      </c>
      <c r="B196" t="inlineStr">
        <is>
          <t>H61 .Q8 v.27</t>
        </is>
      </c>
      <c r="C196" t="inlineStr">
        <is>
          <t>0                      H  0061000Q  8                                                       v.27</t>
        </is>
      </c>
      <c r="D196" t="inlineStr">
        <is>
          <t>Dynamic modeling : an introduction / R. Robert Huckfeldt, C.W. Kohfeld, Thomas W. Likens.</t>
        </is>
      </c>
      <c r="E196" t="inlineStr">
        <is>
          <t>V. 27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Huckfeldt, R. Robert.</t>
        </is>
      </c>
      <c r="L196" t="inlineStr">
        <is>
          <t>Beverly Hills, Calif. : Sage Publications, c1982.</t>
        </is>
      </c>
      <c r="M196" t="inlineStr">
        <is>
          <t>1982</t>
        </is>
      </c>
      <c r="O196" t="inlineStr">
        <is>
          <t>eng</t>
        </is>
      </c>
      <c r="P196" t="inlineStr">
        <is>
          <t>cau</t>
        </is>
      </c>
      <c r="Q196" t="inlineStr">
        <is>
          <t>Quantitative applications in the social sciences ; v. 27</t>
        </is>
      </c>
      <c r="R196" t="inlineStr">
        <is>
          <t xml:space="preserve">H  </t>
        </is>
      </c>
      <c r="S196" t="n">
        <v>1</v>
      </c>
      <c r="T196" t="n">
        <v>1</v>
      </c>
      <c r="U196" t="inlineStr">
        <is>
          <t>2002-04-22</t>
        </is>
      </c>
      <c r="V196" t="inlineStr">
        <is>
          <t>2002-04-22</t>
        </is>
      </c>
      <c r="W196" t="inlineStr">
        <is>
          <t>1991-08-12</t>
        </is>
      </c>
      <c r="X196" t="inlineStr">
        <is>
          <t>1991-08-12</t>
        </is>
      </c>
      <c r="Y196" t="n">
        <v>644</v>
      </c>
      <c r="Z196" t="n">
        <v>491</v>
      </c>
      <c r="AA196" t="n">
        <v>932</v>
      </c>
      <c r="AB196" t="n">
        <v>4</v>
      </c>
      <c r="AC196" t="n">
        <v>6</v>
      </c>
      <c r="AD196" t="n">
        <v>21</v>
      </c>
      <c r="AE196" t="n">
        <v>27</v>
      </c>
      <c r="AF196" t="n">
        <v>9</v>
      </c>
      <c r="AG196" t="n">
        <v>11</v>
      </c>
      <c r="AH196" t="n">
        <v>5</v>
      </c>
      <c r="AI196" t="n">
        <v>6</v>
      </c>
      <c r="AJ196" t="n">
        <v>13</v>
      </c>
      <c r="AK196" t="n">
        <v>14</v>
      </c>
      <c r="AL196" t="n">
        <v>3</v>
      </c>
      <c r="AM196" t="n">
        <v>5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HYPERLINK("http://catalog.hathitrust.org/Record/000476079","HathiTrust Record")</f>
        <v/>
      </c>
      <c r="AS196">
        <f>HYPERLINK("https://creighton-primo.hosted.exlibrisgroup.com/primo-explore/search?tab=default_tab&amp;search_scope=EVERYTHING&amp;vid=01CRU&amp;lang=en_US&amp;offset=0&amp;query=any,contains,991000107469702656","Catalog Record")</f>
        <v/>
      </c>
      <c r="AT196">
        <f>HYPERLINK("http://www.worldcat.org/oclc/8987422","WorldCat Record")</f>
        <v/>
      </c>
      <c r="AU196" t="inlineStr">
        <is>
          <t>799607433:eng</t>
        </is>
      </c>
      <c r="AV196" t="inlineStr">
        <is>
          <t>8987422</t>
        </is>
      </c>
      <c r="AW196" t="inlineStr">
        <is>
          <t>991000107469702656</t>
        </is>
      </c>
      <c r="AX196" t="inlineStr">
        <is>
          <t>991000107469702656</t>
        </is>
      </c>
      <c r="AY196" t="inlineStr">
        <is>
          <t>2255601590002656</t>
        </is>
      </c>
      <c r="AZ196" t="inlineStr">
        <is>
          <t>BOOK</t>
        </is>
      </c>
      <c r="BC196" t="inlineStr">
        <is>
          <t>32285000683234</t>
        </is>
      </c>
      <c r="BD196" t="inlineStr">
        <is>
          <t>893314682</t>
        </is>
      </c>
    </row>
    <row r="197">
      <c r="A197" t="inlineStr">
        <is>
          <t>No</t>
        </is>
      </c>
      <c r="B197" t="inlineStr">
        <is>
          <t>H61 .Q8 v.30</t>
        </is>
      </c>
      <c r="C197" t="inlineStr">
        <is>
          <t>0                      H  0061000Q  8                                                       v.30</t>
        </is>
      </c>
      <c r="D197" t="inlineStr">
        <is>
          <t>Test item bias / Steven J. Osterlind.</t>
        </is>
      </c>
      <c r="E197" t="inlineStr">
        <is>
          <t>V. 30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Osterlind, Steven J.</t>
        </is>
      </c>
      <c r="L197" t="inlineStr">
        <is>
          <t>Beverly Hills : Sage Publications, c1983.</t>
        </is>
      </c>
      <c r="M197" t="inlineStr">
        <is>
          <t>1983</t>
        </is>
      </c>
      <c r="O197" t="inlineStr">
        <is>
          <t>eng</t>
        </is>
      </c>
      <c r="P197" t="inlineStr">
        <is>
          <t>cau</t>
        </is>
      </c>
      <c r="Q197" t="inlineStr">
        <is>
          <t>Quantitative applications in the social sciences ; v. 30</t>
        </is>
      </c>
      <c r="R197" t="inlineStr">
        <is>
          <t xml:space="preserve">H  </t>
        </is>
      </c>
      <c r="S197" t="n">
        <v>2</v>
      </c>
      <c r="T197" t="n">
        <v>2</v>
      </c>
      <c r="U197" t="inlineStr">
        <is>
          <t>1998-11-13</t>
        </is>
      </c>
      <c r="V197" t="inlineStr">
        <is>
          <t>1998-11-13</t>
        </is>
      </c>
      <c r="W197" t="inlineStr">
        <is>
          <t>1991-08-12</t>
        </is>
      </c>
      <c r="X197" t="inlineStr">
        <is>
          <t>1991-08-12</t>
        </is>
      </c>
      <c r="Y197" t="n">
        <v>674</v>
      </c>
      <c r="Z197" t="n">
        <v>498</v>
      </c>
      <c r="AA197" t="n">
        <v>923</v>
      </c>
      <c r="AB197" t="n">
        <v>4</v>
      </c>
      <c r="AC197" t="n">
        <v>6</v>
      </c>
      <c r="AD197" t="n">
        <v>23</v>
      </c>
      <c r="AE197" t="n">
        <v>28</v>
      </c>
      <c r="AF197" t="n">
        <v>9</v>
      </c>
      <c r="AG197" t="n">
        <v>11</v>
      </c>
      <c r="AH197" t="n">
        <v>4</v>
      </c>
      <c r="AI197" t="n">
        <v>5</v>
      </c>
      <c r="AJ197" t="n">
        <v>13</v>
      </c>
      <c r="AK197" t="n">
        <v>13</v>
      </c>
      <c r="AL197" t="n">
        <v>3</v>
      </c>
      <c r="AM197" t="n">
        <v>5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HYPERLINK("http://catalog.hathitrust.org/Record/000476089","HathiTrust Record")</f>
        <v/>
      </c>
      <c r="AS197">
        <f>HYPERLINK("https://creighton-primo.hosted.exlibrisgroup.com/primo-explore/search?tab=default_tab&amp;search_scope=EVERYTHING&amp;vid=01CRU&amp;lang=en_US&amp;offset=0&amp;query=any,contains,991000210909702656","Catalog Record")</f>
        <v/>
      </c>
      <c r="AT197">
        <f>HYPERLINK("http://www.worldcat.org/oclc/9539257","WorldCat Record")</f>
        <v/>
      </c>
      <c r="AU197" t="inlineStr">
        <is>
          <t>1057883:eng</t>
        </is>
      </c>
      <c r="AV197" t="inlineStr">
        <is>
          <t>9539257</t>
        </is>
      </c>
      <c r="AW197" t="inlineStr">
        <is>
          <t>991000210909702656</t>
        </is>
      </c>
      <c r="AX197" t="inlineStr">
        <is>
          <t>991000210909702656</t>
        </is>
      </c>
      <c r="AY197" t="inlineStr">
        <is>
          <t>2263362770002656</t>
        </is>
      </c>
      <c r="AZ197" t="inlineStr">
        <is>
          <t>BOOK</t>
        </is>
      </c>
      <c r="BB197" t="inlineStr">
        <is>
          <t>9780803919891</t>
        </is>
      </c>
      <c r="BC197" t="inlineStr">
        <is>
          <t>32285000683242</t>
        </is>
      </c>
      <c r="BD197" t="inlineStr">
        <is>
          <t>893714419</t>
        </is>
      </c>
    </row>
    <row r="198">
      <c r="A198" t="inlineStr">
        <is>
          <t>No</t>
        </is>
      </c>
      <c r="B198" t="inlineStr">
        <is>
          <t>H61 .Q8 v.35</t>
        </is>
      </c>
      <c r="C198" t="inlineStr">
        <is>
          <t>0                      H  0061000Q  8                                                       v.35</t>
        </is>
      </c>
      <c r="D198" t="inlineStr">
        <is>
          <t>Introduction to survey sampling / Graham Kalton.</t>
        </is>
      </c>
      <c r="E198" t="inlineStr">
        <is>
          <t>V. 35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Yes</t>
        </is>
      </c>
      <c r="J198" t="inlineStr">
        <is>
          <t>0</t>
        </is>
      </c>
      <c r="K198" t="inlineStr">
        <is>
          <t>Kalton, Graham.</t>
        </is>
      </c>
      <c r="L198" t="inlineStr">
        <is>
          <t>Beverly Hills : Sage Publications, c1983.</t>
        </is>
      </c>
      <c r="M198" t="inlineStr">
        <is>
          <t>1983</t>
        </is>
      </c>
      <c r="O198" t="inlineStr">
        <is>
          <t>eng</t>
        </is>
      </c>
      <c r="P198" t="inlineStr">
        <is>
          <t>cau</t>
        </is>
      </c>
      <c r="Q198" t="inlineStr">
        <is>
          <t>Quantitative applications in the social sciences ; no. 07-035</t>
        </is>
      </c>
      <c r="R198" t="inlineStr">
        <is>
          <t xml:space="preserve">H  </t>
        </is>
      </c>
      <c r="S198" t="n">
        <v>4</v>
      </c>
      <c r="T198" t="n">
        <v>4</v>
      </c>
      <c r="U198" t="inlineStr">
        <is>
          <t>1998-09-01</t>
        </is>
      </c>
      <c r="V198" t="inlineStr">
        <is>
          <t>1998-09-01</t>
        </is>
      </c>
      <c r="W198" t="inlineStr">
        <is>
          <t>1996-10-24</t>
        </is>
      </c>
      <c r="X198" t="inlineStr">
        <is>
          <t>1996-10-24</t>
        </is>
      </c>
      <c r="Y198" t="n">
        <v>903</v>
      </c>
      <c r="Z198" t="n">
        <v>659</v>
      </c>
      <c r="AA198" t="n">
        <v>1085</v>
      </c>
      <c r="AB198" t="n">
        <v>4</v>
      </c>
      <c r="AC198" t="n">
        <v>6</v>
      </c>
      <c r="AD198" t="n">
        <v>30</v>
      </c>
      <c r="AE198" t="n">
        <v>34</v>
      </c>
      <c r="AF198" t="n">
        <v>13</v>
      </c>
      <c r="AG198" t="n">
        <v>15</v>
      </c>
      <c r="AH198" t="n">
        <v>7</v>
      </c>
      <c r="AI198" t="n">
        <v>7</v>
      </c>
      <c r="AJ198" t="n">
        <v>16</v>
      </c>
      <c r="AK198" t="n">
        <v>16</v>
      </c>
      <c r="AL198" t="n">
        <v>3</v>
      </c>
      <c r="AM198" t="n">
        <v>5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HYPERLINK("https://creighton-primo.hosted.exlibrisgroup.com/primo-explore/search?tab=default_tab&amp;search_scope=EVERYTHING&amp;vid=01CRU&amp;lang=en_US&amp;offset=0&amp;query=any,contains,991000318549702656","Catalog Record")</f>
        <v/>
      </c>
      <c r="AT198">
        <f>HYPERLINK("http://www.worldcat.org/oclc/10138865","WorldCat Record")</f>
        <v/>
      </c>
      <c r="AU198" t="inlineStr">
        <is>
          <t>1057897:eng</t>
        </is>
      </c>
      <c r="AV198" t="inlineStr">
        <is>
          <t>10138865</t>
        </is>
      </c>
      <c r="AW198" t="inlineStr">
        <is>
          <t>991000318549702656</t>
        </is>
      </c>
      <c r="AX198" t="inlineStr">
        <is>
          <t>991000318549702656</t>
        </is>
      </c>
      <c r="AY198" t="inlineStr">
        <is>
          <t>2267591050002656</t>
        </is>
      </c>
      <c r="AZ198" t="inlineStr">
        <is>
          <t>BOOK</t>
        </is>
      </c>
      <c r="BB198" t="inlineStr">
        <is>
          <t>9780803921269</t>
        </is>
      </c>
      <c r="BC198" t="inlineStr">
        <is>
          <t>32285002368859</t>
        </is>
      </c>
      <c r="BD198" t="inlineStr">
        <is>
          <t>893508681</t>
        </is>
      </c>
    </row>
    <row r="199">
      <c r="A199" t="inlineStr">
        <is>
          <t>No</t>
        </is>
      </c>
      <c r="B199" t="inlineStr">
        <is>
          <t>H61 .Q8 v.39</t>
        </is>
      </c>
      <c r="C199" t="inlineStr">
        <is>
          <t>0                      H  0061000Q  8                                                       v.39</t>
        </is>
      </c>
      <c r="D199" t="inlineStr">
        <is>
          <t>Introduction to applied demography : data sources and estimation techniques / Norfleet W. Rives, Jr., William J. Serow.</t>
        </is>
      </c>
      <c r="E199" t="inlineStr">
        <is>
          <t>V. 39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Rives, Norfleet W.</t>
        </is>
      </c>
      <c r="L199" t="inlineStr">
        <is>
          <t>Beverly Hills, Calif. : Sage Publications, c1984.</t>
        </is>
      </c>
      <c r="M199" t="inlineStr">
        <is>
          <t>1984</t>
        </is>
      </c>
      <c r="O199" t="inlineStr">
        <is>
          <t>eng</t>
        </is>
      </c>
      <c r="P199" t="inlineStr">
        <is>
          <t>cau</t>
        </is>
      </c>
      <c r="Q199" t="inlineStr">
        <is>
          <t>Quantitative applications in the social sciences ; no. 07-039</t>
        </is>
      </c>
      <c r="R199" t="inlineStr">
        <is>
          <t xml:space="preserve">H  </t>
        </is>
      </c>
      <c r="S199" t="n">
        <v>4</v>
      </c>
      <c r="T199" t="n">
        <v>4</v>
      </c>
      <c r="U199" t="inlineStr">
        <is>
          <t>1998-09-28</t>
        </is>
      </c>
      <c r="V199" t="inlineStr">
        <is>
          <t>1998-09-28</t>
        </is>
      </c>
      <c r="W199" t="inlineStr">
        <is>
          <t>1996-10-24</t>
        </is>
      </c>
      <c r="X199" t="inlineStr">
        <is>
          <t>1996-10-24</t>
        </is>
      </c>
      <c r="Y199" t="n">
        <v>665</v>
      </c>
      <c r="Z199" t="n">
        <v>498</v>
      </c>
      <c r="AA199" t="n">
        <v>921</v>
      </c>
      <c r="AB199" t="n">
        <v>3</v>
      </c>
      <c r="AC199" t="n">
        <v>5</v>
      </c>
      <c r="AD199" t="n">
        <v>21</v>
      </c>
      <c r="AE199" t="n">
        <v>24</v>
      </c>
      <c r="AF199" t="n">
        <v>9</v>
      </c>
      <c r="AG199" t="n">
        <v>10</v>
      </c>
      <c r="AH199" t="n">
        <v>5</v>
      </c>
      <c r="AI199" t="n">
        <v>5</v>
      </c>
      <c r="AJ199" t="n">
        <v>12</v>
      </c>
      <c r="AK199" t="n">
        <v>12</v>
      </c>
      <c r="AL199" t="n">
        <v>2</v>
      </c>
      <c r="AM199" t="n">
        <v>4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HYPERLINK("https://creighton-primo.hosted.exlibrisgroup.com/primo-explore/search?tab=default_tab&amp;search_scope=EVERYTHING&amp;vid=01CRU&amp;lang=en_US&amp;offset=0&amp;query=any,contains,991000490379702656","Catalog Record")</f>
        <v/>
      </c>
      <c r="AT199">
        <f>HYPERLINK("http://www.worldcat.org/oclc/11101626","WorldCat Record")</f>
        <v/>
      </c>
      <c r="AU199" t="inlineStr">
        <is>
          <t>793334228:eng</t>
        </is>
      </c>
      <c r="AV199" t="inlineStr">
        <is>
          <t>11101626</t>
        </is>
      </c>
      <c r="AW199" t="inlineStr">
        <is>
          <t>991000490379702656</t>
        </is>
      </c>
      <c r="AX199" t="inlineStr">
        <is>
          <t>991000490379702656</t>
        </is>
      </c>
      <c r="AY199" t="inlineStr">
        <is>
          <t>2269662550002656</t>
        </is>
      </c>
      <c r="AZ199" t="inlineStr">
        <is>
          <t>BOOK</t>
        </is>
      </c>
      <c r="BB199" t="inlineStr">
        <is>
          <t>9780803921344</t>
        </is>
      </c>
      <c r="BC199" t="inlineStr">
        <is>
          <t>32285002368867</t>
        </is>
      </c>
      <c r="BD199" t="inlineStr">
        <is>
          <t>893896921</t>
        </is>
      </c>
    </row>
    <row r="200">
      <c r="A200" t="inlineStr">
        <is>
          <t>No</t>
        </is>
      </c>
      <c r="B200" t="inlineStr">
        <is>
          <t>H61 .Q8 v.44</t>
        </is>
      </c>
      <c r="C200" t="inlineStr">
        <is>
          <t>0                      H  0061000Q  8                                                       v.44</t>
        </is>
      </c>
      <c r="D200" t="inlineStr">
        <is>
          <t>Cluster analysis / Mark S. Aldenderfer, Roger K. Blashfield.</t>
        </is>
      </c>
      <c r="E200" t="inlineStr">
        <is>
          <t>V. 44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Aldenderfer, Mark S.</t>
        </is>
      </c>
      <c r="L200" t="inlineStr">
        <is>
          <t>Beverly Hills : Sage Publications, c1984.</t>
        </is>
      </c>
      <c r="M200" t="inlineStr">
        <is>
          <t>1984</t>
        </is>
      </c>
      <c r="O200" t="inlineStr">
        <is>
          <t>eng</t>
        </is>
      </c>
      <c r="P200" t="inlineStr">
        <is>
          <t>cau</t>
        </is>
      </c>
      <c r="Q200" t="inlineStr">
        <is>
          <t>Quantitative applications in the social sciences ; 44</t>
        </is>
      </c>
      <c r="R200" t="inlineStr">
        <is>
          <t xml:space="preserve">H  </t>
        </is>
      </c>
      <c r="S200" t="n">
        <v>6</v>
      </c>
      <c r="T200" t="n">
        <v>6</v>
      </c>
      <c r="U200" t="inlineStr">
        <is>
          <t>2009-09-21</t>
        </is>
      </c>
      <c r="V200" t="inlineStr">
        <is>
          <t>2009-09-21</t>
        </is>
      </c>
      <c r="W200" t="inlineStr">
        <is>
          <t>1994-08-26</t>
        </is>
      </c>
      <c r="X200" t="inlineStr">
        <is>
          <t>1994-08-26</t>
        </is>
      </c>
      <c r="Y200" t="n">
        <v>727</v>
      </c>
      <c r="Z200" t="n">
        <v>522</v>
      </c>
      <c r="AA200" t="n">
        <v>919</v>
      </c>
      <c r="AB200" t="n">
        <v>3</v>
      </c>
      <c r="AC200" t="n">
        <v>5</v>
      </c>
      <c r="AD200" t="n">
        <v>21</v>
      </c>
      <c r="AE200" t="n">
        <v>26</v>
      </c>
      <c r="AF200" t="n">
        <v>7</v>
      </c>
      <c r="AG200" t="n">
        <v>9</v>
      </c>
      <c r="AH200" t="n">
        <v>6</v>
      </c>
      <c r="AI200" t="n">
        <v>6</v>
      </c>
      <c r="AJ200" t="n">
        <v>13</v>
      </c>
      <c r="AK200" t="n">
        <v>14</v>
      </c>
      <c r="AL200" t="n">
        <v>2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HYPERLINK("http://catalog.hathitrust.org/Record/000368450","HathiTrust Record")</f>
        <v/>
      </c>
      <c r="AS200">
        <f>HYPERLINK("https://creighton-primo.hosted.exlibrisgroup.com/primo-explore/search?tab=default_tab&amp;search_scope=EVERYTHING&amp;vid=01CRU&amp;lang=en_US&amp;offset=0&amp;query=any,contains,991000564139702656","Catalog Record")</f>
        <v/>
      </c>
      <c r="AT200">
        <f>HYPERLINK("http://www.worldcat.org/oclc/11615981","WorldCat Record")</f>
        <v/>
      </c>
      <c r="AU200" t="inlineStr">
        <is>
          <t>9020989718:eng</t>
        </is>
      </c>
      <c r="AV200" t="inlineStr">
        <is>
          <t>11615981</t>
        </is>
      </c>
      <c r="AW200" t="inlineStr">
        <is>
          <t>991000564139702656</t>
        </is>
      </c>
      <c r="AX200" t="inlineStr">
        <is>
          <t>991000564139702656</t>
        </is>
      </c>
      <c r="AY200" t="inlineStr">
        <is>
          <t>2268506580002656</t>
        </is>
      </c>
      <c r="AZ200" t="inlineStr">
        <is>
          <t>BOOK</t>
        </is>
      </c>
      <c r="BB200" t="inlineStr">
        <is>
          <t>9780803923768</t>
        </is>
      </c>
      <c r="BC200" t="inlineStr">
        <is>
          <t>32285001938587</t>
        </is>
      </c>
      <c r="BD200" t="inlineStr">
        <is>
          <t>893225110</t>
        </is>
      </c>
    </row>
    <row r="201">
      <c r="A201" t="inlineStr">
        <is>
          <t>No</t>
        </is>
      </c>
      <c r="B201" t="inlineStr">
        <is>
          <t>H61 .Q8 v.50</t>
        </is>
      </c>
      <c r="C201" t="inlineStr">
        <is>
          <t>0                      H  0061000Q  8                                                       v.50</t>
        </is>
      </c>
      <c r="D201" t="inlineStr">
        <is>
          <t>Multiple regression in practice / William D. Berry, Stanley Feldman.</t>
        </is>
      </c>
      <c r="E201" t="inlineStr">
        <is>
          <t>V. 50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Berry, William Dale.</t>
        </is>
      </c>
      <c r="L201" t="inlineStr">
        <is>
          <t>Beverly Hills : Sage Publications, c1985.</t>
        </is>
      </c>
      <c r="M201" t="inlineStr">
        <is>
          <t>1985</t>
        </is>
      </c>
      <c r="O201" t="inlineStr">
        <is>
          <t>eng</t>
        </is>
      </c>
      <c r="P201" t="inlineStr">
        <is>
          <t>cau</t>
        </is>
      </c>
      <c r="Q201" t="inlineStr">
        <is>
          <t>Sage university papers series. Quantitative applications in the social sciences ; no. 07-050</t>
        </is>
      </c>
      <c r="R201" t="inlineStr">
        <is>
          <t xml:space="preserve">H  </t>
        </is>
      </c>
      <c r="S201" t="n">
        <v>17</v>
      </c>
      <c r="T201" t="n">
        <v>17</v>
      </c>
      <c r="U201" t="inlineStr">
        <is>
          <t>2004-09-08</t>
        </is>
      </c>
      <c r="V201" t="inlineStr">
        <is>
          <t>2004-09-08</t>
        </is>
      </c>
      <c r="W201" t="inlineStr">
        <is>
          <t>1996-10-23</t>
        </is>
      </c>
      <c r="X201" t="inlineStr">
        <is>
          <t>1996-10-23</t>
        </is>
      </c>
      <c r="Y201" t="n">
        <v>780</v>
      </c>
      <c r="Z201" t="n">
        <v>561</v>
      </c>
      <c r="AA201" t="n">
        <v>918</v>
      </c>
      <c r="AB201" t="n">
        <v>4</v>
      </c>
      <c r="AC201" t="n">
        <v>6</v>
      </c>
      <c r="AD201" t="n">
        <v>28</v>
      </c>
      <c r="AE201" t="n">
        <v>32</v>
      </c>
      <c r="AF201" t="n">
        <v>12</v>
      </c>
      <c r="AG201" t="n">
        <v>14</v>
      </c>
      <c r="AH201" t="n">
        <v>8</v>
      </c>
      <c r="AI201" t="n">
        <v>8</v>
      </c>
      <c r="AJ201" t="n">
        <v>16</v>
      </c>
      <c r="AK201" t="n">
        <v>16</v>
      </c>
      <c r="AL201" t="n">
        <v>3</v>
      </c>
      <c r="AM201" t="n">
        <v>5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HYPERLINK("https://creighton-primo.hosted.exlibrisgroup.com/primo-explore/search?tab=default_tab&amp;search_scope=EVERYTHING&amp;vid=01CRU&amp;lang=en_US&amp;offset=0&amp;query=any,contains,991005405519702656","Catalog Record")</f>
        <v/>
      </c>
      <c r="AT201">
        <f>HYPERLINK("http://www.worldcat.org/oclc/12279592","WorldCat Record")</f>
        <v/>
      </c>
      <c r="AU201" t="inlineStr">
        <is>
          <t>149471581:eng</t>
        </is>
      </c>
      <c r="AV201" t="inlineStr">
        <is>
          <t>12279592</t>
        </is>
      </c>
      <c r="AW201" t="inlineStr">
        <is>
          <t>991005405519702656</t>
        </is>
      </c>
      <c r="AX201" t="inlineStr">
        <is>
          <t>991005405519702656</t>
        </is>
      </c>
      <c r="AY201" t="inlineStr">
        <is>
          <t>2268982230002656</t>
        </is>
      </c>
      <c r="AZ201" t="inlineStr">
        <is>
          <t>BOOK</t>
        </is>
      </c>
      <c r="BB201" t="inlineStr">
        <is>
          <t>9780803920545</t>
        </is>
      </c>
      <c r="BC201" t="inlineStr">
        <is>
          <t>32285002364742</t>
        </is>
      </c>
      <c r="BD201" t="inlineStr">
        <is>
          <t>893242695</t>
        </is>
      </c>
    </row>
    <row r="202">
      <c r="A202" t="inlineStr">
        <is>
          <t>No</t>
        </is>
      </c>
      <c r="B202" t="inlineStr">
        <is>
          <t>H61 .Q8 v.53</t>
        </is>
      </c>
      <c r="C202" t="inlineStr">
        <is>
          <t>0                      H  0061000Q  8                                                       v.53</t>
        </is>
      </c>
      <c r="D202" t="inlineStr">
        <is>
          <t>Secondary analysis of survey data / K. Jill Kiecolt, Laura E. Nathan.</t>
        </is>
      </c>
      <c r="E202" t="inlineStr">
        <is>
          <t>V. 53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Kiecolt, K. Jill.</t>
        </is>
      </c>
      <c r="L202" t="inlineStr">
        <is>
          <t>Beverly Hills : Sage Publications, c1985.</t>
        </is>
      </c>
      <c r="M202" t="inlineStr">
        <is>
          <t>1985</t>
        </is>
      </c>
      <c r="O202" t="inlineStr">
        <is>
          <t>eng</t>
        </is>
      </c>
      <c r="P202" t="inlineStr">
        <is>
          <t>cau</t>
        </is>
      </c>
      <c r="Q202" t="inlineStr">
        <is>
          <t>Quantitative applications in the social sciences ; no. 07-053</t>
        </is>
      </c>
      <c r="R202" t="inlineStr">
        <is>
          <t xml:space="preserve">H  </t>
        </is>
      </c>
      <c r="S202" t="n">
        <v>2</v>
      </c>
      <c r="T202" t="n">
        <v>2</v>
      </c>
      <c r="U202" t="inlineStr">
        <is>
          <t>1998-09-01</t>
        </is>
      </c>
      <c r="V202" t="inlineStr">
        <is>
          <t>1998-09-01</t>
        </is>
      </c>
      <c r="W202" t="inlineStr">
        <is>
          <t>1996-10-24</t>
        </is>
      </c>
      <c r="X202" t="inlineStr">
        <is>
          <t>1996-10-24</t>
        </is>
      </c>
      <c r="Y202" t="n">
        <v>707</v>
      </c>
      <c r="Z202" t="n">
        <v>517</v>
      </c>
      <c r="AA202" t="n">
        <v>905</v>
      </c>
      <c r="AB202" t="n">
        <v>3</v>
      </c>
      <c r="AC202" t="n">
        <v>5</v>
      </c>
      <c r="AD202" t="n">
        <v>23</v>
      </c>
      <c r="AE202" t="n">
        <v>28</v>
      </c>
      <c r="AF202" t="n">
        <v>11</v>
      </c>
      <c r="AG202" t="n">
        <v>13</v>
      </c>
      <c r="AH202" t="n">
        <v>5</v>
      </c>
      <c r="AI202" t="n">
        <v>6</v>
      </c>
      <c r="AJ202" t="n">
        <v>13</v>
      </c>
      <c r="AK202" t="n">
        <v>13</v>
      </c>
      <c r="AL202" t="n">
        <v>2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HYPERLINK("http://catalog.hathitrust.org/Record/000383743","HathiTrust Record")</f>
        <v/>
      </c>
      <c r="AS202">
        <f>HYPERLINK("https://creighton-primo.hosted.exlibrisgroup.com/primo-explore/search?tab=default_tab&amp;search_scope=EVERYTHING&amp;vid=01CRU&amp;lang=en_US&amp;offset=0&amp;query=any,contains,991000758329702656","Catalog Record")</f>
        <v/>
      </c>
      <c r="AT202">
        <f>HYPERLINK("http://www.worldcat.org/oclc/12967310","WorldCat Record")</f>
        <v/>
      </c>
      <c r="AU202" t="inlineStr">
        <is>
          <t>5538502:eng</t>
        </is>
      </c>
      <c r="AV202" t="inlineStr">
        <is>
          <t>12967310</t>
        </is>
      </c>
      <c r="AW202" t="inlineStr">
        <is>
          <t>991000758329702656</t>
        </is>
      </c>
      <c r="AX202" t="inlineStr">
        <is>
          <t>991000758329702656</t>
        </is>
      </c>
      <c r="AY202" t="inlineStr">
        <is>
          <t>2255631210002656</t>
        </is>
      </c>
      <c r="AZ202" t="inlineStr">
        <is>
          <t>BOOK</t>
        </is>
      </c>
      <c r="BB202" t="inlineStr">
        <is>
          <t>9780803923027</t>
        </is>
      </c>
      <c r="BC202" t="inlineStr">
        <is>
          <t>32285002368875</t>
        </is>
      </c>
      <c r="BD202" t="inlineStr">
        <is>
          <t>893589716</t>
        </is>
      </c>
    </row>
    <row r="203">
      <c r="A203" t="inlineStr">
        <is>
          <t>No</t>
        </is>
      </c>
      <c r="B203" t="inlineStr">
        <is>
          <t>H61 .Q8 v.55</t>
        </is>
      </c>
      <c r="C203" t="inlineStr">
        <is>
          <t>0                      H  0061000Q  8                                                       v.55</t>
        </is>
      </c>
      <c r="D203" t="inlineStr">
        <is>
          <t>The logic of causal order / James A. Davis.</t>
        </is>
      </c>
      <c r="E203" t="inlineStr">
        <is>
          <t>V. 55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Davis, James A. (James Allan), 1929-2016.</t>
        </is>
      </c>
      <c r="L203" t="inlineStr">
        <is>
          <t>Beverly Hills : Sage Publications, c1985.</t>
        </is>
      </c>
      <c r="M203" t="inlineStr">
        <is>
          <t>1985</t>
        </is>
      </c>
      <c r="O203" t="inlineStr">
        <is>
          <t>eng</t>
        </is>
      </c>
      <c r="P203" t="inlineStr">
        <is>
          <t>cau</t>
        </is>
      </c>
      <c r="Q203" t="inlineStr">
        <is>
          <t>A Sage university paper. Quantitative applications in the social sciences ; no. 07-055</t>
        </is>
      </c>
      <c r="R203" t="inlineStr">
        <is>
          <t xml:space="preserve">H  </t>
        </is>
      </c>
      <c r="S203" t="n">
        <v>3</v>
      </c>
      <c r="T203" t="n">
        <v>3</v>
      </c>
      <c r="U203" t="inlineStr">
        <is>
          <t>1998-09-28</t>
        </is>
      </c>
      <c r="V203" t="inlineStr">
        <is>
          <t>1998-09-28</t>
        </is>
      </c>
      <c r="W203" t="inlineStr">
        <is>
          <t>1996-10-23</t>
        </is>
      </c>
      <c r="X203" t="inlineStr">
        <is>
          <t>1996-10-23</t>
        </is>
      </c>
      <c r="Y203" t="n">
        <v>617</v>
      </c>
      <c r="Z203" t="n">
        <v>441</v>
      </c>
      <c r="AA203" t="n">
        <v>839</v>
      </c>
      <c r="AB203" t="n">
        <v>4</v>
      </c>
      <c r="AC203" t="n">
        <v>7</v>
      </c>
      <c r="AD203" t="n">
        <v>20</v>
      </c>
      <c r="AE203" t="n">
        <v>27</v>
      </c>
      <c r="AF203" t="n">
        <v>8</v>
      </c>
      <c r="AG203" t="n">
        <v>10</v>
      </c>
      <c r="AH203" t="n">
        <v>5</v>
      </c>
      <c r="AI203" t="n">
        <v>6</v>
      </c>
      <c r="AJ203" t="n">
        <v>11</v>
      </c>
      <c r="AK203" t="n">
        <v>12</v>
      </c>
      <c r="AL203" t="n">
        <v>3</v>
      </c>
      <c r="AM203" t="n">
        <v>6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HYPERLINK("https://creighton-primo.hosted.exlibrisgroup.com/primo-explore/search?tab=default_tab&amp;search_scope=EVERYTHING&amp;vid=01CRU&amp;lang=en_US&amp;offset=0&amp;query=any,contains,991000758309702656","Catalog Record")</f>
        <v/>
      </c>
      <c r="AT203">
        <f>HYPERLINK("http://www.worldcat.org/oclc/12967229","WorldCat Record")</f>
        <v/>
      </c>
      <c r="AU203" t="inlineStr">
        <is>
          <t>9565743088:eng</t>
        </is>
      </c>
      <c r="AV203" t="inlineStr">
        <is>
          <t>12967229</t>
        </is>
      </c>
      <c r="AW203" t="inlineStr">
        <is>
          <t>991000758309702656</t>
        </is>
      </c>
      <c r="AX203" t="inlineStr">
        <is>
          <t>991000758309702656</t>
        </is>
      </c>
      <c r="AY203" t="inlineStr">
        <is>
          <t>2255991020002656</t>
        </is>
      </c>
      <c r="AZ203" t="inlineStr">
        <is>
          <t>BOOK</t>
        </is>
      </c>
      <c r="BB203" t="inlineStr">
        <is>
          <t>9780803925533</t>
        </is>
      </c>
      <c r="BC203" t="inlineStr">
        <is>
          <t>32285002364759</t>
        </is>
      </c>
      <c r="BD203" t="inlineStr">
        <is>
          <t>893528368</t>
        </is>
      </c>
    </row>
    <row r="204">
      <c r="A204" t="inlineStr">
        <is>
          <t>No</t>
        </is>
      </c>
      <c r="B204" t="inlineStr">
        <is>
          <t>H61 .Q8 v.62</t>
        </is>
      </c>
      <c r="C204" t="inlineStr">
        <is>
          <t>0                      H  0061000Q  8                                                       v.62</t>
        </is>
      </c>
      <c r="D204" t="inlineStr">
        <is>
          <t>Information theory : structural models for qualitative data / Klaus Krippendorff.</t>
        </is>
      </c>
      <c r="E204" t="inlineStr">
        <is>
          <t>V. 62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Krippendorff, Klaus.</t>
        </is>
      </c>
      <c r="L204" t="inlineStr">
        <is>
          <t>Beverly Hills, Calif. : Sage, c1986.</t>
        </is>
      </c>
      <c r="M204" t="inlineStr">
        <is>
          <t>1986</t>
        </is>
      </c>
      <c r="O204" t="inlineStr">
        <is>
          <t>eng</t>
        </is>
      </c>
      <c r="P204" t="inlineStr">
        <is>
          <t>cau</t>
        </is>
      </c>
      <c r="Q204" t="inlineStr">
        <is>
          <t>Quantitative applications in the social sciences ; v. 62</t>
        </is>
      </c>
      <c r="R204" t="inlineStr">
        <is>
          <t xml:space="preserve">H  </t>
        </is>
      </c>
      <c r="S204" t="n">
        <v>3</v>
      </c>
      <c r="T204" t="n">
        <v>3</v>
      </c>
      <c r="U204" t="inlineStr">
        <is>
          <t>1998-09-28</t>
        </is>
      </c>
      <c r="V204" t="inlineStr">
        <is>
          <t>1998-09-28</t>
        </is>
      </c>
      <c r="W204" t="inlineStr">
        <is>
          <t>1991-08-12</t>
        </is>
      </c>
      <c r="X204" t="inlineStr">
        <is>
          <t>1991-08-12</t>
        </is>
      </c>
      <c r="Y204" t="n">
        <v>564</v>
      </c>
      <c r="Z204" t="n">
        <v>404</v>
      </c>
      <c r="AA204" t="n">
        <v>800</v>
      </c>
      <c r="AB204" t="n">
        <v>5</v>
      </c>
      <c r="AC204" t="n">
        <v>7</v>
      </c>
      <c r="AD204" t="n">
        <v>24</v>
      </c>
      <c r="AE204" t="n">
        <v>30</v>
      </c>
      <c r="AF204" t="n">
        <v>9</v>
      </c>
      <c r="AG204" t="n">
        <v>11</v>
      </c>
      <c r="AH204" t="n">
        <v>5</v>
      </c>
      <c r="AI204" t="n">
        <v>6</v>
      </c>
      <c r="AJ204" t="n">
        <v>14</v>
      </c>
      <c r="AK204" t="n">
        <v>15</v>
      </c>
      <c r="AL204" t="n">
        <v>4</v>
      </c>
      <c r="AM204" t="n">
        <v>6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HYPERLINK("http://catalog.hathitrust.org/Record/000819023","HathiTrust Record")</f>
        <v/>
      </c>
      <c r="AS204">
        <f>HYPERLINK("https://creighton-primo.hosted.exlibrisgroup.com/primo-explore/search?tab=default_tab&amp;search_scope=EVERYTHING&amp;vid=01CRU&amp;lang=en_US&amp;offset=0&amp;query=any,contains,991000933649702656","Catalog Record")</f>
        <v/>
      </c>
      <c r="AT204">
        <f>HYPERLINK("http://www.worldcat.org/oclc/14347593","WorldCat Record")</f>
        <v/>
      </c>
      <c r="AU204" t="inlineStr">
        <is>
          <t>793829077:eng</t>
        </is>
      </c>
      <c r="AV204" t="inlineStr">
        <is>
          <t>14347593</t>
        </is>
      </c>
      <c r="AW204" t="inlineStr">
        <is>
          <t>991000933649702656</t>
        </is>
      </c>
      <c r="AX204" t="inlineStr">
        <is>
          <t>991000933649702656</t>
        </is>
      </c>
      <c r="AY204" t="inlineStr">
        <is>
          <t>2256218510002656</t>
        </is>
      </c>
      <c r="AZ204" t="inlineStr">
        <is>
          <t>BOOK</t>
        </is>
      </c>
      <c r="BB204" t="inlineStr">
        <is>
          <t>9780803920514</t>
        </is>
      </c>
      <c r="BC204" t="inlineStr">
        <is>
          <t>32285000683309</t>
        </is>
      </c>
      <c r="BD204" t="inlineStr">
        <is>
          <t>893614627</t>
        </is>
      </c>
    </row>
    <row r="205">
      <c r="A205" t="inlineStr">
        <is>
          <t>No</t>
        </is>
      </c>
      <c r="B205" t="inlineStr">
        <is>
          <t>H61 .Q8 v.73</t>
        </is>
      </c>
      <c r="C205" t="inlineStr">
        <is>
          <t>0                      H  0061000Q  8                                                       v.73</t>
        </is>
      </c>
      <c r="D205" t="inlineStr">
        <is>
          <t>Understanding significance testing / Lawrence B. Mohr.</t>
        </is>
      </c>
      <c r="E205" t="inlineStr">
        <is>
          <t>V. 73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Mohr, Lawrence B.</t>
        </is>
      </c>
      <c r="L205" t="inlineStr">
        <is>
          <t>Newbury Park ; London : Sage, 1990.</t>
        </is>
      </c>
      <c r="M205" t="inlineStr">
        <is>
          <t>1990</t>
        </is>
      </c>
      <c r="O205" t="inlineStr">
        <is>
          <t>eng</t>
        </is>
      </c>
      <c r="P205" t="inlineStr">
        <is>
          <t>enk</t>
        </is>
      </c>
      <c r="Q205" t="inlineStr">
        <is>
          <t>Quantitative applications in the social sciences ; no. 07-073</t>
        </is>
      </c>
      <c r="R205" t="inlineStr">
        <is>
          <t xml:space="preserve">H  </t>
        </is>
      </c>
      <c r="S205" t="n">
        <v>1</v>
      </c>
      <c r="T205" t="n">
        <v>1</v>
      </c>
      <c r="U205" t="inlineStr">
        <is>
          <t>1998-09-28</t>
        </is>
      </c>
      <c r="V205" t="inlineStr">
        <is>
          <t>1998-09-28</t>
        </is>
      </c>
      <c r="W205" t="inlineStr">
        <is>
          <t>1996-10-24</t>
        </is>
      </c>
      <c r="X205" t="inlineStr">
        <is>
          <t>1996-10-24</t>
        </is>
      </c>
      <c r="Y205" t="n">
        <v>530</v>
      </c>
      <c r="Z205" t="n">
        <v>408</v>
      </c>
      <c r="AA205" t="n">
        <v>803</v>
      </c>
      <c r="AB205" t="n">
        <v>4</v>
      </c>
      <c r="AC205" t="n">
        <v>6</v>
      </c>
      <c r="AD205" t="n">
        <v>24</v>
      </c>
      <c r="AE205" t="n">
        <v>30</v>
      </c>
      <c r="AF205" t="n">
        <v>10</v>
      </c>
      <c r="AG205" t="n">
        <v>12</v>
      </c>
      <c r="AH205" t="n">
        <v>5</v>
      </c>
      <c r="AI205" t="n">
        <v>6</v>
      </c>
      <c r="AJ205" t="n">
        <v>13</v>
      </c>
      <c r="AK205" t="n">
        <v>13</v>
      </c>
      <c r="AL205" t="n">
        <v>3</v>
      </c>
      <c r="AM205" t="n">
        <v>5</v>
      </c>
      <c r="AN205" t="n">
        <v>0</v>
      </c>
      <c r="AO205" t="n">
        <v>1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HYPERLINK("https://creighton-primo.hosted.exlibrisgroup.com/primo-explore/search?tab=default_tab&amp;search_scope=EVERYTHING&amp;vid=01CRU&amp;lang=en_US&amp;offset=0&amp;query=any,contains,991002051959702656","Catalog Record")</f>
        <v/>
      </c>
      <c r="AT205">
        <f>HYPERLINK("http://www.worldcat.org/oclc/26210798","WorldCat Record")</f>
        <v/>
      </c>
      <c r="AU205" t="inlineStr">
        <is>
          <t>4916895886:eng</t>
        </is>
      </c>
      <c r="AV205" t="inlineStr">
        <is>
          <t>26210798</t>
        </is>
      </c>
      <c r="AW205" t="inlineStr">
        <is>
          <t>991002051959702656</t>
        </is>
      </c>
      <c r="AX205" t="inlineStr">
        <is>
          <t>991002051959702656</t>
        </is>
      </c>
      <c r="AY205" t="inlineStr">
        <is>
          <t>2269593410002656</t>
        </is>
      </c>
      <c r="AZ205" t="inlineStr">
        <is>
          <t>BOOK</t>
        </is>
      </c>
      <c r="BC205" t="inlineStr">
        <is>
          <t>32285002368891</t>
        </is>
      </c>
      <c r="BD205" t="inlineStr">
        <is>
          <t>893316320</t>
        </is>
      </c>
    </row>
    <row r="206">
      <c r="A206" t="inlineStr">
        <is>
          <t>No</t>
        </is>
      </c>
      <c r="B206" t="inlineStr">
        <is>
          <t>H61 .Q8 v.76</t>
        </is>
      </c>
      <c r="C206" t="inlineStr">
        <is>
          <t>0                      H  0061000Q  8                                                       v.76</t>
        </is>
      </c>
      <c r="D206" t="inlineStr">
        <is>
          <t>Longitudinal research / Scott Menard.</t>
        </is>
      </c>
      <c r="E206" t="inlineStr">
        <is>
          <t>V. 76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Menard, Scott W.</t>
        </is>
      </c>
      <c r="L206" t="inlineStr">
        <is>
          <t>Newbury Park, CA : Sage Publications, 1991.</t>
        </is>
      </c>
      <c r="M206" t="inlineStr">
        <is>
          <t>1991</t>
        </is>
      </c>
      <c r="O206" t="inlineStr">
        <is>
          <t>eng</t>
        </is>
      </c>
      <c r="P206" t="inlineStr">
        <is>
          <t>cau</t>
        </is>
      </c>
      <c r="Q206" t="inlineStr">
        <is>
          <t>Quantitative applications in the social sciences ; v. 76</t>
        </is>
      </c>
      <c r="R206" t="inlineStr">
        <is>
          <t xml:space="preserve">H  </t>
        </is>
      </c>
      <c r="S206" t="n">
        <v>12</v>
      </c>
      <c r="T206" t="n">
        <v>12</v>
      </c>
      <c r="U206" t="inlineStr">
        <is>
          <t>2003-03-08</t>
        </is>
      </c>
      <c r="V206" t="inlineStr">
        <is>
          <t>2003-03-08</t>
        </is>
      </c>
      <c r="W206" t="inlineStr">
        <is>
          <t>1991-03-22</t>
        </is>
      </c>
      <c r="X206" t="inlineStr">
        <is>
          <t>1991-03-22</t>
        </is>
      </c>
      <c r="Y206" t="n">
        <v>489</v>
      </c>
      <c r="Z206" t="n">
        <v>369</v>
      </c>
      <c r="AA206" t="n">
        <v>843</v>
      </c>
      <c r="AB206" t="n">
        <v>2</v>
      </c>
      <c r="AC206" t="n">
        <v>5</v>
      </c>
      <c r="AD206" t="n">
        <v>21</v>
      </c>
      <c r="AE206" t="n">
        <v>27</v>
      </c>
      <c r="AF206" t="n">
        <v>10</v>
      </c>
      <c r="AG206" t="n">
        <v>12</v>
      </c>
      <c r="AH206" t="n">
        <v>6</v>
      </c>
      <c r="AI206" t="n">
        <v>7</v>
      </c>
      <c r="AJ206" t="n">
        <v>13</v>
      </c>
      <c r="AK206" t="n">
        <v>14</v>
      </c>
      <c r="AL206" t="n">
        <v>1</v>
      </c>
      <c r="AM206" t="n">
        <v>4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HYPERLINK("http://catalog.hathitrust.org/Record/004499158","HathiTrust Record")</f>
        <v/>
      </c>
      <c r="AS206">
        <f>HYPERLINK("https://creighton-primo.hosted.exlibrisgroup.com/primo-explore/search?tab=default_tab&amp;search_scope=EVERYTHING&amp;vid=01CRU&amp;lang=en_US&amp;offset=0&amp;query=any,contains,991005412829702656","Catalog Record")</f>
        <v/>
      </c>
      <c r="AT206">
        <f>HYPERLINK("http://www.worldcat.org/oclc/22597078","WorldCat Record")</f>
        <v/>
      </c>
      <c r="AU206" t="inlineStr">
        <is>
          <t>24599684:eng</t>
        </is>
      </c>
      <c r="AV206" t="inlineStr">
        <is>
          <t>22597078</t>
        </is>
      </c>
      <c r="AW206" t="inlineStr">
        <is>
          <t>991005412829702656</t>
        </is>
      </c>
      <c r="AX206" t="inlineStr">
        <is>
          <t>991005412829702656</t>
        </is>
      </c>
      <c r="AY206" t="inlineStr">
        <is>
          <t>2254827750002656</t>
        </is>
      </c>
      <c r="AZ206" t="inlineStr">
        <is>
          <t>BOOK</t>
        </is>
      </c>
      <c r="BC206" t="inlineStr">
        <is>
          <t>32285000513175</t>
        </is>
      </c>
      <c r="BD206" t="inlineStr">
        <is>
          <t>893695285</t>
        </is>
      </c>
    </row>
    <row r="207">
      <c r="A207" t="inlineStr">
        <is>
          <t>No</t>
        </is>
      </c>
      <c r="B207" t="inlineStr">
        <is>
          <t>H61 .Q8 v.84</t>
        </is>
      </c>
      <c r="C207" t="inlineStr">
        <is>
          <t>0                      H  0061000Q  8                                                       v.84</t>
        </is>
      </c>
      <c r="D207" t="inlineStr">
        <is>
          <t>ANOVA : repeated measures / Ellen R. Girden.</t>
        </is>
      </c>
      <c r="E207" t="inlineStr">
        <is>
          <t>V. 84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Girden, Ellen R.</t>
        </is>
      </c>
      <c r="L207" t="inlineStr">
        <is>
          <t>Newbury Park, Calif. : Sage Publications, c1992.</t>
        </is>
      </c>
      <c r="M207" t="inlineStr">
        <is>
          <t>1992</t>
        </is>
      </c>
      <c r="O207" t="inlineStr">
        <is>
          <t>eng</t>
        </is>
      </c>
      <c r="P207" t="inlineStr">
        <is>
          <t>cau</t>
        </is>
      </c>
      <c r="Q207" t="inlineStr">
        <is>
          <t>Quantitative applications in the social sciences ; 84</t>
        </is>
      </c>
      <c r="R207" t="inlineStr">
        <is>
          <t xml:space="preserve">H  </t>
        </is>
      </c>
      <c r="S207" t="n">
        <v>1</v>
      </c>
      <c r="T207" t="n">
        <v>1</v>
      </c>
      <c r="U207" t="inlineStr">
        <is>
          <t>2005-07-11</t>
        </is>
      </c>
      <c r="V207" t="inlineStr">
        <is>
          <t>2005-07-11</t>
        </is>
      </c>
      <c r="W207" t="inlineStr">
        <is>
          <t>1994-08-26</t>
        </is>
      </c>
      <c r="X207" t="inlineStr">
        <is>
          <t>1994-08-26</t>
        </is>
      </c>
      <c r="Y207" t="n">
        <v>573</v>
      </c>
      <c r="Z207" t="n">
        <v>398</v>
      </c>
      <c r="AA207" t="n">
        <v>802</v>
      </c>
      <c r="AB207" t="n">
        <v>3</v>
      </c>
      <c r="AC207" t="n">
        <v>5</v>
      </c>
      <c r="AD207" t="n">
        <v>21</v>
      </c>
      <c r="AE207" t="n">
        <v>26</v>
      </c>
      <c r="AF207" t="n">
        <v>9</v>
      </c>
      <c r="AG207" t="n">
        <v>11</v>
      </c>
      <c r="AH207" t="n">
        <v>4</v>
      </c>
      <c r="AI207" t="n">
        <v>5</v>
      </c>
      <c r="AJ207" t="n">
        <v>14</v>
      </c>
      <c r="AK207" t="n">
        <v>14</v>
      </c>
      <c r="AL207" t="n">
        <v>2</v>
      </c>
      <c r="AM207" t="n">
        <v>4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HYPERLINK("https://creighton-primo.hosted.exlibrisgroup.com/primo-explore/search?tab=default_tab&amp;search_scope=EVERYTHING&amp;vid=01CRU&amp;lang=en_US&amp;offset=0&amp;query=any,contains,991001941909702656","Catalog Record")</f>
        <v/>
      </c>
      <c r="AT207">
        <f>HYPERLINK("http://www.worldcat.org/oclc/24540995","WorldCat Record")</f>
        <v/>
      </c>
      <c r="AU207" t="inlineStr">
        <is>
          <t>10252979303:eng</t>
        </is>
      </c>
      <c r="AV207" t="inlineStr">
        <is>
          <t>24540995</t>
        </is>
      </c>
      <c r="AW207" t="inlineStr">
        <is>
          <t>991001941909702656</t>
        </is>
      </c>
      <c r="AX207" t="inlineStr">
        <is>
          <t>991001941909702656</t>
        </is>
      </c>
      <c r="AY207" t="inlineStr">
        <is>
          <t>2260870100002656</t>
        </is>
      </c>
      <c r="AZ207" t="inlineStr">
        <is>
          <t>BOOK</t>
        </is>
      </c>
      <c r="BB207" t="inlineStr">
        <is>
          <t>9780803942578</t>
        </is>
      </c>
      <c r="BC207" t="inlineStr">
        <is>
          <t>32285001938538</t>
        </is>
      </c>
      <c r="BD207" t="inlineStr">
        <is>
          <t>893797975</t>
        </is>
      </c>
    </row>
    <row r="208">
      <c r="A208" t="inlineStr">
        <is>
          <t>No</t>
        </is>
      </c>
      <c r="B208" t="inlineStr">
        <is>
          <t>H61 .Q8 v.90</t>
        </is>
      </c>
      <c r="C208" t="inlineStr">
        <is>
          <t>0                      H  0061000Q  8                                                       v.90</t>
        </is>
      </c>
      <c r="D208" t="inlineStr">
        <is>
          <t>Nonparametric statistics : an introduction / Jean Dickinson Gibbons.</t>
        </is>
      </c>
      <c r="E208" t="inlineStr">
        <is>
          <t>V. 90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Gibbons, Jean Dickinson, 1938-</t>
        </is>
      </c>
      <c r="L208" t="inlineStr">
        <is>
          <t>Newbury Park, Calif. : Sage Publications, c1993.</t>
        </is>
      </c>
      <c r="M208" t="inlineStr">
        <is>
          <t>1993</t>
        </is>
      </c>
      <c r="O208" t="inlineStr">
        <is>
          <t>eng</t>
        </is>
      </c>
      <c r="P208" t="inlineStr">
        <is>
          <t>cau</t>
        </is>
      </c>
      <c r="Q208" t="inlineStr">
        <is>
          <t>Quantitative applications in the social sciences ; no. 07-090</t>
        </is>
      </c>
      <c r="R208" t="inlineStr">
        <is>
          <t xml:space="preserve">H  </t>
        </is>
      </c>
      <c r="S208" t="n">
        <v>1</v>
      </c>
      <c r="T208" t="n">
        <v>1</v>
      </c>
      <c r="U208" t="inlineStr">
        <is>
          <t>2008-08-14</t>
        </is>
      </c>
      <c r="V208" t="inlineStr">
        <is>
          <t>2008-08-14</t>
        </is>
      </c>
      <c r="W208" t="inlineStr">
        <is>
          <t>1998-05-19</t>
        </is>
      </c>
      <c r="X208" t="inlineStr">
        <is>
          <t>1998-05-19</t>
        </is>
      </c>
      <c r="Y208" t="n">
        <v>579</v>
      </c>
      <c r="Z208" t="n">
        <v>409</v>
      </c>
      <c r="AA208" t="n">
        <v>821</v>
      </c>
      <c r="AB208" t="n">
        <v>2</v>
      </c>
      <c r="AC208" t="n">
        <v>5</v>
      </c>
      <c r="AD208" t="n">
        <v>21</v>
      </c>
      <c r="AE208" t="n">
        <v>26</v>
      </c>
      <c r="AF208" t="n">
        <v>7</v>
      </c>
      <c r="AG208" t="n">
        <v>9</v>
      </c>
      <c r="AH208" t="n">
        <v>8</v>
      </c>
      <c r="AI208" t="n">
        <v>8</v>
      </c>
      <c r="AJ208" t="n">
        <v>12</v>
      </c>
      <c r="AK208" t="n">
        <v>12</v>
      </c>
      <c r="AL208" t="n">
        <v>1</v>
      </c>
      <c r="AM208" t="n">
        <v>4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HYPERLINK("https://creighton-primo.hosted.exlibrisgroup.com/primo-explore/search?tab=default_tab&amp;search_scope=EVERYTHING&amp;vid=01CRU&amp;lang=en_US&amp;offset=0&amp;query=any,contains,991002064769702656","Catalog Record")</f>
        <v/>
      </c>
      <c r="AT208">
        <f>HYPERLINK("http://www.worldcat.org/oclc/26401194","WorldCat Record")</f>
        <v/>
      </c>
      <c r="AU208" t="inlineStr">
        <is>
          <t>795688382:eng</t>
        </is>
      </c>
      <c r="AV208" t="inlineStr">
        <is>
          <t>26401194</t>
        </is>
      </c>
      <c r="AW208" t="inlineStr">
        <is>
          <t>991002064769702656</t>
        </is>
      </c>
      <c r="AX208" t="inlineStr">
        <is>
          <t>991002064769702656</t>
        </is>
      </c>
      <c r="AY208" t="inlineStr">
        <is>
          <t>2265214760002656</t>
        </is>
      </c>
      <c r="AZ208" t="inlineStr">
        <is>
          <t>BOOK</t>
        </is>
      </c>
      <c r="BB208" t="inlineStr">
        <is>
          <t>9780803939516</t>
        </is>
      </c>
      <c r="BC208" t="inlineStr">
        <is>
          <t>32285003410072</t>
        </is>
      </c>
      <c r="BD208" t="inlineStr">
        <is>
          <t>893427165</t>
        </is>
      </c>
    </row>
    <row r="209">
      <c r="A209" t="inlineStr">
        <is>
          <t>No</t>
        </is>
      </c>
      <c r="B209" t="inlineStr">
        <is>
          <t>H61 .Q8 v.91</t>
        </is>
      </c>
      <c r="C209" t="inlineStr">
        <is>
          <t>0                      H  0061000Q  8                                                       v.91</t>
        </is>
      </c>
      <c r="D209" t="inlineStr">
        <is>
          <t>Nonparametric measures of association / Jean Dickinson Gibbons.</t>
        </is>
      </c>
      <c r="E209" t="inlineStr">
        <is>
          <t>V. 91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Gibbons, Jean Dickinson, 1938-</t>
        </is>
      </c>
      <c r="L209" t="inlineStr">
        <is>
          <t>Newbury Park : Sage Publications, c1993.</t>
        </is>
      </c>
      <c r="M209" t="inlineStr">
        <is>
          <t>1993</t>
        </is>
      </c>
      <c r="O209" t="inlineStr">
        <is>
          <t>eng</t>
        </is>
      </c>
      <c r="P209" t="inlineStr">
        <is>
          <t>cau</t>
        </is>
      </c>
      <c r="Q209" t="inlineStr">
        <is>
          <t>Quantitative applications in the social sciences ; no. 07-091</t>
        </is>
      </c>
      <c r="R209" t="inlineStr">
        <is>
          <t xml:space="preserve">H  </t>
        </is>
      </c>
      <c r="S209" t="n">
        <v>1</v>
      </c>
      <c r="T209" t="n">
        <v>1</v>
      </c>
      <c r="U209" t="inlineStr">
        <is>
          <t>2008-08-14</t>
        </is>
      </c>
      <c r="V209" t="inlineStr">
        <is>
          <t>2008-08-14</t>
        </is>
      </c>
      <c r="W209" t="inlineStr">
        <is>
          <t>1996-05-15</t>
        </is>
      </c>
      <c r="X209" t="inlineStr">
        <is>
          <t>1996-05-15</t>
        </is>
      </c>
      <c r="Y209" t="n">
        <v>524</v>
      </c>
      <c r="Z209" t="n">
        <v>384</v>
      </c>
      <c r="AA209" t="n">
        <v>787</v>
      </c>
      <c r="AB209" t="n">
        <v>3</v>
      </c>
      <c r="AC209" t="n">
        <v>5</v>
      </c>
      <c r="AD209" t="n">
        <v>21</v>
      </c>
      <c r="AE209" t="n">
        <v>25</v>
      </c>
      <c r="AF209" t="n">
        <v>9</v>
      </c>
      <c r="AG209" t="n">
        <v>11</v>
      </c>
      <c r="AH209" t="n">
        <v>5</v>
      </c>
      <c r="AI209" t="n">
        <v>5</v>
      </c>
      <c r="AJ209" t="n">
        <v>12</v>
      </c>
      <c r="AK209" t="n">
        <v>12</v>
      </c>
      <c r="AL209" t="n">
        <v>2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HYPERLINK("https://creighton-primo.hosted.exlibrisgroup.com/primo-explore/search?tab=default_tab&amp;search_scope=EVERYTHING&amp;vid=01CRU&amp;lang=en_US&amp;offset=0&amp;query=any,contains,991002129429702656","Catalog Record")</f>
        <v/>
      </c>
      <c r="AT209">
        <f>HYPERLINK("http://www.worldcat.org/oclc/27266149","WorldCat Record")</f>
        <v/>
      </c>
      <c r="AU209" t="inlineStr">
        <is>
          <t>352026:eng</t>
        </is>
      </c>
      <c r="AV209" t="inlineStr">
        <is>
          <t>27266149</t>
        </is>
      </c>
      <c r="AW209" t="inlineStr">
        <is>
          <t>991002129429702656</t>
        </is>
      </c>
      <c r="AX209" t="inlineStr">
        <is>
          <t>991002129429702656</t>
        </is>
      </c>
      <c r="AY209" t="inlineStr">
        <is>
          <t>2269403710002656</t>
        </is>
      </c>
      <c r="AZ209" t="inlineStr">
        <is>
          <t>BOOK</t>
        </is>
      </c>
      <c r="BB209" t="inlineStr">
        <is>
          <t>9780803946644</t>
        </is>
      </c>
      <c r="BC209" t="inlineStr">
        <is>
          <t>32285002168564</t>
        </is>
      </c>
      <c r="BD209" t="inlineStr">
        <is>
          <t>893244786</t>
        </is>
      </c>
    </row>
    <row r="210">
      <c r="A210" t="inlineStr">
        <is>
          <t>No</t>
        </is>
      </c>
      <c r="B210" t="inlineStr">
        <is>
          <t>H61 .Q8 v.92</t>
        </is>
      </c>
      <c r="C210" t="inlineStr">
        <is>
          <t>0                      H  0061000Q  8                                                       v.92</t>
        </is>
      </c>
      <c r="D210" t="inlineStr">
        <is>
          <t>Understanding regression assumptions / William D. Berry.</t>
        </is>
      </c>
      <c r="E210" t="inlineStr">
        <is>
          <t>V. 92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Berry, William Dale.</t>
        </is>
      </c>
      <c r="L210" t="inlineStr">
        <is>
          <t>Newbury Park : Sage Publications, c1993.</t>
        </is>
      </c>
      <c r="M210" t="inlineStr">
        <is>
          <t>1993</t>
        </is>
      </c>
      <c r="O210" t="inlineStr">
        <is>
          <t>eng</t>
        </is>
      </c>
      <c r="P210" t="inlineStr">
        <is>
          <t>cau</t>
        </is>
      </c>
      <c r="Q210" t="inlineStr">
        <is>
          <t>Quantitative applications in the social sciences ; no. 07-092</t>
        </is>
      </c>
      <c r="R210" t="inlineStr">
        <is>
          <t xml:space="preserve">H  </t>
        </is>
      </c>
      <c r="S210" t="n">
        <v>4</v>
      </c>
      <c r="T210" t="n">
        <v>4</v>
      </c>
      <c r="U210" t="inlineStr">
        <is>
          <t>1999-11-02</t>
        </is>
      </c>
      <c r="V210" t="inlineStr">
        <is>
          <t>1999-11-02</t>
        </is>
      </c>
      <c r="W210" t="inlineStr">
        <is>
          <t>1996-10-23</t>
        </is>
      </c>
      <c r="X210" t="inlineStr">
        <is>
          <t>1996-10-23</t>
        </is>
      </c>
      <c r="Y210" t="n">
        <v>529</v>
      </c>
      <c r="Z210" t="n">
        <v>391</v>
      </c>
      <c r="AA210" t="n">
        <v>807</v>
      </c>
      <c r="AB210" t="n">
        <v>3</v>
      </c>
      <c r="AC210" t="n">
        <v>5</v>
      </c>
      <c r="AD210" t="n">
        <v>18</v>
      </c>
      <c r="AE210" t="n">
        <v>23</v>
      </c>
      <c r="AF210" t="n">
        <v>8</v>
      </c>
      <c r="AG210" t="n">
        <v>10</v>
      </c>
      <c r="AH210" t="n">
        <v>4</v>
      </c>
      <c r="AI210" t="n">
        <v>5</v>
      </c>
      <c r="AJ210" t="n">
        <v>12</v>
      </c>
      <c r="AK210" t="n">
        <v>12</v>
      </c>
      <c r="AL210" t="n">
        <v>2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HYPERLINK("https://creighton-primo.hosted.exlibrisgroup.com/primo-explore/search?tab=default_tab&amp;search_scope=EVERYTHING&amp;vid=01CRU&amp;lang=en_US&amp;offset=0&amp;query=any,contains,991002111689702656","Catalog Record")</f>
        <v/>
      </c>
      <c r="AT210">
        <f>HYPERLINK("http://www.worldcat.org/oclc/27067328","WorldCat Record")</f>
        <v/>
      </c>
      <c r="AU210" t="inlineStr">
        <is>
          <t>352003:eng</t>
        </is>
      </c>
      <c r="AV210" t="inlineStr">
        <is>
          <t>27067328</t>
        </is>
      </c>
      <c r="AW210" t="inlineStr">
        <is>
          <t>991002111689702656</t>
        </is>
      </c>
      <c r="AX210" t="inlineStr">
        <is>
          <t>991002111689702656</t>
        </is>
      </c>
      <c r="AY210" t="inlineStr">
        <is>
          <t>2255539690002656</t>
        </is>
      </c>
      <c r="AZ210" t="inlineStr">
        <is>
          <t>BOOK</t>
        </is>
      </c>
      <c r="BB210" t="inlineStr">
        <is>
          <t>9780803942639</t>
        </is>
      </c>
      <c r="BC210" t="inlineStr">
        <is>
          <t>32285002364767</t>
        </is>
      </c>
      <c r="BD210" t="inlineStr">
        <is>
          <t>893334951</t>
        </is>
      </c>
    </row>
    <row r="211">
      <c r="A211" t="inlineStr">
        <is>
          <t>No</t>
        </is>
      </c>
      <c r="B211" t="inlineStr">
        <is>
          <t>H61 .Q8 v.95</t>
        </is>
      </c>
      <c r="C211" t="inlineStr">
        <is>
          <t>0                      H  0061000Q  8                                                       v.95</t>
        </is>
      </c>
      <c r="D211" t="inlineStr">
        <is>
          <t>Bootstrapping : a nonparametric approach to statistical inference / Christopher Z. Mooney, Robert D. Duval.</t>
        </is>
      </c>
      <c r="E211" t="inlineStr">
        <is>
          <t>V. 95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Mooney, Christopher Z.</t>
        </is>
      </c>
      <c r="L211" t="inlineStr">
        <is>
          <t>Newbury Park, Calif. : Sage Publications, c1993.</t>
        </is>
      </c>
      <c r="M211" t="inlineStr">
        <is>
          <t>1993</t>
        </is>
      </c>
      <c r="O211" t="inlineStr">
        <is>
          <t>eng</t>
        </is>
      </c>
      <c r="P211" t="inlineStr">
        <is>
          <t>cau</t>
        </is>
      </c>
      <c r="Q211" t="inlineStr">
        <is>
          <t>Quantitative applications in the social sciences ; no. 07-095</t>
        </is>
      </c>
      <c r="R211" t="inlineStr">
        <is>
          <t xml:space="preserve">H  </t>
        </is>
      </c>
      <c r="S211" t="n">
        <v>10</v>
      </c>
      <c r="T211" t="n">
        <v>10</v>
      </c>
      <c r="U211" t="inlineStr">
        <is>
          <t>2004-03-15</t>
        </is>
      </c>
      <c r="V211" t="inlineStr">
        <is>
          <t>2004-03-15</t>
        </is>
      </c>
      <c r="W211" t="inlineStr">
        <is>
          <t>1996-05-20</t>
        </is>
      </c>
      <c r="X211" t="inlineStr">
        <is>
          <t>1996-05-20</t>
        </is>
      </c>
      <c r="Y211" t="n">
        <v>526</v>
      </c>
      <c r="Z211" t="n">
        <v>373</v>
      </c>
      <c r="AA211" t="n">
        <v>790</v>
      </c>
      <c r="AB211" t="n">
        <v>4</v>
      </c>
      <c r="AC211" t="n">
        <v>6</v>
      </c>
      <c r="AD211" t="n">
        <v>21</v>
      </c>
      <c r="AE211" t="n">
        <v>28</v>
      </c>
      <c r="AF211" t="n">
        <v>9</v>
      </c>
      <c r="AG211" t="n">
        <v>11</v>
      </c>
      <c r="AH211" t="n">
        <v>4</v>
      </c>
      <c r="AI211" t="n">
        <v>5</v>
      </c>
      <c r="AJ211" t="n">
        <v>13</v>
      </c>
      <c r="AK211" t="n">
        <v>15</v>
      </c>
      <c r="AL211" t="n">
        <v>3</v>
      </c>
      <c r="AM211" t="n">
        <v>5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HYPERLINK("https://creighton-primo.hosted.exlibrisgroup.com/primo-explore/search?tab=default_tab&amp;search_scope=EVERYTHING&amp;vid=01CRU&amp;lang=en_US&amp;offset=0&amp;query=any,contains,991002204749702656","Catalog Record")</f>
        <v/>
      </c>
      <c r="AT211">
        <f>HYPERLINK("http://www.worldcat.org/oclc/28374765","WorldCat Record")</f>
        <v/>
      </c>
      <c r="AU211" t="inlineStr">
        <is>
          <t>799585183:eng</t>
        </is>
      </c>
      <c r="AV211" t="inlineStr">
        <is>
          <t>28374765</t>
        </is>
      </c>
      <c r="AW211" t="inlineStr">
        <is>
          <t>991002204749702656</t>
        </is>
      </c>
      <c r="AX211" t="inlineStr">
        <is>
          <t>991002204749702656</t>
        </is>
      </c>
      <c r="AY211" t="inlineStr">
        <is>
          <t>2256485140002656</t>
        </is>
      </c>
      <c r="AZ211" t="inlineStr">
        <is>
          <t>BOOK</t>
        </is>
      </c>
      <c r="BB211" t="inlineStr">
        <is>
          <t>9780803953819</t>
        </is>
      </c>
      <c r="BC211" t="inlineStr">
        <is>
          <t>32285002175817</t>
        </is>
      </c>
      <c r="BD211" t="inlineStr">
        <is>
          <t>893510434</t>
        </is>
      </c>
    </row>
    <row r="212">
      <c r="A212" t="inlineStr">
        <is>
          <t>No</t>
        </is>
      </c>
      <c r="B212" t="inlineStr">
        <is>
          <t>H61 .Q8 v.96</t>
        </is>
      </c>
      <c r="C212" t="inlineStr">
        <is>
          <t>0                      H  0061000Q  8                                                       v.96</t>
        </is>
      </c>
      <c r="D212" t="inlineStr">
        <is>
          <t>Maximum likelihood estimation : logic and practice / Scott R. Eliason.</t>
        </is>
      </c>
      <c r="E212" t="inlineStr">
        <is>
          <t>V. 96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Eliason, Scott R.</t>
        </is>
      </c>
      <c r="L212" t="inlineStr">
        <is>
          <t>Newbury Park, Calif. : Sage, c1993.</t>
        </is>
      </c>
      <c r="M212" t="inlineStr">
        <is>
          <t>1993</t>
        </is>
      </c>
      <c r="O212" t="inlineStr">
        <is>
          <t>eng</t>
        </is>
      </c>
      <c r="P212" t="inlineStr">
        <is>
          <t>cau</t>
        </is>
      </c>
      <c r="Q212" t="inlineStr">
        <is>
          <t>Quantitative applications in the social sciences ; no. 07-096</t>
        </is>
      </c>
      <c r="R212" t="inlineStr">
        <is>
          <t xml:space="preserve">H  </t>
        </is>
      </c>
      <c r="S212" t="n">
        <v>11</v>
      </c>
      <c r="T212" t="n">
        <v>11</v>
      </c>
      <c r="U212" t="inlineStr">
        <is>
          <t>2008-08-26</t>
        </is>
      </c>
      <c r="V212" t="inlineStr">
        <is>
          <t>2008-08-26</t>
        </is>
      </c>
      <c r="W212" t="inlineStr">
        <is>
          <t>1996-05-15</t>
        </is>
      </c>
      <c r="X212" t="inlineStr">
        <is>
          <t>1996-05-15</t>
        </is>
      </c>
      <c r="Y212" t="n">
        <v>476</v>
      </c>
      <c r="Z212" t="n">
        <v>338</v>
      </c>
      <c r="AA212" t="n">
        <v>759</v>
      </c>
      <c r="AB212" t="n">
        <v>3</v>
      </c>
      <c r="AC212" t="n">
        <v>5</v>
      </c>
      <c r="AD212" t="n">
        <v>19</v>
      </c>
      <c r="AE212" t="n">
        <v>27</v>
      </c>
      <c r="AF212" t="n">
        <v>8</v>
      </c>
      <c r="AG212" t="n">
        <v>11</v>
      </c>
      <c r="AH212" t="n">
        <v>5</v>
      </c>
      <c r="AI212" t="n">
        <v>6</v>
      </c>
      <c r="AJ212" t="n">
        <v>12</v>
      </c>
      <c r="AK212" t="n">
        <v>14</v>
      </c>
      <c r="AL212" t="n">
        <v>2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HYPERLINK("http://catalog.hathitrust.org/Record/002718297","HathiTrust Record")</f>
        <v/>
      </c>
      <c r="AS212">
        <f>HYPERLINK("https://creighton-primo.hosted.exlibrisgroup.com/primo-explore/search?tab=default_tab&amp;search_scope=EVERYTHING&amp;vid=01CRU&amp;lang=en_US&amp;offset=0&amp;query=any,contains,991002205289702656","Catalog Record")</f>
        <v/>
      </c>
      <c r="AT212">
        <f>HYPERLINK("http://www.worldcat.org/oclc/28375740","WorldCat Record")</f>
        <v/>
      </c>
      <c r="AU212" t="inlineStr">
        <is>
          <t>195393268:eng</t>
        </is>
      </c>
      <c r="AV212" t="inlineStr">
        <is>
          <t>28375740</t>
        </is>
      </c>
      <c r="AW212" t="inlineStr">
        <is>
          <t>991002205289702656</t>
        </is>
      </c>
      <c r="AX212" t="inlineStr">
        <is>
          <t>991002205289702656</t>
        </is>
      </c>
      <c r="AY212" t="inlineStr">
        <is>
          <t>2255409790002656</t>
        </is>
      </c>
      <c r="AZ212" t="inlineStr">
        <is>
          <t>BOOK</t>
        </is>
      </c>
      <c r="BB212" t="inlineStr">
        <is>
          <t>9780803941076</t>
        </is>
      </c>
      <c r="BC212" t="inlineStr">
        <is>
          <t>32285002168572</t>
        </is>
      </c>
      <c r="BD212" t="inlineStr">
        <is>
          <t>893873227</t>
        </is>
      </c>
    </row>
    <row r="213">
      <c r="A213" t="inlineStr">
        <is>
          <t>No</t>
        </is>
      </c>
      <c r="B213" t="inlineStr">
        <is>
          <t>H61 .Q8 v.99</t>
        </is>
      </c>
      <c r="C213" t="inlineStr">
        <is>
          <t>0                      H  0061000Q  8                                                       v.99</t>
        </is>
      </c>
      <c r="D213" t="inlineStr">
        <is>
          <t>Univariate tests for time series models / Jeff B. Cromwell, Walter C. Labys, Michel Terraza.</t>
        </is>
      </c>
      <c r="E213" t="inlineStr">
        <is>
          <t>V. 99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Cromwell, Jeff B.</t>
        </is>
      </c>
      <c r="L213" t="inlineStr">
        <is>
          <t>Thousand Oaks, Calif. : Sage Publications, c1994.</t>
        </is>
      </c>
      <c r="M213" t="inlineStr">
        <is>
          <t>1994</t>
        </is>
      </c>
      <c r="O213" t="inlineStr">
        <is>
          <t>eng</t>
        </is>
      </c>
      <c r="P213" t="inlineStr">
        <is>
          <t>cau</t>
        </is>
      </c>
      <c r="Q213" t="inlineStr">
        <is>
          <t>Quantitative applications in the social sciences ; 99</t>
        </is>
      </c>
      <c r="R213" t="inlineStr">
        <is>
          <t xml:space="preserve">H  </t>
        </is>
      </c>
      <c r="S213" t="n">
        <v>1</v>
      </c>
      <c r="T213" t="n">
        <v>1</v>
      </c>
      <c r="U213" t="inlineStr">
        <is>
          <t>2002-04-22</t>
        </is>
      </c>
      <c r="V213" t="inlineStr">
        <is>
          <t>2002-04-22</t>
        </is>
      </c>
      <c r="W213" t="inlineStr">
        <is>
          <t>1997-01-15</t>
        </is>
      </c>
      <c r="X213" t="inlineStr">
        <is>
          <t>1997-01-15</t>
        </is>
      </c>
      <c r="Y213" t="n">
        <v>461</v>
      </c>
      <c r="Z213" t="n">
        <v>331</v>
      </c>
      <c r="AA213" t="n">
        <v>744</v>
      </c>
      <c r="AB213" t="n">
        <v>3</v>
      </c>
      <c r="AC213" t="n">
        <v>5</v>
      </c>
      <c r="AD213" t="n">
        <v>14</v>
      </c>
      <c r="AE213" t="n">
        <v>20</v>
      </c>
      <c r="AF213" t="n">
        <v>4</v>
      </c>
      <c r="AG213" t="n">
        <v>7</v>
      </c>
      <c r="AH213" t="n">
        <v>3</v>
      </c>
      <c r="AI213" t="n">
        <v>4</v>
      </c>
      <c r="AJ213" t="n">
        <v>10</v>
      </c>
      <c r="AK213" t="n">
        <v>10</v>
      </c>
      <c r="AL213" t="n">
        <v>2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HYPERLINK("https://creighton-primo.hosted.exlibrisgroup.com/primo-explore/search?tab=default_tab&amp;search_scope=EVERYTHING&amp;vid=01CRU&amp;lang=en_US&amp;offset=0&amp;query=any,contains,991002245309702656","Catalog Record")</f>
        <v/>
      </c>
      <c r="AT213">
        <f>HYPERLINK("http://www.worldcat.org/oclc/28963949","WorldCat Record")</f>
        <v/>
      </c>
      <c r="AU213" t="inlineStr">
        <is>
          <t>3901288764:eng</t>
        </is>
      </c>
      <c r="AV213" t="inlineStr">
        <is>
          <t>28963949</t>
        </is>
      </c>
      <c r="AW213" t="inlineStr">
        <is>
          <t>991002245309702656</t>
        </is>
      </c>
      <c r="AX213" t="inlineStr">
        <is>
          <t>991002245309702656</t>
        </is>
      </c>
      <c r="AY213" t="inlineStr">
        <is>
          <t>2254846820002656</t>
        </is>
      </c>
      <c r="AZ213" t="inlineStr">
        <is>
          <t>BOOK</t>
        </is>
      </c>
      <c r="BB213" t="inlineStr">
        <is>
          <t>9780803949911</t>
        </is>
      </c>
      <c r="BC213" t="inlineStr">
        <is>
          <t>32285002408275</t>
        </is>
      </c>
      <c r="BD213" t="inlineStr">
        <is>
          <t>893703853</t>
        </is>
      </c>
    </row>
    <row r="214">
      <c r="A214" t="inlineStr">
        <is>
          <t>No</t>
        </is>
      </c>
      <c r="B214" t="inlineStr">
        <is>
          <t>H61 .R65 1993</t>
        </is>
      </c>
      <c r="C214" t="inlineStr">
        <is>
          <t>0                      H  0061000R  65          1993</t>
        </is>
      </c>
      <c r="D214" t="inlineStr">
        <is>
          <t>Philosophy of social science : the methods, ideals, and politics of social inquiry / Michael Root.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Root, Michael, 1940-</t>
        </is>
      </c>
      <c r="L214" t="inlineStr">
        <is>
          <t>Oxford, England ; Cambridge, Mass. : Blackwell, 1993.</t>
        </is>
      </c>
      <c r="M214" t="inlineStr">
        <is>
          <t>1993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H  </t>
        </is>
      </c>
      <c r="S214" t="n">
        <v>5</v>
      </c>
      <c r="T214" t="n">
        <v>5</v>
      </c>
      <c r="U214" t="inlineStr">
        <is>
          <t>2006-12-13</t>
        </is>
      </c>
      <c r="V214" t="inlineStr">
        <is>
          <t>2006-12-13</t>
        </is>
      </c>
      <c r="W214" t="inlineStr">
        <is>
          <t>1994-11-14</t>
        </is>
      </c>
      <c r="X214" t="inlineStr">
        <is>
          <t>1994-11-14</t>
        </is>
      </c>
      <c r="Y214" t="n">
        <v>360</v>
      </c>
      <c r="Z214" t="n">
        <v>206</v>
      </c>
      <c r="AA214" t="n">
        <v>206</v>
      </c>
      <c r="AB214" t="n">
        <v>3</v>
      </c>
      <c r="AC214" t="n">
        <v>3</v>
      </c>
      <c r="AD214" t="n">
        <v>9</v>
      </c>
      <c r="AE214" t="n">
        <v>9</v>
      </c>
      <c r="AF214" t="n">
        <v>0</v>
      </c>
      <c r="AG214" t="n">
        <v>0</v>
      </c>
      <c r="AH214" t="n">
        <v>3</v>
      </c>
      <c r="AI214" t="n">
        <v>3</v>
      </c>
      <c r="AJ214" t="n">
        <v>5</v>
      </c>
      <c r="AK214" t="n">
        <v>5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HYPERLINK("https://creighton-primo.hosted.exlibrisgroup.com/primo-explore/search?tab=default_tab&amp;search_scope=EVERYTHING&amp;vid=01CRU&amp;lang=en_US&amp;offset=0&amp;query=any,contains,991002147739702656","Catalog Record")</f>
        <v/>
      </c>
      <c r="AT214">
        <f>HYPERLINK("http://www.worldcat.org/oclc/27679165","WorldCat Record")</f>
        <v/>
      </c>
      <c r="AU214" t="inlineStr">
        <is>
          <t>322518748:eng</t>
        </is>
      </c>
      <c r="AV214" t="inlineStr">
        <is>
          <t>27679165</t>
        </is>
      </c>
      <c r="AW214" t="inlineStr">
        <is>
          <t>991002147739702656</t>
        </is>
      </c>
      <c r="AX214" t="inlineStr">
        <is>
          <t>991002147739702656</t>
        </is>
      </c>
      <c r="AY214" t="inlineStr">
        <is>
          <t>2263676680002656</t>
        </is>
      </c>
      <c r="AZ214" t="inlineStr">
        <is>
          <t>BOOK</t>
        </is>
      </c>
      <c r="BB214" t="inlineStr">
        <is>
          <t>9780631190417</t>
        </is>
      </c>
      <c r="BC214" t="inlineStr">
        <is>
          <t>32285001957819</t>
        </is>
      </c>
      <c r="BD214" t="inlineStr">
        <is>
          <t>893866851</t>
        </is>
      </c>
    </row>
    <row r="215">
      <c r="A215" t="inlineStr">
        <is>
          <t>No</t>
        </is>
      </c>
      <c r="B215" t="inlineStr">
        <is>
          <t>H61 .R668 1995</t>
        </is>
      </c>
      <c r="C215" t="inlineStr">
        <is>
          <t>0                      H  0061000R  668         1995</t>
        </is>
      </c>
      <c r="D215" t="inlineStr">
        <is>
          <t>Philosophy of social science / Alexander Rosenberg.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Rosenberg, Alexander, 1946-</t>
        </is>
      </c>
      <c r="L215" t="inlineStr">
        <is>
          <t>Boulder, Colo. : Westview Press, 1995.</t>
        </is>
      </c>
      <c r="M215" t="inlineStr">
        <is>
          <t>1995</t>
        </is>
      </c>
      <c r="N215" t="inlineStr">
        <is>
          <t>2nd ed.</t>
        </is>
      </c>
      <c r="O215" t="inlineStr">
        <is>
          <t>eng</t>
        </is>
      </c>
      <c r="P215" t="inlineStr">
        <is>
          <t>cou</t>
        </is>
      </c>
      <c r="Q215" t="inlineStr">
        <is>
          <t>Dimensions of philosophy series</t>
        </is>
      </c>
      <c r="R215" t="inlineStr">
        <is>
          <t xml:space="preserve">H  </t>
        </is>
      </c>
      <c r="S215" t="n">
        <v>5</v>
      </c>
      <c r="T215" t="n">
        <v>5</v>
      </c>
      <c r="U215" t="inlineStr">
        <is>
          <t>2006-12-13</t>
        </is>
      </c>
      <c r="V215" t="inlineStr">
        <is>
          <t>2006-12-13</t>
        </is>
      </c>
      <c r="W215" t="inlineStr">
        <is>
          <t>1996-10-17</t>
        </is>
      </c>
      <c r="X215" t="inlineStr">
        <is>
          <t>1996-10-17</t>
        </is>
      </c>
      <c r="Y215" t="n">
        <v>201</v>
      </c>
      <c r="Z215" t="n">
        <v>125</v>
      </c>
      <c r="AA215" t="n">
        <v>764</v>
      </c>
      <c r="AB215" t="n">
        <v>1</v>
      </c>
      <c r="AC215" t="n">
        <v>4</v>
      </c>
      <c r="AD215" t="n">
        <v>3</v>
      </c>
      <c r="AE215" t="n">
        <v>30</v>
      </c>
      <c r="AF215" t="n">
        <v>2</v>
      </c>
      <c r="AG215" t="n">
        <v>11</v>
      </c>
      <c r="AH215" t="n">
        <v>0</v>
      </c>
      <c r="AI215" t="n">
        <v>7</v>
      </c>
      <c r="AJ215" t="n">
        <v>1</v>
      </c>
      <c r="AK215" t="n">
        <v>15</v>
      </c>
      <c r="AL215" t="n">
        <v>0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HYPERLINK("https://creighton-primo.hosted.exlibrisgroup.com/primo-explore/search?tab=default_tab&amp;search_scope=EVERYTHING&amp;vid=01CRU&amp;lang=en_US&amp;offset=0&amp;query=any,contains,991002494199702656","Catalog Record")</f>
        <v/>
      </c>
      <c r="AT215">
        <f>HYPERLINK("http://www.worldcat.org/oclc/32465046","WorldCat Record")</f>
        <v/>
      </c>
      <c r="AU215" t="inlineStr">
        <is>
          <t>1360640567:eng</t>
        </is>
      </c>
      <c r="AV215" t="inlineStr">
        <is>
          <t>32465046</t>
        </is>
      </c>
      <c r="AW215" t="inlineStr">
        <is>
          <t>991002494199702656</t>
        </is>
      </c>
      <c r="AX215" t="inlineStr">
        <is>
          <t>991002494199702656</t>
        </is>
      </c>
      <c r="AY215" t="inlineStr">
        <is>
          <t>2268641400002656</t>
        </is>
      </c>
      <c r="AZ215" t="inlineStr">
        <is>
          <t>BOOK</t>
        </is>
      </c>
      <c r="BB215" t="inlineStr">
        <is>
          <t>9780813326597</t>
        </is>
      </c>
      <c r="BC215" t="inlineStr">
        <is>
          <t>32285002366549</t>
        </is>
      </c>
      <c r="BD215" t="inlineStr">
        <is>
          <t>893335379</t>
        </is>
      </c>
    </row>
    <row r="216">
      <c r="A216" t="inlineStr">
        <is>
          <t>No</t>
        </is>
      </c>
      <c r="B216" t="inlineStr">
        <is>
          <t>H61 .R75 1966</t>
        </is>
      </c>
      <c r="C216" t="inlineStr">
        <is>
          <t>0                      H  0061000R  75          1966</t>
        </is>
      </c>
      <c r="D216" t="inlineStr">
        <is>
          <t>Philosophy of social science [by] Richard S. Rudner.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Rudner, Richard S.</t>
        </is>
      </c>
      <c r="L216" t="inlineStr">
        <is>
          <t>Englewood Cliffs, N.J., Prentice-Hall [1966]</t>
        </is>
      </c>
      <c r="M216" t="inlineStr">
        <is>
          <t>1966</t>
        </is>
      </c>
      <c r="O216" t="inlineStr">
        <is>
          <t>eng</t>
        </is>
      </c>
      <c r="P216" t="inlineStr">
        <is>
          <t>nju</t>
        </is>
      </c>
      <c r="Q216" t="inlineStr">
        <is>
          <t>Prentice-Hall foundations of philosophy series</t>
        </is>
      </c>
      <c r="R216" t="inlineStr">
        <is>
          <t xml:space="preserve">H  </t>
        </is>
      </c>
      <c r="S216" t="n">
        <v>1</v>
      </c>
      <c r="T216" t="n">
        <v>1</v>
      </c>
      <c r="U216" t="inlineStr">
        <is>
          <t>2000-12-02</t>
        </is>
      </c>
      <c r="V216" t="inlineStr">
        <is>
          <t>2000-12-02</t>
        </is>
      </c>
      <c r="W216" t="inlineStr">
        <is>
          <t>1997-06-03</t>
        </is>
      </c>
      <c r="X216" t="inlineStr">
        <is>
          <t>1997-06-03</t>
        </is>
      </c>
      <c r="Y216" t="n">
        <v>950</v>
      </c>
      <c r="Z216" t="n">
        <v>730</v>
      </c>
      <c r="AA216" t="n">
        <v>734</v>
      </c>
      <c r="AB216" t="n">
        <v>5</v>
      </c>
      <c r="AC216" t="n">
        <v>5</v>
      </c>
      <c r="AD216" t="n">
        <v>30</v>
      </c>
      <c r="AE216" t="n">
        <v>30</v>
      </c>
      <c r="AF216" t="n">
        <v>9</v>
      </c>
      <c r="AG216" t="n">
        <v>9</v>
      </c>
      <c r="AH216" t="n">
        <v>6</v>
      </c>
      <c r="AI216" t="n">
        <v>6</v>
      </c>
      <c r="AJ216" t="n">
        <v>19</v>
      </c>
      <c r="AK216" t="n">
        <v>19</v>
      </c>
      <c r="AL216" t="n">
        <v>4</v>
      </c>
      <c r="AM216" t="n">
        <v>4</v>
      </c>
      <c r="AN216" t="n">
        <v>1</v>
      </c>
      <c r="AO216" t="n">
        <v>1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HYPERLINK("https://creighton-primo.hosted.exlibrisgroup.com/primo-explore/search?tab=default_tab&amp;search_scope=EVERYTHING&amp;vid=01CRU&amp;lang=en_US&amp;offset=0&amp;query=any,contains,991000939319702656","Catalog Record")</f>
        <v/>
      </c>
      <c r="AT216">
        <f>HYPERLINK("http://www.worldcat.org/oclc/165753","WorldCat Record")</f>
        <v/>
      </c>
      <c r="AU216" t="inlineStr">
        <is>
          <t>3943501658:eng</t>
        </is>
      </c>
      <c r="AV216" t="inlineStr">
        <is>
          <t>165753</t>
        </is>
      </c>
      <c r="AW216" t="inlineStr">
        <is>
          <t>991000939319702656</t>
        </is>
      </c>
      <c r="AX216" t="inlineStr">
        <is>
          <t>991000939319702656</t>
        </is>
      </c>
      <c r="AY216" t="inlineStr">
        <is>
          <t>2269778520002656</t>
        </is>
      </c>
      <c r="AZ216" t="inlineStr">
        <is>
          <t>BOOK</t>
        </is>
      </c>
      <c r="BC216" t="inlineStr">
        <is>
          <t>32285002703253</t>
        </is>
      </c>
      <c r="BD216" t="inlineStr">
        <is>
          <t>893413822</t>
        </is>
      </c>
    </row>
    <row r="217">
      <c r="A217" t="inlineStr">
        <is>
          <t>No</t>
        </is>
      </c>
      <c r="B217" t="inlineStr">
        <is>
          <t>H61 .S355 1978</t>
        </is>
      </c>
      <c r="C217" t="inlineStr">
        <is>
          <t>0                      H  0061000S  355         1978</t>
        </is>
      </c>
      <c r="D217" t="inlineStr">
        <is>
          <t>Micromotives and macrobehavior / Thomas Schelling.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Schelling, Thomas C., 1921-2016.</t>
        </is>
      </c>
      <c r="L217" t="inlineStr">
        <is>
          <t>New York : Norton, c1978.</t>
        </is>
      </c>
      <c r="M217" t="inlineStr">
        <is>
          <t>1978</t>
        </is>
      </c>
      <c r="N217" t="inlineStr">
        <is>
          <t>1st ed.</t>
        </is>
      </c>
      <c r="O217" t="inlineStr">
        <is>
          <t>eng</t>
        </is>
      </c>
      <c r="P217" t="inlineStr">
        <is>
          <t>nyu</t>
        </is>
      </c>
      <c r="Q217" t="inlineStr">
        <is>
          <t>Fels lectures on public policy analysis</t>
        </is>
      </c>
      <c r="R217" t="inlineStr">
        <is>
          <t xml:space="preserve">H  </t>
        </is>
      </c>
      <c r="S217" t="n">
        <v>1</v>
      </c>
      <c r="T217" t="n">
        <v>1</v>
      </c>
      <c r="U217" t="inlineStr">
        <is>
          <t>2006-09-18</t>
        </is>
      </c>
      <c r="V217" t="inlineStr">
        <is>
          <t>2006-09-18</t>
        </is>
      </c>
      <c r="W217" t="inlineStr">
        <is>
          <t>1992-01-27</t>
        </is>
      </c>
      <c r="X217" t="inlineStr">
        <is>
          <t>1992-01-27</t>
        </is>
      </c>
      <c r="Y217" t="n">
        <v>889</v>
      </c>
      <c r="Z217" t="n">
        <v>676</v>
      </c>
      <c r="AA217" t="n">
        <v>778</v>
      </c>
      <c r="AB217" t="n">
        <v>3</v>
      </c>
      <c r="AC217" t="n">
        <v>4</v>
      </c>
      <c r="AD217" t="n">
        <v>30</v>
      </c>
      <c r="AE217" t="n">
        <v>33</v>
      </c>
      <c r="AF217" t="n">
        <v>11</v>
      </c>
      <c r="AG217" t="n">
        <v>12</v>
      </c>
      <c r="AH217" t="n">
        <v>8</v>
      </c>
      <c r="AI217" t="n">
        <v>9</v>
      </c>
      <c r="AJ217" t="n">
        <v>21</v>
      </c>
      <c r="AK217" t="n">
        <v>21</v>
      </c>
      <c r="AL217" t="n">
        <v>2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HYPERLINK("https://creighton-primo.hosted.exlibrisgroup.com/primo-explore/search?tab=default_tab&amp;search_scope=EVERYTHING&amp;vid=01CRU&amp;lang=en_US&amp;offset=0&amp;query=any,contains,991004563789702656","Catalog Record")</f>
        <v/>
      </c>
      <c r="AT217">
        <f>HYPERLINK("http://www.worldcat.org/oclc/4004057","WorldCat Record")</f>
        <v/>
      </c>
      <c r="AU217" t="inlineStr">
        <is>
          <t>460416:eng</t>
        </is>
      </c>
      <c r="AV217" t="inlineStr">
        <is>
          <t>4004057</t>
        </is>
      </c>
      <c r="AW217" t="inlineStr">
        <is>
          <t>991004563789702656</t>
        </is>
      </c>
      <c r="AX217" t="inlineStr">
        <is>
          <t>991004563789702656</t>
        </is>
      </c>
      <c r="AY217" t="inlineStr">
        <is>
          <t>2265210200002656</t>
        </is>
      </c>
      <c r="AZ217" t="inlineStr">
        <is>
          <t>BOOK</t>
        </is>
      </c>
      <c r="BB217" t="inlineStr">
        <is>
          <t>9780393057010</t>
        </is>
      </c>
      <c r="BC217" t="inlineStr">
        <is>
          <t>32285000888296</t>
        </is>
      </c>
      <c r="BD217" t="inlineStr">
        <is>
          <t>893229507</t>
        </is>
      </c>
    </row>
    <row r="218">
      <c r="A218" t="inlineStr">
        <is>
          <t>No</t>
        </is>
      </c>
      <c r="B218" t="inlineStr">
        <is>
          <t>H61 .S445 1990</t>
        </is>
      </c>
      <c r="C218" t="inlineStr">
        <is>
          <t>0                      H  0061000S  445         1990</t>
        </is>
      </c>
      <c r="D218" t="inlineStr">
        <is>
          <t>A matter of record : documentary sources in social research / John Scott.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Scott, John, 1949-</t>
        </is>
      </c>
      <c r="L218" t="inlineStr">
        <is>
          <t>Cambridge, Mass., USA : Polity Press in assoc. with B. Blackwell, 1990.</t>
        </is>
      </c>
      <c r="M218" t="inlineStr">
        <is>
          <t>1990</t>
        </is>
      </c>
      <c r="O218" t="inlineStr">
        <is>
          <t>eng</t>
        </is>
      </c>
      <c r="P218" t="inlineStr">
        <is>
          <t>mau</t>
        </is>
      </c>
      <c r="R218" t="inlineStr">
        <is>
          <t xml:space="preserve">H  </t>
        </is>
      </c>
      <c r="S218" t="n">
        <v>2</v>
      </c>
      <c r="T218" t="n">
        <v>2</v>
      </c>
      <c r="U218" t="inlineStr">
        <is>
          <t>1996-04-30</t>
        </is>
      </c>
      <c r="V218" t="inlineStr">
        <is>
          <t>1996-04-30</t>
        </is>
      </c>
      <c r="W218" t="inlineStr">
        <is>
          <t>1990-11-08</t>
        </is>
      </c>
      <c r="X218" t="inlineStr">
        <is>
          <t>1990-11-08</t>
        </is>
      </c>
      <c r="Y218" t="n">
        <v>360</v>
      </c>
      <c r="Z218" t="n">
        <v>152</v>
      </c>
      <c r="AA218" t="n">
        <v>171</v>
      </c>
      <c r="AB218" t="n">
        <v>2</v>
      </c>
      <c r="AC218" t="n">
        <v>2</v>
      </c>
      <c r="AD218" t="n">
        <v>7</v>
      </c>
      <c r="AE218" t="n">
        <v>8</v>
      </c>
      <c r="AF218" t="n">
        <v>3</v>
      </c>
      <c r="AG218" t="n">
        <v>4</v>
      </c>
      <c r="AH218" t="n">
        <v>1</v>
      </c>
      <c r="AI218" t="n">
        <v>2</v>
      </c>
      <c r="AJ218" t="n">
        <v>3</v>
      </c>
      <c r="AK218" t="n">
        <v>3</v>
      </c>
      <c r="AL218" t="n">
        <v>1</v>
      </c>
      <c r="AM218" t="n">
        <v>1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HYPERLINK("https://creighton-primo.hosted.exlibrisgroup.com/primo-explore/search?tab=default_tab&amp;search_scope=EVERYTHING&amp;vid=01CRU&amp;lang=en_US&amp;offset=0&amp;query=any,contains,991001622649702656","Catalog Record")</f>
        <v/>
      </c>
      <c r="AT218">
        <f>HYPERLINK("http://www.worldcat.org/oclc/20826261","WorldCat Record")</f>
        <v/>
      </c>
      <c r="AU218" t="inlineStr">
        <is>
          <t>836723878:eng</t>
        </is>
      </c>
      <c r="AV218" t="inlineStr">
        <is>
          <t>20826261</t>
        </is>
      </c>
      <c r="AW218" t="inlineStr">
        <is>
          <t>991001622649702656</t>
        </is>
      </c>
      <c r="AX218" t="inlineStr">
        <is>
          <t>991001622649702656</t>
        </is>
      </c>
      <c r="AY218" t="inlineStr">
        <is>
          <t>2261136710002656</t>
        </is>
      </c>
      <c r="AZ218" t="inlineStr">
        <is>
          <t>BOOK</t>
        </is>
      </c>
      <c r="BB218" t="inlineStr">
        <is>
          <t>9780745600703</t>
        </is>
      </c>
      <c r="BC218" t="inlineStr">
        <is>
          <t>32285000313899</t>
        </is>
      </c>
      <c r="BD218" t="inlineStr">
        <is>
          <t>893778905</t>
        </is>
      </c>
    </row>
    <row r="219">
      <c r="A219" t="inlineStr">
        <is>
          <t>No</t>
        </is>
      </c>
      <c r="B219" t="inlineStr">
        <is>
          <t>H61 .S57</t>
        </is>
      </c>
      <c r="C219" t="inlineStr">
        <is>
          <t>0                      H  0061000S  57</t>
        </is>
      </c>
      <c r="D219" t="inlineStr">
        <is>
          <t>Nonparametric statistics for the behavioral sciences.</t>
        </is>
      </c>
      <c r="F219" t="inlineStr">
        <is>
          <t>No</t>
        </is>
      </c>
      <c r="G219" t="inlineStr">
        <is>
          <t>1</t>
        </is>
      </c>
      <c r="H219" t="inlineStr">
        <is>
          <t>Yes</t>
        </is>
      </c>
      <c r="I219" t="inlineStr">
        <is>
          <t>Yes</t>
        </is>
      </c>
      <c r="J219" t="inlineStr">
        <is>
          <t>0</t>
        </is>
      </c>
      <c r="K219" t="inlineStr">
        <is>
          <t>Siegel, Sidney, 1916-1961.</t>
        </is>
      </c>
      <c r="L219" t="inlineStr">
        <is>
          <t>New York, McGraw-Hill, 1956.</t>
        </is>
      </c>
      <c r="M219" t="inlineStr">
        <is>
          <t>1956</t>
        </is>
      </c>
      <c r="O219" t="inlineStr">
        <is>
          <t>eng</t>
        </is>
      </c>
      <c r="P219" t="inlineStr">
        <is>
          <t>nyu</t>
        </is>
      </c>
      <c r="Q219" t="inlineStr">
        <is>
          <t>McGraw-Hill series in psychology</t>
        </is>
      </c>
      <c r="R219" t="inlineStr">
        <is>
          <t xml:space="preserve">H  </t>
        </is>
      </c>
      <c r="S219" t="n">
        <v>10</v>
      </c>
      <c r="T219" t="n">
        <v>14</v>
      </c>
      <c r="U219" t="inlineStr">
        <is>
          <t>1999-04-28</t>
        </is>
      </c>
      <c r="V219" t="inlineStr">
        <is>
          <t>1999-04-28</t>
        </is>
      </c>
      <c r="W219" t="inlineStr">
        <is>
          <t>1992-04-07</t>
        </is>
      </c>
      <c r="X219" t="inlineStr">
        <is>
          <t>1992-04-07</t>
        </is>
      </c>
      <c r="Y219" t="n">
        <v>1337</v>
      </c>
      <c r="Z219" t="n">
        <v>980</v>
      </c>
      <c r="AA219" t="n">
        <v>1180</v>
      </c>
      <c r="AB219" t="n">
        <v>10</v>
      </c>
      <c r="AC219" t="n">
        <v>12</v>
      </c>
      <c r="AD219" t="n">
        <v>36</v>
      </c>
      <c r="AE219" t="n">
        <v>44</v>
      </c>
      <c r="AF219" t="n">
        <v>14</v>
      </c>
      <c r="AG219" t="n">
        <v>16</v>
      </c>
      <c r="AH219" t="n">
        <v>5</v>
      </c>
      <c r="AI219" t="n">
        <v>7</v>
      </c>
      <c r="AJ219" t="n">
        <v>18</v>
      </c>
      <c r="AK219" t="n">
        <v>22</v>
      </c>
      <c r="AL219" t="n">
        <v>7</v>
      </c>
      <c r="AM219" t="n">
        <v>9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HYPERLINK("http://catalog.hathitrust.org/Record/000002518","HathiTrust Record")</f>
        <v/>
      </c>
      <c r="AS219">
        <f>HYPERLINK("https://creighton-primo.hosted.exlibrisgroup.com/primo-explore/search?tab=default_tab&amp;search_scope=EVERYTHING&amp;vid=01CRU&amp;lang=en_US&amp;offset=0&amp;query=any,contains,991001757349702656","Catalog Record")</f>
        <v/>
      </c>
      <c r="AT219">
        <f>HYPERLINK("http://www.worldcat.org/oclc/166020","WorldCat Record")</f>
        <v/>
      </c>
      <c r="AU219" t="inlineStr">
        <is>
          <t>1283877:eng</t>
        </is>
      </c>
      <c r="AV219" t="inlineStr">
        <is>
          <t>166020</t>
        </is>
      </c>
      <c r="AW219" t="inlineStr">
        <is>
          <t>991001757349702656</t>
        </is>
      </c>
      <c r="AX219" t="inlineStr">
        <is>
          <t>991001757349702656</t>
        </is>
      </c>
      <c r="AY219" t="inlineStr">
        <is>
          <t>2271017470002656</t>
        </is>
      </c>
      <c r="AZ219" t="inlineStr">
        <is>
          <t>BOOK</t>
        </is>
      </c>
      <c r="BC219" t="inlineStr">
        <is>
          <t>32285001051761</t>
        </is>
      </c>
      <c r="BD219" t="inlineStr">
        <is>
          <t>893238316</t>
        </is>
      </c>
    </row>
    <row r="220">
      <c r="A220" t="inlineStr">
        <is>
          <t>No</t>
        </is>
      </c>
      <c r="B220" t="inlineStr">
        <is>
          <t>H61 .S584 1980</t>
        </is>
      </c>
      <c r="C220" t="inlineStr">
        <is>
          <t>0                      H  0061000S  584         1980</t>
        </is>
      </c>
      <c r="D220" t="inlineStr">
        <is>
          <t>Essays on interpretation in social science / Georg Simmel ; translated and edited with an introd. by Guy Oakes.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Simmel, Georg, 1858-1918.</t>
        </is>
      </c>
      <c r="L220" t="inlineStr">
        <is>
          <t>Totowa, N.J. : Rowman and Littlefield, 1980.</t>
        </is>
      </c>
      <c r="M220" t="inlineStr">
        <is>
          <t>1980</t>
        </is>
      </c>
      <c r="O220" t="inlineStr">
        <is>
          <t>eng</t>
        </is>
      </c>
      <c r="P220" t="inlineStr">
        <is>
          <t>nju</t>
        </is>
      </c>
      <c r="R220" t="inlineStr">
        <is>
          <t xml:space="preserve">H  </t>
        </is>
      </c>
      <c r="S220" t="n">
        <v>3</v>
      </c>
      <c r="T220" t="n">
        <v>3</v>
      </c>
      <c r="U220" t="inlineStr">
        <is>
          <t>1995-03-31</t>
        </is>
      </c>
      <c r="V220" t="inlineStr">
        <is>
          <t>1995-03-31</t>
        </is>
      </c>
      <c r="W220" t="inlineStr">
        <is>
          <t>1992-01-27</t>
        </is>
      </c>
      <c r="X220" t="inlineStr">
        <is>
          <t>1992-01-27</t>
        </is>
      </c>
      <c r="Y220" t="n">
        <v>519</v>
      </c>
      <c r="Z220" t="n">
        <v>452</v>
      </c>
      <c r="AA220" t="n">
        <v>458</v>
      </c>
      <c r="AB220" t="n">
        <v>4</v>
      </c>
      <c r="AC220" t="n">
        <v>4</v>
      </c>
      <c r="AD220" t="n">
        <v>26</v>
      </c>
      <c r="AE220" t="n">
        <v>26</v>
      </c>
      <c r="AF220" t="n">
        <v>9</v>
      </c>
      <c r="AG220" t="n">
        <v>9</v>
      </c>
      <c r="AH220" t="n">
        <v>8</v>
      </c>
      <c r="AI220" t="n">
        <v>8</v>
      </c>
      <c r="AJ220" t="n">
        <v>14</v>
      </c>
      <c r="AK220" t="n">
        <v>14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HYPERLINK("http://catalog.hathitrust.org/Record/000127739","HathiTrust Record")</f>
        <v/>
      </c>
      <c r="AS220">
        <f>HYPERLINK("https://creighton-primo.hosted.exlibrisgroup.com/primo-explore/search?tab=default_tab&amp;search_scope=EVERYTHING&amp;vid=01CRU&amp;lang=en_US&amp;offset=0&amp;query=any,contains,991004777239702656","Catalog Record")</f>
        <v/>
      </c>
      <c r="AT220">
        <f>HYPERLINK("http://www.worldcat.org/oclc/5101560","WorldCat Record")</f>
        <v/>
      </c>
      <c r="AU220" t="inlineStr">
        <is>
          <t>12615630:eng</t>
        </is>
      </c>
      <c r="AV220" t="inlineStr">
        <is>
          <t>5101560</t>
        </is>
      </c>
      <c r="AW220" t="inlineStr">
        <is>
          <t>991004777239702656</t>
        </is>
      </c>
      <c r="AX220" t="inlineStr">
        <is>
          <t>991004777239702656</t>
        </is>
      </c>
      <c r="AY220" t="inlineStr">
        <is>
          <t>2259046350002656</t>
        </is>
      </c>
      <c r="AZ220" t="inlineStr">
        <is>
          <t>BOOK</t>
        </is>
      </c>
      <c r="BB220" t="inlineStr">
        <is>
          <t>9780847661930</t>
        </is>
      </c>
      <c r="BC220" t="inlineStr">
        <is>
          <t>32285000888312</t>
        </is>
      </c>
      <c r="BD220" t="inlineStr">
        <is>
          <t>893870106</t>
        </is>
      </c>
    </row>
    <row r="221">
      <c r="A221" t="inlineStr">
        <is>
          <t>No</t>
        </is>
      </c>
      <c r="B221" t="inlineStr">
        <is>
          <t>H61 .S58994 1983</t>
        </is>
      </c>
      <c r="C221" t="inlineStr">
        <is>
          <t>0                      H  0061000S  58994       1983</t>
        </is>
      </c>
      <c r="D221" t="inlineStr">
        <is>
          <t>Social science as moral inquiry / edited by Norma Haan ... [et. al.].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L221" t="inlineStr">
        <is>
          <t>New York : Columbia University Press, 1983.</t>
        </is>
      </c>
      <c r="M221" t="inlineStr">
        <is>
          <t>1983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H  </t>
        </is>
      </c>
      <c r="S221" t="n">
        <v>3</v>
      </c>
      <c r="T221" t="n">
        <v>3</v>
      </c>
      <c r="U221" t="inlineStr">
        <is>
          <t>1995-12-03</t>
        </is>
      </c>
      <c r="V221" t="inlineStr">
        <is>
          <t>1995-12-03</t>
        </is>
      </c>
      <c r="W221" t="inlineStr">
        <is>
          <t>1992-01-27</t>
        </is>
      </c>
      <c r="X221" t="inlineStr">
        <is>
          <t>1992-01-27</t>
        </is>
      </c>
      <c r="Y221" t="n">
        <v>563</v>
      </c>
      <c r="Z221" t="n">
        <v>447</v>
      </c>
      <c r="AA221" t="n">
        <v>447</v>
      </c>
      <c r="AB221" t="n">
        <v>6</v>
      </c>
      <c r="AC221" t="n">
        <v>6</v>
      </c>
      <c r="AD221" t="n">
        <v>26</v>
      </c>
      <c r="AE221" t="n">
        <v>26</v>
      </c>
      <c r="AF221" t="n">
        <v>10</v>
      </c>
      <c r="AG221" t="n">
        <v>10</v>
      </c>
      <c r="AH221" t="n">
        <v>4</v>
      </c>
      <c r="AI221" t="n">
        <v>4</v>
      </c>
      <c r="AJ221" t="n">
        <v>14</v>
      </c>
      <c r="AK221" t="n">
        <v>14</v>
      </c>
      <c r="AL221" t="n">
        <v>5</v>
      </c>
      <c r="AM221" t="n">
        <v>5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HYPERLINK("https://creighton-primo.hosted.exlibrisgroup.com/primo-explore/search?tab=default_tab&amp;search_scope=EVERYTHING&amp;vid=01CRU&amp;lang=en_US&amp;offset=0&amp;query=any,contains,991000097889702656","Catalog Record")</f>
        <v/>
      </c>
      <c r="AT221">
        <f>HYPERLINK("http://www.worldcat.org/oclc/8931235","WorldCat Record")</f>
        <v/>
      </c>
      <c r="AU221" t="inlineStr">
        <is>
          <t>8913520662:eng</t>
        </is>
      </c>
      <c r="AV221" t="inlineStr">
        <is>
          <t>8931235</t>
        </is>
      </c>
      <c r="AW221" t="inlineStr">
        <is>
          <t>991000097889702656</t>
        </is>
      </c>
      <c r="AX221" t="inlineStr">
        <is>
          <t>991000097889702656</t>
        </is>
      </c>
      <c r="AY221" t="inlineStr">
        <is>
          <t>2256329240002656</t>
        </is>
      </c>
      <c r="AZ221" t="inlineStr">
        <is>
          <t>BOOK</t>
        </is>
      </c>
      <c r="BB221" t="inlineStr">
        <is>
          <t>9780231056496</t>
        </is>
      </c>
      <c r="BC221" t="inlineStr">
        <is>
          <t>32285000888320</t>
        </is>
      </c>
      <c r="BD221" t="inlineStr">
        <is>
          <t>893314670</t>
        </is>
      </c>
    </row>
    <row r="222">
      <c r="A222" t="inlineStr">
        <is>
          <t>No</t>
        </is>
      </c>
      <c r="B222" t="inlineStr">
        <is>
          <t>H61 .S87 1978</t>
        </is>
      </c>
      <c r="C222" t="inlineStr">
        <is>
          <t>0                      H  0061000S  87          1978</t>
        </is>
      </c>
      <c r="D222" t="inlineStr">
        <is>
          <t>A primer for policy analysis / Edith Stokey and Richard Zeckhauser.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Stokey, Edith.</t>
        </is>
      </c>
      <c r="L222" t="inlineStr">
        <is>
          <t>New York : W. W. Norton, c1978.</t>
        </is>
      </c>
      <c r="M222" t="inlineStr">
        <is>
          <t>1978</t>
        </is>
      </c>
      <c r="N222" t="inlineStr">
        <is>
          <t>1st ed.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H  </t>
        </is>
      </c>
      <c r="S222" t="n">
        <v>8</v>
      </c>
      <c r="T222" t="n">
        <v>8</v>
      </c>
      <c r="U222" t="inlineStr">
        <is>
          <t>1994-12-01</t>
        </is>
      </c>
      <c r="V222" t="inlineStr">
        <is>
          <t>1994-12-01</t>
        </is>
      </c>
      <c r="W222" t="inlineStr">
        <is>
          <t>1990-02-13</t>
        </is>
      </c>
      <c r="X222" t="inlineStr">
        <is>
          <t>1990-02-13</t>
        </is>
      </c>
      <c r="Y222" t="n">
        <v>757</v>
      </c>
      <c r="Z222" t="n">
        <v>607</v>
      </c>
      <c r="AA222" t="n">
        <v>612</v>
      </c>
      <c r="AB222" t="n">
        <v>4</v>
      </c>
      <c r="AC222" t="n">
        <v>4</v>
      </c>
      <c r="AD222" t="n">
        <v>30</v>
      </c>
      <c r="AE222" t="n">
        <v>30</v>
      </c>
      <c r="AF222" t="n">
        <v>11</v>
      </c>
      <c r="AG222" t="n">
        <v>11</v>
      </c>
      <c r="AH222" t="n">
        <v>6</v>
      </c>
      <c r="AI222" t="n">
        <v>6</v>
      </c>
      <c r="AJ222" t="n">
        <v>18</v>
      </c>
      <c r="AK222" t="n">
        <v>18</v>
      </c>
      <c r="AL222" t="n">
        <v>3</v>
      </c>
      <c r="AM222" t="n">
        <v>3</v>
      </c>
      <c r="AN222" t="n">
        <v>1</v>
      </c>
      <c r="AO222" t="n">
        <v>1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HYPERLINK("https://creighton-primo.hosted.exlibrisgroup.com/primo-explore/search?tab=default_tab&amp;search_scope=EVERYTHING&amp;vid=01CRU&amp;lang=en_US&amp;offset=0&amp;query=any,contains,991004576629702656","Catalog Record")</f>
        <v/>
      </c>
      <c r="AT222">
        <f>HYPERLINK("http://www.worldcat.org/oclc/4043421","WorldCat Record")</f>
        <v/>
      </c>
      <c r="AU222" t="inlineStr">
        <is>
          <t>460466:eng</t>
        </is>
      </c>
      <c r="AV222" t="inlineStr">
        <is>
          <t>4043421</t>
        </is>
      </c>
      <c r="AW222" t="inlineStr">
        <is>
          <t>991004576629702656</t>
        </is>
      </c>
      <c r="AX222" t="inlineStr">
        <is>
          <t>991004576629702656</t>
        </is>
      </c>
      <c r="AY222" t="inlineStr">
        <is>
          <t>2272532590002656</t>
        </is>
      </c>
      <c r="AZ222" t="inlineStr">
        <is>
          <t>BOOK</t>
        </is>
      </c>
      <c r="BB222" t="inlineStr">
        <is>
          <t>9780393056884</t>
        </is>
      </c>
      <c r="BC222" t="inlineStr">
        <is>
          <t>32285000009919</t>
        </is>
      </c>
      <c r="BD222" t="inlineStr">
        <is>
          <t>893263330</t>
        </is>
      </c>
    </row>
    <row r="223">
      <c r="A223" t="inlineStr">
        <is>
          <t>No</t>
        </is>
      </c>
      <c r="B223" t="inlineStr">
        <is>
          <t>H61 .S996</t>
        </is>
      </c>
      <c r="C223" t="inlineStr">
        <is>
          <t>0                      H  0061000S  996</t>
        </is>
      </c>
      <c r="D223" t="inlineStr">
        <is>
          <t>Systems theory in the social sciences : stochastic and control systems, pattern recognition, fuzzy analysis, simulation, behavioral models / [edited by] Hartmut Bossel, Salomon Klaczko, Norbert Müller.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Basel : Birkhäuser,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 xml:space="preserve">sz </t>
        </is>
      </c>
      <c r="Q223" t="inlineStr">
        <is>
          <t>ISR, Interdisciplinary systems research ; 20</t>
        </is>
      </c>
      <c r="R223" t="inlineStr">
        <is>
          <t xml:space="preserve">H  </t>
        </is>
      </c>
      <c r="S223" t="n">
        <v>2</v>
      </c>
      <c r="T223" t="n">
        <v>2</v>
      </c>
      <c r="U223" t="inlineStr">
        <is>
          <t>1992-05-06</t>
        </is>
      </c>
      <c r="V223" t="inlineStr">
        <is>
          <t>1992-05-06</t>
        </is>
      </c>
      <c r="W223" t="inlineStr">
        <is>
          <t>1991-12-23</t>
        </is>
      </c>
      <c r="X223" t="inlineStr">
        <is>
          <t>1991-12-23</t>
        </is>
      </c>
      <c r="Y223" t="n">
        <v>186</v>
      </c>
      <c r="Z223" t="n">
        <v>86</v>
      </c>
      <c r="AA223" t="n">
        <v>101</v>
      </c>
      <c r="AB223" t="n">
        <v>1</v>
      </c>
      <c r="AC223" t="n">
        <v>1</v>
      </c>
      <c r="AD223" t="n">
        <v>2</v>
      </c>
      <c r="AE223" t="n">
        <v>3</v>
      </c>
      <c r="AF223" t="n">
        <v>1</v>
      </c>
      <c r="AG223" t="n">
        <v>2</v>
      </c>
      <c r="AH223" t="n">
        <v>0</v>
      </c>
      <c r="AI223" t="n">
        <v>0</v>
      </c>
      <c r="AJ223" t="n">
        <v>1</v>
      </c>
      <c r="AK223" t="n">
        <v>2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HYPERLINK("http://catalog.hathitrust.org/Record/010159021","HathiTrust Record")</f>
        <v/>
      </c>
      <c r="AS223">
        <f>HYPERLINK("https://creighton-primo.hosted.exlibrisgroup.com/primo-explore/search?tab=default_tab&amp;search_scope=EVERYTHING&amp;vid=01CRU&amp;lang=en_US&amp;offset=0&amp;query=any,contains,991004144709702656","Catalog Record")</f>
        <v/>
      </c>
      <c r="AT223">
        <f>HYPERLINK("http://www.worldcat.org/oclc/2507513","WorldCat Record")</f>
        <v/>
      </c>
      <c r="AU223" t="inlineStr">
        <is>
          <t>896912137:eng</t>
        </is>
      </c>
      <c r="AV223" t="inlineStr">
        <is>
          <t>2507513</t>
        </is>
      </c>
      <c r="AW223" t="inlineStr">
        <is>
          <t>991004144709702656</t>
        </is>
      </c>
      <c r="AX223" t="inlineStr">
        <is>
          <t>991004144709702656</t>
        </is>
      </c>
      <c r="AY223" t="inlineStr">
        <is>
          <t>2255321890002656</t>
        </is>
      </c>
      <c r="AZ223" t="inlineStr">
        <is>
          <t>BOOK</t>
        </is>
      </c>
      <c r="BB223" t="inlineStr">
        <is>
          <t>9783764308223</t>
        </is>
      </c>
      <c r="BC223" t="inlineStr">
        <is>
          <t>32285000881200</t>
        </is>
      </c>
      <c r="BD223" t="inlineStr">
        <is>
          <t>893435939</t>
        </is>
      </c>
    </row>
    <row r="224">
      <c r="A224" t="inlineStr">
        <is>
          <t>No</t>
        </is>
      </c>
      <c r="B224" t="inlineStr">
        <is>
          <t>H61 .T475</t>
        </is>
      </c>
      <c r="C224" t="inlineStr">
        <is>
          <t>0                      H  0061000T  475</t>
        </is>
      </c>
      <c r="D224" t="inlineStr">
        <is>
          <t>Critical hermeneutics : a study in the thought of Paul Ricoeur and Jürgen Habermas / John B. Thompson.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Thompson, John B.</t>
        </is>
      </c>
      <c r="L224" t="inlineStr">
        <is>
          <t>Cambridge ; New York : Cambridge University Press,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enk</t>
        </is>
      </c>
      <c r="R224" t="inlineStr">
        <is>
          <t xml:space="preserve">H  </t>
        </is>
      </c>
      <c r="S224" t="n">
        <v>3</v>
      </c>
      <c r="T224" t="n">
        <v>3</v>
      </c>
      <c r="U224" t="inlineStr">
        <is>
          <t>1995-01-13</t>
        </is>
      </c>
      <c r="V224" t="inlineStr">
        <is>
          <t>1995-01-13</t>
        </is>
      </c>
      <c r="W224" t="inlineStr">
        <is>
          <t>1992-01-27</t>
        </is>
      </c>
      <c r="X224" t="inlineStr">
        <is>
          <t>1992-01-27</t>
        </is>
      </c>
      <c r="Y224" t="n">
        <v>595</v>
      </c>
      <c r="Z224" t="n">
        <v>390</v>
      </c>
      <c r="AA224" t="n">
        <v>451</v>
      </c>
      <c r="AB224" t="n">
        <v>2</v>
      </c>
      <c r="AC224" t="n">
        <v>2</v>
      </c>
      <c r="AD224" t="n">
        <v>24</v>
      </c>
      <c r="AE224" t="n">
        <v>26</v>
      </c>
      <c r="AF224" t="n">
        <v>7</v>
      </c>
      <c r="AG224" t="n">
        <v>8</v>
      </c>
      <c r="AH224" t="n">
        <v>9</v>
      </c>
      <c r="AI224" t="n">
        <v>9</v>
      </c>
      <c r="AJ224" t="n">
        <v>16</v>
      </c>
      <c r="AK224" t="n">
        <v>18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HYPERLINK("https://creighton-primo.hosted.exlibrisgroup.com/primo-explore/search?tab=default_tab&amp;search_scope=EVERYTHING&amp;vid=01CRU&amp;lang=en_US&amp;offset=0&amp;query=any,contains,991005142729702656","Catalog Record")</f>
        <v/>
      </c>
      <c r="AT224">
        <f>HYPERLINK("http://www.worldcat.org/oclc/7635504","WorldCat Record")</f>
        <v/>
      </c>
      <c r="AU224" t="inlineStr">
        <is>
          <t>325483987:eng</t>
        </is>
      </c>
      <c r="AV224" t="inlineStr">
        <is>
          <t>7635504</t>
        </is>
      </c>
      <c r="AW224" t="inlineStr">
        <is>
          <t>991005142729702656</t>
        </is>
      </c>
      <c r="AX224" t="inlineStr">
        <is>
          <t>991005142729702656</t>
        </is>
      </c>
      <c r="AY224" t="inlineStr">
        <is>
          <t>2263092030002656</t>
        </is>
      </c>
      <c r="AZ224" t="inlineStr">
        <is>
          <t>BOOK</t>
        </is>
      </c>
      <c r="BB224" t="inlineStr">
        <is>
          <t>9780521239325</t>
        </is>
      </c>
      <c r="BC224" t="inlineStr">
        <is>
          <t>32285000888353</t>
        </is>
      </c>
      <c r="BD224" t="inlineStr">
        <is>
          <t>893625513</t>
        </is>
      </c>
    </row>
    <row r="225">
      <c r="A225" t="inlineStr">
        <is>
          <t>No</t>
        </is>
      </c>
      <c r="B225" t="inlineStr">
        <is>
          <t>H61 .T72 1985</t>
        </is>
      </c>
      <c r="C225" t="inlineStr">
        <is>
          <t>0                      H  0061000T  72          1985</t>
        </is>
      </c>
      <c r="D225" t="inlineStr">
        <is>
          <t>Understanding social science : a philosophical introduction to the social sciences / Roger Trigg.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Trigg, Roger.</t>
        </is>
      </c>
      <c r="L225" t="inlineStr">
        <is>
          <t>Oxford, UK ; New York, NY, USA : B. Blackwell, 1985.</t>
        </is>
      </c>
      <c r="M225" t="inlineStr">
        <is>
          <t>1985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H  </t>
        </is>
      </c>
      <c r="S225" t="n">
        <v>1</v>
      </c>
      <c r="T225" t="n">
        <v>1</v>
      </c>
      <c r="U225" t="inlineStr">
        <is>
          <t>2006-12-13</t>
        </is>
      </c>
      <c r="V225" t="inlineStr">
        <is>
          <t>2006-12-13</t>
        </is>
      </c>
      <c r="W225" t="inlineStr">
        <is>
          <t>1992-01-27</t>
        </is>
      </c>
      <c r="X225" t="inlineStr">
        <is>
          <t>1992-01-27</t>
        </is>
      </c>
      <c r="Y225" t="n">
        <v>598</v>
      </c>
      <c r="Z225" t="n">
        <v>399</v>
      </c>
      <c r="AA225" t="n">
        <v>451</v>
      </c>
      <c r="AB225" t="n">
        <v>3</v>
      </c>
      <c r="AC225" t="n">
        <v>3</v>
      </c>
      <c r="AD225" t="n">
        <v>18</v>
      </c>
      <c r="AE225" t="n">
        <v>18</v>
      </c>
      <c r="AF225" t="n">
        <v>4</v>
      </c>
      <c r="AG225" t="n">
        <v>4</v>
      </c>
      <c r="AH225" t="n">
        <v>6</v>
      </c>
      <c r="AI225" t="n">
        <v>6</v>
      </c>
      <c r="AJ225" t="n">
        <v>11</v>
      </c>
      <c r="AK225" t="n">
        <v>11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HYPERLINK("https://creighton-primo.hosted.exlibrisgroup.com/primo-explore/search?tab=default_tab&amp;search_scope=EVERYTHING&amp;vid=01CRU&amp;lang=en_US&amp;offset=0&amp;query=any,contains,991000549169702656","Catalog Record")</f>
        <v/>
      </c>
      <c r="AT225">
        <f>HYPERLINK("http://www.worldcat.org/oclc/11531780","WorldCat Record")</f>
        <v/>
      </c>
      <c r="AU225" t="inlineStr">
        <is>
          <t>4926578567:eng</t>
        </is>
      </c>
      <c r="AV225" t="inlineStr">
        <is>
          <t>11531780</t>
        </is>
      </c>
      <c r="AW225" t="inlineStr">
        <is>
          <t>991000549169702656</t>
        </is>
      </c>
      <c r="AX225" t="inlineStr">
        <is>
          <t>991000549169702656</t>
        </is>
      </c>
      <c r="AY225" t="inlineStr">
        <is>
          <t>2264033760002656</t>
        </is>
      </c>
      <c r="AZ225" t="inlineStr">
        <is>
          <t>BOOK</t>
        </is>
      </c>
      <c r="BB225" t="inlineStr">
        <is>
          <t>9780631141617</t>
        </is>
      </c>
      <c r="BC225" t="inlineStr">
        <is>
          <t>32285000888387</t>
        </is>
      </c>
      <c r="BD225" t="inlineStr">
        <is>
          <t>893515375</t>
        </is>
      </c>
    </row>
    <row r="226">
      <c r="A226" t="inlineStr">
        <is>
          <t>No</t>
        </is>
      </c>
      <c r="B226" t="inlineStr">
        <is>
          <t>H61 .V35</t>
        </is>
      </c>
      <c r="C226" t="inlineStr">
        <is>
          <t>0                      H  0061000V  35</t>
        </is>
      </c>
      <c r="D226" t="inlineStr">
        <is>
          <t>Applied general systems theory / [by] John P. van Gigch. Foreword by C. West Churchman.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Van Gigch, John P.</t>
        </is>
      </c>
      <c r="L226" t="inlineStr">
        <is>
          <t>New York, Harper &amp; Row [1974]</t>
        </is>
      </c>
      <c r="M226" t="inlineStr">
        <is>
          <t>1974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H  </t>
        </is>
      </c>
      <c r="S226" t="n">
        <v>6</v>
      </c>
      <c r="T226" t="n">
        <v>6</v>
      </c>
      <c r="U226" t="inlineStr">
        <is>
          <t>1998-01-05</t>
        </is>
      </c>
      <c r="V226" t="inlineStr">
        <is>
          <t>1998-01-05</t>
        </is>
      </c>
      <c r="W226" t="inlineStr">
        <is>
          <t>1992-01-27</t>
        </is>
      </c>
      <c r="X226" t="inlineStr">
        <is>
          <t>1992-01-27</t>
        </is>
      </c>
      <c r="Y226" t="n">
        <v>278</v>
      </c>
      <c r="Z226" t="n">
        <v>182</v>
      </c>
      <c r="AA226" t="n">
        <v>289</v>
      </c>
      <c r="AB226" t="n">
        <v>3</v>
      </c>
      <c r="AC226" t="n">
        <v>4</v>
      </c>
      <c r="AD226" t="n">
        <v>8</v>
      </c>
      <c r="AE226" t="n">
        <v>12</v>
      </c>
      <c r="AF226" t="n">
        <v>3</v>
      </c>
      <c r="AG226" t="n">
        <v>6</v>
      </c>
      <c r="AH226" t="n">
        <v>1</v>
      </c>
      <c r="AI226" t="n">
        <v>1</v>
      </c>
      <c r="AJ226" t="n">
        <v>4</v>
      </c>
      <c r="AK226" t="n">
        <v>6</v>
      </c>
      <c r="AL226" t="n">
        <v>1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HYPERLINK("https://creighton-primo.hosted.exlibrisgroup.com/primo-explore/search?tab=default_tab&amp;search_scope=EVERYTHING&amp;vid=01CRU&amp;lang=en_US&amp;offset=0&amp;query=any,contains,991003205749702656","Catalog Record")</f>
        <v/>
      </c>
      <c r="AT226">
        <f>HYPERLINK("http://www.worldcat.org/oclc/730717","WorldCat Record")</f>
        <v/>
      </c>
      <c r="AU226" t="inlineStr">
        <is>
          <t>403664:eng</t>
        </is>
      </c>
      <c r="AV226" t="inlineStr">
        <is>
          <t>730717</t>
        </is>
      </c>
      <c r="AW226" t="inlineStr">
        <is>
          <t>991003205749702656</t>
        </is>
      </c>
      <c r="AX226" t="inlineStr">
        <is>
          <t>991003205749702656</t>
        </is>
      </c>
      <c r="AY226" t="inlineStr">
        <is>
          <t>2267025390002656</t>
        </is>
      </c>
      <c r="AZ226" t="inlineStr">
        <is>
          <t>BOOK</t>
        </is>
      </c>
      <c r="BB226" t="inlineStr">
        <is>
          <t>9780060467753</t>
        </is>
      </c>
      <c r="BC226" t="inlineStr">
        <is>
          <t>32285000888403</t>
        </is>
      </c>
      <c r="BD226" t="inlineStr">
        <is>
          <t>893592286</t>
        </is>
      </c>
    </row>
    <row r="227">
      <c r="A227" t="inlineStr">
        <is>
          <t>No</t>
        </is>
      </c>
      <c r="B227" t="inlineStr">
        <is>
          <t>H61 .W4</t>
        </is>
      </c>
      <c r="C227" t="inlineStr">
        <is>
          <t>0                      H  0061000W  4</t>
        </is>
      </c>
      <c r="D227" t="inlineStr">
        <is>
          <t>Max Weber on the methodology of the social sciences; translated and edited by Edward A. Shils and Henry A. Finch. With a foreword by Edward A. Shils.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Weber, Max, 1864-1920.</t>
        </is>
      </c>
      <c r="L227" t="inlineStr">
        <is>
          <t>Glencoe, Ill., Free Press [1949]</t>
        </is>
      </c>
      <c r="M227" t="inlineStr">
        <is>
          <t>1949</t>
        </is>
      </c>
      <c r="N227" t="inlineStr">
        <is>
          <t>[1st ed.]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H  </t>
        </is>
      </c>
      <c r="S227" t="n">
        <v>1</v>
      </c>
      <c r="T227" t="n">
        <v>1</v>
      </c>
      <c r="U227" t="inlineStr">
        <is>
          <t>2009-12-21</t>
        </is>
      </c>
      <c r="V227" t="inlineStr">
        <is>
          <t>2009-12-21</t>
        </is>
      </c>
      <c r="W227" t="inlineStr">
        <is>
          <t>1997-06-03</t>
        </is>
      </c>
      <c r="X227" t="inlineStr">
        <is>
          <t>1997-06-03</t>
        </is>
      </c>
      <c r="Y227" t="n">
        <v>556</v>
      </c>
      <c r="Z227" t="n">
        <v>508</v>
      </c>
      <c r="AA227" t="n">
        <v>551</v>
      </c>
      <c r="AB227" t="n">
        <v>7</v>
      </c>
      <c r="AC227" t="n">
        <v>7</v>
      </c>
      <c r="AD227" t="n">
        <v>30</v>
      </c>
      <c r="AE227" t="n">
        <v>30</v>
      </c>
      <c r="AF227" t="n">
        <v>10</v>
      </c>
      <c r="AG227" t="n">
        <v>10</v>
      </c>
      <c r="AH227" t="n">
        <v>6</v>
      </c>
      <c r="AI227" t="n">
        <v>6</v>
      </c>
      <c r="AJ227" t="n">
        <v>14</v>
      </c>
      <c r="AK227" t="n">
        <v>14</v>
      </c>
      <c r="AL227" t="n">
        <v>6</v>
      </c>
      <c r="AM227" t="n">
        <v>6</v>
      </c>
      <c r="AN227" t="n">
        <v>1</v>
      </c>
      <c r="AO227" t="n">
        <v>1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HYPERLINK("http://catalog.hathitrust.org/Record/001305501","HathiTrust Record")</f>
        <v/>
      </c>
      <c r="AS227">
        <f>HYPERLINK("https://creighton-primo.hosted.exlibrisgroup.com/primo-explore/search?tab=default_tab&amp;search_scope=EVERYTHING&amp;vid=01CRU&amp;lang=en_US&amp;offset=0&amp;query=any,contains,991002469829702656","Catalog Record")</f>
        <v/>
      </c>
      <c r="AT227">
        <f>HYPERLINK("http://www.worldcat.org/oclc/358475","WorldCat Record")</f>
        <v/>
      </c>
      <c r="AU227" t="inlineStr">
        <is>
          <t>3856906071:eng</t>
        </is>
      </c>
      <c r="AV227" t="inlineStr">
        <is>
          <t>358475</t>
        </is>
      </c>
      <c r="AW227" t="inlineStr">
        <is>
          <t>991002469829702656</t>
        </is>
      </c>
      <c r="AX227" t="inlineStr">
        <is>
          <t>991002469829702656</t>
        </is>
      </c>
      <c r="AY227" t="inlineStr">
        <is>
          <t>2266167790002656</t>
        </is>
      </c>
      <c r="AZ227" t="inlineStr">
        <is>
          <t>BOOK</t>
        </is>
      </c>
      <c r="BC227" t="inlineStr">
        <is>
          <t>32285002703410</t>
        </is>
      </c>
      <c r="BD227" t="inlineStr">
        <is>
          <t>893329126</t>
        </is>
      </c>
    </row>
    <row r="228">
      <c r="A228" t="inlineStr">
        <is>
          <t>No</t>
        </is>
      </c>
      <c r="B228" t="inlineStr">
        <is>
          <t>H61 .W555</t>
        </is>
      </c>
      <c r="C228" t="inlineStr">
        <is>
          <t>0                      H  0061000W  555</t>
        </is>
      </c>
      <c r="D228" t="inlineStr">
        <is>
          <t>Systematic empiricism: critique of a pseudoscience [by] David Willer [and] Judith Willer.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Willer, David.</t>
        </is>
      </c>
      <c r="L228" t="inlineStr">
        <is>
          <t>Englewood Cliffs, N.J., Prentice-Hall [1973]</t>
        </is>
      </c>
      <c r="M228" t="inlineStr">
        <is>
          <t>1973</t>
        </is>
      </c>
      <c r="O228" t="inlineStr">
        <is>
          <t>eng</t>
        </is>
      </c>
      <c r="P228" t="inlineStr">
        <is>
          <t>nju</t>
        </is>
      </c>
      <c r="Q228" t="inlineStr">
        <is>
          <t>General sociology series</t>
        </is>
      </c>
      <c r="R228" t="inlineStr">
        <is>
          <t xml:space="preserve">H  </t>
        </is>
      </c>
      <c r="S228" t="n">
        <v>1</v>
      </c>
      <c r="T228" t="n">
        <v>1</v>
      </c>
      <c r="U228" t="inlineStr">
        <is>
          <t>2009-12-03</t>
        </is>
      </c>
      <c r="V228" t="inlineStr">
        <is>
          <t>2009-12-03</t>
        </is>
      </c>
      <c r="W228" t="inlineStr">
        <is>
          <t>1997-06-03</t>
        </is>
      </c>
      <c r="X228" t="inlineStr">
        <is>
          <t>1997-06-03</t>
        </is>
      </c>
      <c r="Y228" t="n">
        <v>345</v>
      </c>
      <c r="Z228" t="n">
        <v>241</v>
      </c>
      <c r="AA228" t="n">
        <v>249</v>
      </c>
      <c r="AB228" t="n">
        <v>3</v>
      </c>
      <c r="AC228" t="n">
        <v>3</v>
      </c>
      <c r="AD228" t="n">
        <v>13</v>
      </c>
      <c r="AE228" t="n">
        <v>13</v>
      </c>
      <c r="AF228" t="n">
        <v>4</v>
      </c>
      <c r="AG228" t="n">
        <v>4</v>
      </c>
      <c r="AH228" t="n">
        <v>2</v>
      </c>
      <c r="AI228" t="n">
        <v>2</v>
      </c>
      <c r="AJ228" t="n">
        <v>9</v>
      </c>
      <c r="AK228" t="n">
        <v>9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HYPERLINK("http://catalog.hathitrust.org/Record/001305816","HathiTrust Record")</f>
        <v/>
      </c>
      <c r="AS228">
        <f>HYPERLINK("https://creighton-primo.hosted.exlibrisgroup.com/primo-explore/search?tab=default_tab&amp;search_scope=EVERYTHING&amp;vid=01CRU&amp;lang=en_US&amp;offset=0&amp;query=any,contains,991002853929702656","Catalog Record")</f>
        <v/>
      </c>
      <c r="AT228">
        <f>HYPERLINK("http://www.worldcat.org/oclc/488348","WorldCat Record")</f>
        <v/>
      </c>
      <c r="AU228" t="inlineStr">
        <is>
          <t>1575453:eng</t>
        </is>
      </c>
      <c r="AV228" t="inlineStr">
        <is>
          <t>488348</t>
        </is>
      </c>
      <c r="AW228" t="inlineStr">
        <is>
          <t>991002853929702656</t>
        </is>
      </c>
      <c r="AX228" t="inlineStr">
        <is>
          <t>991002853929702656</t>
        </is>
      </c>
      <c r="AY228" t="inlineStr">
        <is>
          <t>2255961650002656</t>
        </is>
      </c>
      <c r="AZ228" t="inlineStr">
        <is>
          <t>BOOK</t>
        </is>
      </c>
      <c r="BB228" t="inlineStr">
        <is>
          <t>9780138803513</t>
        </is>
      </c>
      <c r="BC228" t="inlineStr">
        <is>
          <t>32285002703451</t>
        </is>
      </c>
      <c r="BD228" t="inlineStr">
        <is>
          <t>893627335</t>
        </is>
      </c>
    </row>
    <row r="229">
      <c r="A229" t="inlineStr">
        <is>
          <t>No</t>
        </is>
      </c>
      <c r="B229" t="inlineStr">
        <is>
          <t>H61 .W66 2003</t>
        </is>
      </c>
      <c r="C229" t="inlineStr">
        <is>
          <t>0                      H  0061000W  66          2003</t>
        </is>
      </c>
      <c r="D229" t="inlineStr">
        <is>
          <t>Social sciences : the big issues / Kath Woodward.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Woodward, Kath.</t>
        </is>
      </c>
      <c r="L229" t="inlineStr">
        <is>
          <t>London : Routledge, 2003.</t>
        </is>
      </c>
      <c r="M229" t="inlineStr">
        <is>
          <t>2003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H  </t>
        </is>
      </c>
      <c r="S229" t="n">
        <v>1</v>
      </c>
      <c r="T229" t="n">
        <v>1</v>
      </c>
      <c r="U229" t="inlineStr">
        <is>
          <t>2007-01-23</t>
        </is>
      </c>
      <c r="V229" t="inlineStr">
        <is>
          <t>2007-01-23</t>
        </is>
      </c>
      <c r="W229" t="inlineStr">
        <is>
          <t>2005-04-19</t>
        </is>
      </c>
      <c r="X229" t="inlineStr">
        <is>
          <t>2005-04-19</t>
        </is>
      </c>
      <c r="Y229" t="n">
        <v>318</v>
      </c>
      <c r="Z229" t="n">
        <v>198</v>
      </c>
      <c r="AA229" t="n">
        <v>238</v>
      </c>
      <c r="AB229" t="n">
        <v>1</v>
      </c>
      <c r="AC229" t="n">
        <v>1</v>
      </c>
      <c r="AD229" t="n">
        <v>2</v>
      </c>
      <c r="AE229" t="n">
        <v>3</v>
      </c>
      <c r="AF229" t="n">
        <v>1</v>
      </c>
      <c r="AG229" t="n">
        <v>1</v>
      </c>
      <c r="AH229" t="n">
        <v>1</v>
      </c>
      <c r="AI229" t="n">
        <v>2</v>
      </c>
      <c r="AJ229" t="n">
        <v>1</v>
      </c>
      <c r="AK229" t="n">
        <v>2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HYPERLINK("https://creighton-primo.hosted.exlibrisgroup.com/primo-explore/search?tab=default_tab&amp;search_scope=EVERYTHING&amp;vid=01CRU&amp;lang=en_US&amp;offset=0&amp;query=any,contains,991004512019702656","Catalog Record")</f>
        <v/>
      </c>
      <c r="AT229">
        <f>HYPERLINK("http://www.worldcat.org/oclc/56066724","WorldCat Record")</f>
        <v/>
      </c>
      <c r="AU229" t="inlineStr">
        <is>
          <t>796385446:eng</t>
        </is>
      </c>
      <c r="AV229" t="inlineStr">
        <is>
          <t>56066724</t>
        </is>
      </c>
      <c r="AW229" t="inlineStr">
        <is>
          <t>991004512019702656</t>
        </is>
      </c>
      <c r="AX229" t="inlineStr">
        <is>
          <t>991004512019702656</t>
        </is>
      </c>
      <c r="AY229" t="inlineStr">
        <is>
          <t>2256428860002656</t>
        </is>
      </c>
      <c r="AZ229" t="inlineStr">
        <is>
          <t>BOOK</t>
        </is>
      </c>
      <c r="BB229" t="inlineStr">
        <is>
          <t>9780415300797</t>
        </is>
      </c>
      <c r="BC229" t="inlineStr">
        <is>
          <t>32285005031991</t>
        </is>
      </c>
      <c r="BD229" t="inlineStr">
        <is>
          <t>893722471</t>
        </is>
      </c>
    </row>
    <row r="230">
      <c r="A230" t="inlineStr">
        <is>
          <t>No</t>
        </is>
      </c>
      <c r="B230" t="inlineStr">
        <is>
          <t>H61 .Y347 1991</t>
        </is>
      </c>
      <c r="C230" t="inlineStr">
        <is>
          <t>0                      H  0061000Y  347         1991</t>
        </is>
      </c>
      <c r="D230" t="inlineStr">
        <is>
          <t>Event history analysis / Kazuo Yamaguchi.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Yamaguchi, Kazuo.</t>
        </is>
      </c>
      <c r="L230" t="inlineStr">
        <is>
          <t>Newbury Park, Calif. : Sage Publications, c1991.</t>
        </is>
      </c>
      <c r="M230" t="inlineStr">
        <is>
          <t>1991</t>
        </is>
      </c>
      <c r="O230" t="inlineStr">
        <is>
          <t>eng</t>
        </is>
      </c>
      <c r="P230" t="inlineStr">
        <is>
          <t>cau</t>
        </is>
      </c>
      <c r="Q230" t="inlineStr">
        <is>
          <t>Applied social research methods series ; v. 28</t>
        </is>
      </c>
      <c r="R230" t="inlineStr">
        <is>
          <t xml:space="preserve">H  </t>
        </is>
      </c>
      <c r="S230" t="n">
        <v>2</v>
      </c>
      <c r="T230" t="n">
        <v>2</v>
      </c>
      <c r="U230" t="inlineStr">
        <is>
          <t>1998-06-02</t>
        </is>
      </c>
      <c r="V230" t="inlineStr">
        <is>
          <t>1998-06-02</t>
        </is>
      </c>
      <c r="W230" t="inlineStr">
        <is>
          <t>1991-12-13</t>
        </is>
      </c>
      <c r="X230" t="inlineStr">
        <is>
          <t>1991-12-13</t>
        </is>
      </c>
      <c r="Y230" t="n">
        <v>425</v>
      </c>
      <c r="Z230" t="n">
        <v>284</v>
      </c>
      <c r="AA230" t="n">
        <v>295</v>
      </c>
      <c r="AB230" t="n">
        <v>2</v>
      </c>
      <c r="AC230" t="n">
        <v>2</v>
      </c>
      <c r="AD230" t="n">
        <v>16</v>
      </c>
      <c r="AE230" t="n">
        <v>16</v>
      </c>
      <c r="AF230" t="n">
        <v>8</v>
      </c>
      <c r="AG230" t="n">
        <v>8</v>
      </c>
      <c r="AH230" t="n">
        <v>6</v>
      </c>
      <c r="AI230" t="n">
        <v>6</v>
      </c>
      <c r="AJ230" t="n">
        <v>10</v>
      </c>
      <c r="AK230" t="n">
        <v>10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HYPERLINK("https://creighton-primo.hosted.exlibrisgroup.com/primo-explore/search?tab=default_tab&amp;search_scope=EVERYTHING&amp;vid=01CRU&amp;lang=en_US&amp;offset=0&amp;query=any,contains,991001897069702656","Catalog Record")</f>
        <v/>
      </c>
      <c r="AT230">
        <f>HYPERLINK("http://www.worldcat.org/oclc/23972098","WorldCat Record")</f>
        <v/>
      </c>
      <c r="AU230" t="inlineStr">
        <is>
          <t>904307:eng</t>
        </is>
      </c>
      <c r="AV230" t="inlineStr">
        <is>
          <t>23972098</t>
        </is>
      </c>
      <c r="AW230" t="inlineStr">
        <is>
          <t>991001897069702656</t>
        </is>
      </c>
      <c r="AX230" t="inlineStr">
        <is>
          <t>991001897069702656</t>
        </is>
      </c>
      <c r="AY230" t="inlineStr">
        <is>
          <t>2258727410002656</t>
        </is>
      </c>
      <c r="AZ230" t="inlineStr">
        <is>
          <t>BOOK</t>
        </is>
      </c>
      <c r="BB230" t="inlineStr">
        <is>
          <t>9780803933248</t>
        </is>
      </c>
      <c r="BC230" t="inlineStr">
        <is>
          <t>32285000819002</t>
        </is>
      </c>
      <c r="BD230" t="inlineStr">
        <is>
          <t>893697117</t>
        </is>
      </c>
    </row>
    <row r="231">
      <c r="A231" t="inlineStr">
        <is>
          <t>No</t>
        </is>
      </c>
      <c r="B231" t="inlineStr">
        <is>
          <t>H61 .Z433</t>
        </is>
      </c>
      <c r="C231" t="inlineStr">
        <is>
          <t>0                      H  0061000Z  433</t>
        </is>
      </c>
      <c r="D231" t="inlineStr">
        <is>
          <t>Measurement in the social sciences : the link between theory and data / Richard A. Zeller, Edward G. Carmines.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Zeller, Richard A.</t>
        </is>
      </c>
      <c r="L231" t="inlineStr">
        <is>
          <t>Cambridge ; New York : Cambridge University Press, c1980.</t>
        </is>
      </c>
      <c r="M231" t="inlineStr">
        <is>
          <t>1980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H  </t>
        </is>
      </c>
      <c r="S231" t="n">
        <v>4</v>
      </c>
      <c r="T231" t="n">
        <v>4</v>
      </c>
      <c r="U231" t="inlineStr">
        <is>
          <t>1996-01-02</t>
        </is>
      </c>
      <c r="V231" t="inlineStr">
        <is>
          <t>1996-01-02</t>
        </is>
      </c>
      <c r="W231" t="inlineStr">
        <is>
          <t>1992-01-27</t>
        </is>
      </c>
      <c r="X231" t="inlineStr">
        <is>
          <t>1992-01-27</t>
        </is>
      </c>
      <c r="Y231" t="n">
        <v>429</v>
      </c>
      <c r="Z231" t="n">
        <v>278</v>
      </c>
      <c r="AA231" t="n">
        <v>283</v>
      </c>
      <c r="AB231" t="n">
        <v>1</v>
      </c>
      <c r="AC231" t="n">
        <v>1</v>
      </c>
      <c r="AD231" t="n">
        <v>14</v>
      </c>
      <c r="AE231" t="n">
        <v>14</v>
      </c>
      <c r="AF231" t="n">
        <v>4</v>
      </c>
      <c r="AG231" t="n">
        <v>4</v>
      </c>
      <c r="AH231" t="n">
        <v>2</v>
      </c>
      <c r="AI231" t="n">
        <v>2</v>
      </c>
      <c r="AJ231" t="n">
        <v>10</v>
      </c>
      <c r="AK231" t="n">
        <v>10</v>
      </c>
      <c r="AL231" t="n">
        <v>0</v>
      </c>
      <c r="AM231" t="n">
        <v>0</v>
      </c>
      <c r="AN231" t="n">
        <v>1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HYPERLINK("https://creighton-primo.hosted.exlibrisgroup.com/primo-explore/search?tab=default_tab&amp;search_scope=EVERYTHING&amp;vid=01CRU&amp;lang=en_US&amp;offset=0&amp;query=any,contains,991004776449702656","Catalog Record")</f>
        <v/>
      </c>
      <c r="AT231">
        <f>HYPERLINK("http://www.worldcat.org/oclc/5101370","WorldCat Record")</f>
        <v/>
      </c>
      <c r="AU231" t="inlineStr">
        <is>
          <t>865902921:eng</t>
        </is>
      </c>
      <c r="AV231" t="inlineStr">
        <is>
          <t>5101370</t>
        </is>
      </c>
      <c r="AW231" t="inlineStr">
        <is>
          <t>991004776449702656</t>
        </is>
      </c>
      <c r="AX231" t="inlineStr">
        <is>
          <t>991004776449702656</t>
        </is>
      </c>
      <c r="AY231" t="inlineStr">
        <is>
          <t>2259275910002656</t>
        </is>
      </c>
      <c r="AZ231" t="inlineStr">
        <is>
          <t>BOOK</t>
        </is>
      </c>
      <c r="BB231" t="inlineStr">
        <is>
          <t>9780521222433</t>
        </is>
      </c>
      <c r="BC231" t="inlineStr">
        <is>
          <t>32285000888437</t>
        </is>
      </c>
      <c r="BD231" t="inlineStr">
        <is>
          <t>893694344</t>
        </is>
      </c>
    </row>
    <row r="232">
      <c r="A232" t="inlineStr">
        <is>
          <t>No</t>
        </is>
      </c>
      <c r="B232" t="inlineStr">
        <is>
          <t>H61 .Z54 2007</t>
        </is>
      </c>
      <c r="C232" t="inlineStr">
        <is>
          <t>0                      H  0061000Z  54          2007</t>
        </is>
      </c>
      <c r="D232" t="inlineStr">
        <is>
          <t>Space and social theory / Andrzej Zieleniec.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Zieleniec, Andrzej Jan Leon.</t>
        </is>
      </c>
      <c r="L232" t="inlineStr">
        <is>
          <t>Los Angeles, Calif. ; London : SAGE Pub., 2007.</t>
        </is>
      </c>
      <c r="M232" t="inlineStr">
        <is>
          <t>2007</t>
        </is>
      </c>
      <c r="O232" t="inlineStr">
        <is>
          <t>eng</t>
        </is>
      </c>
      <c r="P232" t="inlineStr">
        <is>
          <t>cau</t>
        </is>
      </c>
      <c r="Q232" t="inlineStr">
        <is>
          <t>BSA new horizons in sociology</t>
        </is>
      </c>
      <c r="R232" t="inlineStr">
        <is>
          <t xml:space="preserve">H  </t>
        </is>
      </c>
      <c r="S232" t="n">
        <v>1</v>
      </c>
      <c r="T232" t="n">
        <v>1</v>
      </c>
      <c r="U232" t="inlineStr">
        <is>
          <t>2008-10-27</t>
        </is>
      </c>
      <c r="V232" t="inlineStr">
        <is>
          <t>2008-10-27</t>
        </is>
      </c>
      <c r="W232" t="inlineStr">
        <is>
          <t>2008-10-27</t>
        </is>
      </c>
      <c r="X232" t="inlineStr">
        <is>
          <t>2008-10-27</t>
        </is>
      </c>
      <c r="Y232" t="n">
        <v>177</v>
      </c>
      <c r="Z232" t="n">
        <v>112</v>
      </c>
      <c r="AA232" t="n">
        <v>507</v>
      </c>
      <c r="AB232" t="n">
        <v>2</v>
      </c>
      <c r="AC232" t="n">
        <v>4</v>
      </c>
      <c r="AD232" t="n">
        <v>6</v>
      </c>
      <c r="AE232" t="n">
        <v>17</v>
      </c>
      <c r="AF232" t="n">
        <v>2</v>
      </c>
      <c r="AG232" t="n">
        <v>5</v>
      </c>
      <c r="AH232" t="n">
        <v>1</v>
      </c>
      <c r="AI232" t="n">
        <v>4</v>
      </c>
      <c r="AJ232" t="n">
        <v>3</v>
      </c>
      <c r="AK232" t="n">
        <v>8</v>
      </c>
      <c r="AL232" t="n">
        <v>1</v>
      </c>
      <c r="AM232" t="n">
        <v>3</v>
      </c>
      <c r="AN232" t="n">
        <v>0</v>
      </c>
      <c r="AO232" t="n">
        <v>1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HYPERLINK("https://creighton-primo.hosted.exlibrisgroup.com/primo-explore/search?tab=default_tab&amp;search_scope=EVERYTHING&amp;vid=01CRU&amp;lang=en_US&amp;offset=0&amp;query=any,contains,991005263449702656","Catalog Record")</f>
        <v/>
      </c>
      <c r="AT232">
        <f>HYPERLINK("http://www.worldcat.org/oclc/154762935","WorldCat Record")</f>
        <v/>
      </c>
      <c r="AU232" t="inlineStr">
        <is>
          <t>104678996:eng</t>
        </is>
      </c>
      <c r="AV232" t="inlineStr">
        <is>
          <t>154762935</t>
        </is>
      </c>
      <c r="AW232" t="inlineStr">
        <is>
          <t>991005263449702656</t>
        </is>
      </c>
      <c r="AX232" t="inlineStr">
        <is>
          <t>991005263449702656</t>
        </is>
      </c>
      <c r="AY232" t="inlineStr">
        <is>
          <t>2272689410002656</t>
        </is>
      </c>
      <c r="AZ232" t="inlineStr">
        <is>
          <t>BOOK</t>
        </is>
      </c>
      <c r="BB232" t="inlineStr">
        <is>
          <t>9780761944478</t>
        </is>
      </c>
      <c r="BC232" t="inlineStr">
        <is>
          <t>32285005464531</t>
        </is>
      </c>
      <c r="BD232" t="inlineStr">
        <is>
          <t>893418646</t>
        </is>
      </c>
    </row>
    <row r="233">
      <c r="A233" t="inlineStr">
        <is>
          <t>No</t>
        </is>
      </c>
      <c r="B233" t="inlineStr">
        <is>
          <t>H61 Q8 v. 160</t>
        </is>
      </c>
      <c r="C233" t="inlineStr">
        <is>
          <t>0                      H  0061000Q  8                                                       v. 160</t>
        </is>
      </c>
      <c r="D233" t="inlineStr">
        <is>
          <t>Fixed effects regression models / Paul D. Allison.</t>
        </is>
      </c>
      <c r="E233" t="inlineStr">
        <is>
          <t>V. 160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Allison, Paul David.</t>
        </is>
      </c>
      <c r="L233" t="inlineStr">
        <is>
          <t>Los Angeles, Calif. : SAGE, c2009.</t>
        </is>
      </c>
      <c r="M233" t="inlineStr">
        <is>
          <t>2009</t>
        </is>
      </c>
      <c r="O233" t="inlineStr">
        <is>
          <t>eng</t>
        </is>
      </c>
      <c r="P233" t="inlineStr">
        <is>
          <t>cau</t>
        </is>
      </c>
      <c r="Q233" t="inlineStr">
        <is>
          <t>Quantitative applications in the social sciences ; 160</t>
        </is>
      </c>
      <c r="R233" t="inlineStr">
        <is>
          <t xml:space="preserve">H  </t>
        </is>
      </c>
      <c r="S233" t="n">
        <v>2</v>
      </c>
      <c r="T233" t="n">
        <v>2</v>
      </c>
      <c r="U233" t="inlineStr">
        <is>
          <t>2010-11-10</t>
        </is>
      </c>
      <c r="V233" t="inlineStr">
        <is>
          <t>2010-11-10</t>
        </is>
      </c>
      <c r="W233" t="inlineStr">
        <is>
          <t>2009-07-20</t>
        </is>
      </c>
      <c r="X233" t="inlineStr">
        <is>
          <t>2009-07-20</t>
        </is>
      </c>
      <c r="Y233" t="n">
        <v>289</v>
      </c>
      <c r="Z233" t="n">
        <v>186</v>
      </c>
      <c r="AA233" t="n">
        <v>246</v>
      </c>
      <c r="AB233" t="n">
        <v>2</v>
      </c>
      <c r="AC233" t="n">
        <v>3</v>
      </c>
      <c r="AD233" t="n">
        <v>12</v>
      </c>
      <c r="AE233" t="n">
        <v>15</v>
      </c>
      <c r="AF233" t="n">
        <v>4</v>
      </c>
      <c r="AG233" t="n">
        <v>5</v>
      </c>
      <c r="AH233" t="n">
        <v>3</v>
      </c>
      <c r="AI233" t="n">
        <v>4</v>
      </c>
      <c r="AJ233" t="n">
        <v>9</v>
      </c>
      <c r="AK233" t="n">
        <v>9</v>
      </c>
      <c r="AL233" t="n">
        <v>1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HYPERLINK("https://creighton-primo.hosted.exlibrisgroup.com/primo-explore/search?tab=default_tab&amp;search_scope=EVERYTHING&amp;vid=01CRU&amp;lang=en_US&amp;offset=0&amp;query=any,contains,991005325349702656","Catalog Record")</f>
        <v/>
      </c>
      <c r="AT233">
        <f>HYPERLINK("http://www.worldcat.org/oclc/256529680","WorldCat Record")</f>
        <v/>
      </c>
      <c r="AU233" t="inlineStr">
        <is>
          <t>149945797:eng</t>
        </is>
      </c>
      <c r="AV233" t="inlineStr">
        <is>
          <t>256529680</t>
        </is>
      </c>
      <c r="AW233" t="inlineStr">
        <is>
          <t>991005325349702656</t>
        </is>
      </c>
      <c r="AX233" t="inlineStr">
        <is>
          <t>991005325349702656</t>
        </is>
      </c>
      <c r="AY233" t="inlineStr">
        <is>
          <t>2261529550002656</t>
        </is>
      </c>
      <c r="AZ233" t="inlineStr">
        <is>
          <t>BOOK</t>
        </is>
      </c>
      <c r="BB233" t="inlineStr">
        <is>
          <t>9780761924975</t>
        </is>
      </c>
      <c r="BC233" t="inlineStr">
        <is>
          <t>32285005538458</t>
        </is>
      </c>
      <c r="BD233" t="inlineStr">
        <is>
          <t>893701385</t>
        </is>
      </c>
    </row>
    <row r="234">
      <c r="A234" t="inlineStr">
        <is>
          <t>No</t>
        </is>
      </c>
      <c r="B234" t="inlineStr">
        <is>
          <t>H61 Q8 v. 31</t>
        </is>
      </c>
      <c r="C234" t="inlineStr">
        <is>
          <t>0                      H  0061000Q  8                                                       v. 31</t>
        </is>
      </c>
      <c r="D234" t="inlineStr">
        <is>
          <t>Mobility tables / Michael Hout.</t>
        </is>
      </c>
      <c r="E234" t="inlineStr">
        <is>
          <t>V. 31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Hout, Michael.</t>
        </is>
      </c>
      <c r="L234" t="inlineStr">
        <is>
          <t>Beverly Hills : Sage Publications,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cau</t>
        </is>
      </c>
      <c r="Q234" t="inlineStr">
        <is>
          <t>Sage university papers. Quantitative applications in the social sciences ; no. 07-031</t>
        </is>
      </c>
      <c r="R234" t="inlineStr">
        <is>
          <t xml:space="preserve">H  </t>
        </is>
      </c>
      <c r="S234" t="n">
        <v>1</v>
      </c>
      <c r="T234" t="n">
        <v>1</v>
      </c>
      <c r="U234" t="inlineStr">
        <is>
          <t>2009-04-02</t>
        </is>
      </c>
      <c r="V234" t="inlineStr">
        <is>
          <t>2009-04-02</t>
        </is>
      </c>
      <c r="W234" t="inlineStr">
        <is>
          <t>2009-04-02</t>
        </is>
      </c>
      <c r="X234" t="inlineStr">
        <is>
          <t>2009-04-02</t>
        </is>
      </c>
      <c r="Y234" t="n">
        <v>606</v>
      </c>
      <c r="Z234" t="n">
        <v>450</v>
      </c>
      <c r="AA234" t="n">
        <v>860</v>
      </c>
      <c r="AB234" t="n">
        <v>4</v>
      </c>
      <c r="AC234" t="n">
        <v>6</v>
      </c>
      <c r="AD234" t="n">
        <v>20</v>
      </c>
      <c r="AE234" t="n">
        <v>24</v>
      </c>
      <c r="AF234" t="n">
        <v>7</v>
      </c>
      <c r="AG234" t="n">
        <v>9</v>
      </c>
      <c r="AH234" t="n">
        <v>4</v>
      </c>
      <c r="AI234" t="n">
        <v>4</v>
      </c>
      <c r="AJ234" t="n">
        <v>12</v>
      </c>
      <c r="AK234" t="n">
        <v>12</v>
      </c>
      <c r="AL234" t="n">
        <v>3</v>
      </c>
      <c r="AM234" t="n">
        <v>5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HYPERLINK("http://catalog.hathitrust.org/Record/000476091","HathiTrust Record")</f>
        <v/>
      </c>
      <c r="AS234">
        <f>HYPERLINK("https://creighton-primo.hosted.exlibrisgroup.com/primo-explore/search?tab=default_tab&amp;search_scope=EVERYTHING&amp;vid=01CRU&amp;lang=en_US&amp;offset=0&amp;query=any,contains,991005304379702656","Catalog Record")</f>
        <v/>
      </c>
      <c r="AT234">
        <f>HYPERLINK("http://www.worldcat.org/oclc/9678213","WorldCat Record")</f>
        <v/>
      </c>
      <c r="AU234" t="inlineStr">
        <is>
          <t>9622449875:eng</t>
        </is>
      </c>
      <c r="AV234" t="inlineStr">
        <is>
          <t>9678213</t>
        </is>
      </c>
      <c r="AW234" t="inlineStr">
        <is>
          <t>991005304379702656</t>
        </is>
      </c>
      <c r="AX234" t="inlineStr">
        <is>
          <t>991005304379702656</t>
        </is>
      </c>
      <c r="AY234" t="inlineStr">
        <is>
          <t>2259204140002656</t>
        </is>
      </c>
      <c r="AZ234" t="inlineStr">
        <is>
          <t>BOOK</t>
        </is>
      </c>
      <c r="BB234" t="inlineStr">
        <is>
          <t>9780803920569</t>
        </is>
      </c>
      <c r="BC234" t="inlineStr">
        <is>
          <t>32285005512057</t>
        </is>
      </c>
      <c r="BD234" t="inlineStr">
        <is>
          <t>893242515</t>
        </is>
      </c>
    </row>
    <row r="235">
      <c r="A235" t="inlineStr">
        <is>
          <t>No</t>
        </is>
      </c>
      <c r="B235" t="inlineStr">
        <is>
          <t>H61.15 .C64 2009</t>
        </is>
      </c>
      <c r="C235" t="inlineStr">
        <is>
          <t>0                      H  0061150C  64          2009</t>
        </is>
      </c>
      <c r="D235" t="inlineStr">
        <is>
          <t>Philosophy, politics, democracy : selected essays / Joshua Cohen.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Cohen, Joshua, 1951-</t>
        </is>
      </c>
      <c r="L235" t="inlineStr">
        <is>
          <t>Cambridge, Mass. : Harvard University Press, 2009.</t>
        </is>
      </c>
      <c r="M235" t="inlineStr">
        <is>
          <t>2009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H  </t>
        </is>
      </c>
      <c r="S235" t="n">
        <v>2</v>
      </c>
      <c r="T235" t="n">
        <v>2</v>
      </c>
      <c r="U235" t="inlineStr">
        <is>
          <t>2010-05-27</t>
        </is>
      </c>
      <c r="V235" t="inlineStr">
        <is>
          <t>2010-05-27</t>
        </is>
      </c>
      <c r="W235" t="inlineStr">
        <is>
          <t>2010-05-14</t>
        </is>
      </c>
      <c r="X235" t="inlineStr">
        <is>
          <t>2010-05-14</t>
        </is>
      </c>
      <c r="Y235" t="n">
        <v>270</v>
      </c>
      <c r="Z235" t="n">
        <v>192</v>
      </c>
      <c r="AA235" t="n">
        <v>192</v>
      </c>
      <c r="AB235" t="n">
        <v>1</v>
      </c>
      <c r="AC235" t="n">
        <v>1</v>
      </c>
      <c r="AD235" t="n">
        <v>11</v>
      </c>
      <c r="AE235" t="n">
        <v>11</v>
      </c>
      <c r="AF235" t="n">
        <v>3</v>
      </c>
      <c r="AG235" t="n">
        <v>3</v>
      </c>
      <c r="AH235" t="n">
        <v>4</v>
      </c>
      <c r="AI235" t="n">
        <v>4</v>
      </c>
      <c r="AJ235" t="n">
        <v>4</v>
      </c>
      <c r="AK235" t="n">
        <v>4</v>
      </c>
      <c r="AL235" t="n">
        <v>0</v>
      </c>
      <c r="AM235" t="n">
        <v>0</v>
      </c>
      <c r="AN235" t="n">
        <v>2</v>
      </c>
      <c r="AO235" t="n">
        <v>2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HYPERLINK("https://creighton-primo.hosted.exlibrisgroup.com/primo-explore/search?tab=default_tab&amp;search_scope=EVERYTHING&amp;vid=01CRU&amp;lang=en_US&amp;offset=0&amp;query=any,contains,991005396969702656","Catalog Record")</f>
        <v/>
      </c>
      <c r="AT235">
        <f>HYPERLINK("http://www.worldcat.org/oclc/277086212","WorldCat Record")</f>
        <v/>
      </c>
      <c r="AU235" t="inlineStr">
        <is>
          <t>795507974:eng</t>
        </is>
      </c>
      <c r="AV235" t="inlineStr">
        <is>
          <t>277086212</t>
        </is>
      </c>
      <c r="AW235" t="inlineStr">
        <is>
          <t>991005396969702656</t>
        </is>
      </c>
      <c r="AX235" t="inlineStr">
        <is>
          <t>991005396969702656</t>
        </is>
      </c>
      <c r="AY235" t="inlineStr">
        <is>
          <t>2258831680002656</t>
        </is>
      </c>
      <c r="AZ235" t="inlineStr">
        <is>
          <t>BOOK</t>
        </is>
      </c>
      <c r="BB235" t="inlineStr">
        <is>
          <t>9780674034488</t>
        </is>
      </c>
      <c r="BC235" t="inlineStr">
        <is>
          <t>32285005583322</t>
        </is>
      </c>
      <c r="BD235" t="inlineStr">
        <is>
          <t>893508193</t>
        </is>
      </c>
    </row>
    <row r="236">
      <c r="A236" t="inlineStr">
        <is>
          <t>No</t>
        </is>
      </c>
      <c r="B236" t="inlineStr">
        <is>
          <t>H61.15 .J6313 2009</t>
        </is>
      </c>
      <c r="C236" t="inlineStr">
        <is>
          <t>0                      H  0061150J  6313        2009</t>
        </is>
      </c>
      <c r="D236" t="inlineStr">
        <is>
          <t>Social theory : twenty introductory lectures / Hans Joas and Wolfgang Knöbl ; translated by Alex Skinner.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Joas, Hans, 1948-</t>
        </is>
      </c>
      <c r="L236" t="inlineStr">
        <is>
          <t>Cambridge, UK ; New York : Cambridge University Press, 2009.</t>
        </is>
      </c>
      <c r="M236" t="inlineStr">
        <is>
          <t>2009</t>
        </is>
      </c>
      <c r="O236" t="inlineStr">
        <is>
          <t>eng</t>
        </is>
      </c>
      <c r="P236" t="inlineStr">
        <is>
          <t>enk</t>
        </is>
      </c>
      <c r="R236" t="inlineStr">
        <is>
          <t xml:space="preserve">H  </t>
        </is>
      </c>
      <c r="S236" t="n">
        <v>1</v>
      </c>
      <c r="T236" t="n">
        <v>1</v>
      </c>
      <c r="U236" t="inlineStr">
        <is>
          <t>2010-09-20</t>
        </is>
      </c>
      <c r="V236" t="inlineStr">
        <is>
          <t>2010-09-20</t>
        </is>
      </c>
      <c r="W236" t="inlineStr">
        <is>
          <t>2010-09-20</t>
        </is>
      </c>
      <c r="X236" t="inlineStr">
        <is>
          <t>2010-09-20</t>
        </is>
      </c>
      <c r="Y236" t="n">
        <v>290</v>
      </c>
      <c r="Z236" t="n">
        <v>169</v>
      </c>
      <c r="AA236" t="n">
        <v>198</v>
      </c>
      <c r="AB236" t="n">
        <v>1</v>
      </c>
      <c r="AC236" t="n">
        <v>1</v>
      </c>
      <c r="AD236" t="n">
        <v>8</v>
      </c>
      <c r="AE236" t="n">
        <v>9</v>
      </c>
      <c r="AF236" t="n">
        <v>2</v>
      </c>
      <c r="AG236" t="n">
        <v>3</v>
      </c>
      <c r="AH236" t="n">
        <v>3</v>
      </c>
      <c r="AI236" t="n">
        <v>4</v>
      </c>
      <c r="AJ236" t="n">
        <v>5</v>
      </c>
      <c r="AK236" t="n">
        <v>5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HYPERLINK("https://creighton-primo.hosted.exlibrisgroup.com/primo-explore/search?tab=default_tab&amp;search_scope=EVERYTHING&amp;vid=01CRU&amp;lang=en_US&amp;offset=0&amp;query=any,contains,991000086239702656","Catalog Record")</f>
        <v/>
      </c>
      <c r="AT236">
        <f>HYPERLINK("http://www.worldcat.org/oclc/286434685","WorldCat Record")</f>
        <v/>
      </c>
      <c r="AU236" t="inlineStr">
        <is>
          <t>864556159:eng</t>
        </is>
      </c>
      <c r="AV236" t="inlineStr">
        <is>
          <t>286434685</t>
        </is>
      </c>
      <c r="AW236" t="inlineStr">
        <is>
          <t>991000086239702656</t>
        </is>
      </c>
      <c r="AX236" t="inlineStr">
        <is>
          <t>991000086239702656</t>
        </is>
      </c>
      <c r="AY236" t="inlineStr">
        <is>
          <t>2270917820002656</t>
        </is>
      </c>
      <c r="AZ236" t="inlineStr">
        <is>
          <t>BOOK</t>
        </is>
      </c>
      <c r="BB236" t="inlineStr">
        <is>
          <t>9780521690881</t>
        </is>
      </c>
      <c r="BC236" t="inlineStr">
        <is>
          <t>32285005594972</t>
        </is>
      </c>
      <c r="BD236" t="inlineStr">
        <is>
          <t>893413062</t>
        </is>
      </c>
    </row>
    <row r="237">
      <c r="A237" t="inlineStr">
        <is>
          <t>No</t>
        </is>
      </c>
      <c r="B237" t="inlineStr">
        <is>
          <t>H61.25 .C38 1985</t>
        </is>
      </c>
      <c r="C237" t="inlineStr">
        <is>
          <t>0                      H  0061250C  38          1985</t>
        </is>
      </c>
      <c r="D237" t="inlineStr">
        <is>
          <t>Causal models in the social sciences / edited by H.M. Blalock, Jr.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New York : Aldine Pub. Co., c1985.</t>
        </is>
      </c>
      <c r="M237" t="inlineStr">
        <is>
          <t>1985</t>
        </is>
      </c>
      <c r="N237" t="inlineStr">
        <is>
          <t>2nd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  </t>
        </is>
      </c>
      <c r="S237" t="n">
        <v>1</v>
      </c>
      <c r="T237" t="n">
        <v>1</v>
      </c>
      <c r="U237" t="inlineStr">
        <is>
          <t>1996-04-02</t>
        </is>
      </c>
      <c r="V237" t="inlineStr">
        <is>
          <t>1996-04-02</t>
        </is>
      </c>
      <c r="W237" t="inlineStr">
        <is>
          <t>1992-01-27</t>
        </is>
      </c>
      <c r="X237" t="inlineStr">
        <is>
          <t>1992-01-27</t>
        </is>
      </c>
      <c r="Y237" t="n">
        <v>396</v>
      </c>
      <c r="Z237" t="n">
        <v>309</v>
      </c>
      <c r="AA237" t="n">
        <v>652</v>
      </c>
      <c r="AB237" t="n">
        <v>3</v>
      </c>
      <c r="AC237" t="n">
        <v>6</v>
      </c>
      <c r="AD237" t="n">
        <v>18</v>
      </c>
      <c r="AE237" t="n">
        <v>31</v>
      </c>
      <c r="AF237" t="n">
        <v>5</v>
      </c>
      <c r="AG237" t="n">
        <v>11</v>
      </c>
      <c r="AH237" t="n">
        <v>3</v>
      </c>
      <c r="AI237" t="n">
        <v>6</v>
      </c>
      <c r="AJ237" t="n">
        <v>9</v>
      </c>
      <c r="AK237" t="n">
        <v>16</v>
      </c>
      <c r="AL237" t="n">
        <v>2</v>
      </c>
      <c r="AM237" t="n">
        <v>4</v>
      </c>
      <c r="AN237" t="n">
        <v>1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HYPERLINK("https://creighton-primo.hosted.exlibrisgroup.com/primo-explore/search?tab=default_tab&amp;search_scope=EVERYTHING&amp;vid=01CRU&amp;lang=en_US&amp;offset=0&amp;query=any,contains,991000531089702656","Catalog Record")</f>
        <v/>
      </c>
      <c r="AT237">
        <f>HYPERLINK("http://www.worldcat.org/oclc/11399095","WorldCat Record")</f>
        <v/>
      </c>
      <c r="AU237" t="inlineStr">
        <is>
          <t>54676647:eng</t>
        </is>
      </c>
      <c r="AV237" t="inlineStr">
        <is>
          <t>11399095</t>
        </is>
      </c>
      <c r="AW237" t="inlineStr">
        <is>
          <t>991000531089702656</t>
        </is>
      </c>
      <c r="AX237" t="inlineStr">
        <is>
          <t>991000531089702656</t>
        </is>
      </c>
      <c r="AY237" t="inlineStr">
        <is>
          <t>2268501310002656</t>
        </is>
      </c>
      <c r="AZ237" t="inlineStr">
        <is>
          <t>BOOK</t>
        </is>
      </c>
      <c r="BB237" t="inlineStr">
        <is>
          <t>9780202303147</t>
        </is>
      </c>
      <c r="BC237" t="inlineStr">
        <is>
          <t>32285000888460</t>
        </is>
      </c>
      <c r="BD237" t="inlineStr">
        <is>
          <t>893614266</t>
        </is>
      </c>
    </row>
    <row r="238">
      <c r="A238" t="inlineStr">
        <is>
          <t>No</t>
        </is>
      </c>
      <c r="B238" t="inlineStr">
        <is>
          <t>H61.25 .K365 2000</t>
        </is>
      </c>
      <c r="C238" t="inlineStr">
        <is>
          <t>0                      H  0061250K  365         2000</t>
        </is>
      </c>
      <c r="D238" t="inlineStr">
        <is>
          <t>Structural equation modeling : foundations and extensions / David Kaplan.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Kaplan, David, 1955-</t>
        </is>
      </c>
      <c r="L238" t="inlineStr">
        <is>
          <t>Thousand Oaks, Calif. : Sage Publications, c2000.</t>
        </is>
      </c>
      <c r="M238" t="inlineStr">
        <is>
          <t>2000</t>
        </is>
      </c>
      <c r="O238" t="inlineStr">
        <is>
          <t>eng</t>
        </is>
      </c>
      <c r="P238" t="inlineStr">
        <is>
          <t>cau</t>
        </is>
      </c>
      <c r="Q238" t="inlineStr">
        <is>
          <t>Advanced quantitative techniques in the social sciences ; v. 10</t>
        </is>
      </c>
      <c r="R238" t="inlineStr">
        <is>
          <t xml:space="preserve">H  </t>
        </is>
      </c>
      <c r="S238" t="n">
        <v>6</v>
      </c>
      <c r="T238" t="n">
        <v>6</v>
      </c>
      <c r="U238" t="inlineStr">
        <is>
          <t>2008-07-02</t>
        </is>
      </c>
      <c r="V238" t="inlineStr">
        <is>
          <t>2008-07-02</t>
        </is>
      </c>
      <c r="W238" t="inlineStr">
        <is>
          <t>2002-04-17</t>
        </is>
      </c>
      <c r="X238" t="inlineStr">
        <is>
          <t>2002-04-17</t>
        </is>
      </c>
      <c r="Y238" t="n">
        <v>318</v>
      </c>
      <c r="Z238" t="n">
        <v>225</v>
      </c>
      <c r="AA238" t="n">
        <v>348</v>
      </c>
      <c r="AB238" t="n">
        <v>3</v>
      </c>
      <c r="AC238" t="n">
        <v>3</v>
      </c>
      <c r="AD238" t="n">
        <v>15</v>
      </c>
      <c r="AE238" t="n">
        <v>19</v>
      </c>
      <c r="AF238" t="n">
        <v>5</v>
      </c>
      <c r="AG238" t="n">
        <v>6</v>
      </c>
      <c r="AH238" t="n">
        <v>5</v>
      </c>
      <c r="AI238" t="n">
        <v>7</v>
      </c>
      <c r="AJ238" t="n">
        <v>10</v>
      </c>
      <c r="AK238" t="n">
        <v>12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HYPERLINK("http://catalog.hathitrust.org/Record/004154037","HathiTrust Record")</f>
        <v/>
      </c>
      <c r="AS238">
        <f>HYPERLINK("https://creighton-primo.hosted.exlibrisgroup.com/primo-explore/search?tab=default_tab&amp;search_scope=EVERYTHING&amp;vid=01CRU&amp;lang=en_US&amp;offset=0&amp;query=any,contains,991003760079702656","Catalog Record")</f>
        <v/>
      </c>
      <c r="AT238">
        <f>HYPERLINK("http://www.worldcat.org/oclc/44868851","WorldCat Record")</f>
        <v/>
      </c>
      <c r="AU238" t="inlineStr">
        <is>
          <t>837071184:eng</t>
        </is>
      </c>
      <c r="AV238" t="inlineStr">
        <is>
          <t>44868851</t>
        </is>
      </c>
      <c r="AW238" t="inlineStr">
        <is>
          <t>991003760079702656</t>
        </is>
      </c>
      <c r="AX238" t="inlineStr">
        <is>
          <t>991003760079702656</t>
        </is>
      </c>
      <c r="AY238" t="inlineStr">
        <is>
          <t>2258601360002656</t>
        </is>
      </c>
      <c r="AZ238" t="inlineStr">
        <is>
          <t>BOOK</t>
        </is>
      </c>
      <c r="BB238" t="inlineStr">
        <is>
          <t>9780761914075</t>
        </is>
      </c>
      <c r="BC238" t="inlineStr">
        <is>
          <t>32285004481106</t>
        </is>
      </c>
      <c r="BD238" t="inlineStr">
        <is>
          <t>893810153</t>
        </is>
      </c>
    </row>
    <row r="239">
      <c r="A239" t="inlineStr">
        <is>
          <t>No</t>
        </is>
      </c>
      <c r="B239" t="inlineStr">
        <is>
          <t>H61.25 .T47 1993</t>
        </is>
      </c>
      <c r="C239" t="inlineStr">
        <is>
          <t>0                      H  0061250T  47          1993</t>
        </is>
      </c>
      <c r="D239" t="inlineStr">
        <is>
          <t>Testing structural equation models / Kenneth A. Bollen, J. Scott Long, editors.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Newbury Park : Sage Publications, c1993.</t>
        </is>
      </c>
      <c r="M239" t="inlineStr">
        <is>
          <t>1993</t>
        </is>
      </c>
      <c r="O239" t="inlineStr">
        <is>
          <t>eng</t>
        </is>
      </c>
      <c r="P239" t="inlineStr">
        <is>
          <t>cau</t>
        </is>
      </c>
      <c r="Q239" t="inlineStr">
        <is>
          <t>Sage focus editions ; 154</t>
        </is>
      </c>
      <c r="R239" t="inlineStr">
        <is>
          <t xml:space="preserve">H  </t>
        </is>
      </c>
      <c r="S239" t="n">
        <v>5</v>
      </c>
      <c r="T239" t="n">
        <v>5</v>
      </c>
      <c r="U239" t="inlineStr">
        <is>
          <t>2007-01-16</t>
        </is>
      </c>
      <c r="V239" t="inlineStr">
        <is>
          <t>2007-01-16</t>
        </is>
      </c>
      <c r="W239" t="inlineStr">
        <is>
          <t>1993-11-29</t>
        </is>
      </c>
      <c r="X239" t="inlineStr">
        <is>
          <t>1993-11-29</t>
        </is>
      </c>
      <c r="Y239" t="n">
        <v>416</v>
      </c>
      <c r="Z239" t="n">
        <v>269</v>
      </c>
      <c r="AA239" t="n">
        <v>274</v>
      </c>
      <c r="AB239" t="n">
        <v>4</v>
      </c>
      <c r="AC239" t="n">
        <v>4</v>
      </c>
      <c r="AD239" t="n">
        <v>18</v>
      </c>
      <c r="AE239" t="n">
        <v>18</v>
      </c>
      <c r="AF239" t="n">
        <v>8</v>
      </c>
      <c r="AG239" t="n">
        <v>8</v>
      </c>
      <c r="AH239" t="n">
        <v>3</v>
      </c>
      <c r="AI239" t="n">
        <v>3</v>
      </c>
      <c r="AJ239" t="n">
        <v>10</v>
      </c>
      <c r="AK239" t="n">
        <v>10</v>
      </c>
      <c r="AL239" t="n">
        <v>3</v>
      </c>
      <c r="AM239" t="n">
        <v>3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HYPERLINK("https://creighton-primo.hosted.exlibrisgroup.com/primo-explore/search?tab=default_tab&amp;search_scope=EVERYTHING&amp;vid=01CRU&amp;lang=en_US&amp;offset=0&amp;query=any,contains,991002094759702656","Catalog Record")</f>
        <v/>
      </c>
      <c r="AT239">
        <f>HYPERLINK("http://www.worldcat.org/oclc/26856260","WorldCat Record")</f>
        <v/>
      </c>
      <c r="AU239" t="inlineStr">
        <is>
          <t>350302271:eng</t>
        </is>
      </c>
      <c r="AV239" t="inlineStr">
        <is>
          <t>26856260</t>
        </is>
      </c>
      <c r="AW239" t="inlineStr">
        <is>
          <t>991002094759702656</t>
        </is>
      </c>
      <c r="AX239" t="inlineStr">
        <is>
          <t>991002094759702656</t>
        </is>
      </c>
      <c r="AY239" t="inlineStr">
        <is>
          <t>2265396430002656</t>
        </is>
      </c>
      <c r="AZ239" t="inlineStr">
        <is>
          <t>BOOK</t>
        </is>
      </c>
      <c r="BB239" t="inlineStr">
        <is>
          <t>9780803945067</t>
        </is>
      </c>
      <c r="BC239" t="inlineStr">
        <is>
          <t>32285001813558</t>
        </is>
      </c>
      <c r="BD239" t="inlineStr">
        <is>
          <t>893408684</t>
        </is>
      </c>
    </row>
    <row r="240">
      <c r="A240" t="inlineStr">
        <is>
          <t>No</t>
        </is>
      </c>
      <c r="B240" t="inlineStr">
        <is>
          <t>H61.27 .N48 2003</t>
        </is>
      </c>
      <c r="C240" t="inlineStr">
        <is>
          <t>0                      H  0061270N  48          2003</t>
        </is>
      </c>
      <c r="D240" t="inlineStr">
        <is>
          <t>Scaling procedures : issues and applications / Richard G. Netemeyer, William O. Bearden, Subhash Sharma.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Netemeyer, Richard G., 1956-</t>
        </is>
      </c>
      <c r="L240" t="inlineStr">
        <is>
          <t>Thousand Oaks, Calif. : Sage Publications, c2003.</t>
        </is>
      </c>
      <c r="M240" t="inlineStr">
        <is>
          <t>2003</t>
        </is>
      </c>
      <c r="O240" t="inlineStr">
        <is>
          <t>eng</t>
        </is>
      </c>
      <c r="P240" t="inlineStr">
        <is>
          <t>cau</t>
        </is>
      </c>
      <c r="R240" t="inlineStr">
        <is>
          <t xml:space="preserve">H  </t>
        </is>
      </c>
      <c r="S240" t="n">
        <v>1</v>
      </c>
      <c r="T240" t="n">
        <v>1</v>
      </c>
      <c r="U240" t="inlineStr">
        <is>
          <t>2005-03-29</t>
        </is>
      </c>
      <c r="V240" t="inlineStr">
        <is>
          <t>2005-03-29</t>
        </is>
      </c>
      <c r="W240" t="inlineStr">
        <is>
          <t>2005-03-29</t>
        </is>
      </c>
      <c r="X240" t="inlineStr">
        <is>
          <t>2005-03-29</t>
        </is>
      </c>
      <c r="Y240" t="n">
        <v>352</v>
      </c>
      <c r="Z240" t="n">
        <v>228</v>
      </c>
      <c r="AA240" t="n">
        <v>565</v>
      </c>
      <c r="AB240" t="n">
        <v>3</v>
      </c>
      <c r="AC240" t="n">
        <v>5</v>
      </c>
      <c r="AD240" t="n">
        <v>11</v>
      </c>
      <c r="AE240" t="n">
        <v>15</v>
      </c>
      <c r="AF240" t="n">
        <v>3</v>
      </c>
      <c r="AG240" t="n">
        <v>4</v>
      </c>
      <c r="AH240" t="n">
        <v>1</v>
      </c>
      <c r="AI240" t="n">
        <v>2</v>
      </c>
      <c r="AJ240" t="n">
        <v>6</v>
      </c>
      <c r="AK240" t="n">
        <v>7</v>
      </c>
      <c r="AL240" t="n">
        <v>2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HYPERLINK("https://creighton-primo.hosted.exlibrisgroup.com/primo-explore/search?tab=default_tab&amp;search_scope=EVERYTHING&amp;vid=01CRU&amp;lang=en_US&amp;offset=0&amp;query=any,contains,991004478739702656","Catalog Record")</f>
        <v/>
      </c>
      <c r="AT240">
        <f>HYPERLINK("http://www.worldcat.org/oclc/50623100","WorldCat Record")</f>
        <v/>
      </c>
      <c r="AU240" t="inlineStr">
        <is>
          <t>797268196:eng</t>
        </is>
      </c>
      <c r="AV240" t="inlineStr">
        <is>
          <t>50623100</t>
        </is>
      </c>
      <c r="AW240" t="inlineStr">
        <is>
          <t>991004478739702656</t>
        </is>
      </c>
      <c r="AX240" t="inlineStr">
        <is>
          <t>991004478739702656</t>
        </is>
      </c>
      <c r="AY240" t="inlineStr">
        <is>
          <t>2272494960002656</t>
        </is>
      </c>
      <c r="AZ240" t="inlineStr">
        <is>
          <t>BOOK</t>
        </is>
      </c>
      <c r="BB240" t="inlineStr">
        <is>
          <t>9780761920267</t>
        </is>
      </c>
      <c r="BC240" t="inlineStr">
        <is>
          <t>32285005044705</t>
        </is>
      </c>
      <c r="BD240" t="inlineStr">
        <is>
          <t>893606083</t>
        </is>
      </c>
    </row>
    <row r="241">
      <c r="A241" t="inlineStr">
        <is>
          <t>No</t>
        </is>
      </c>
      <c r="B241" t="inlineStr">
        <is>
          <t>H61.275 .H55 1993</t>
        </is>
      </c>
      <c r="C241" t="inlineStr">
        <is>
          <t>0                      H  0061275H  55          1993</t>
        </is>
      </c>
      <c r="D241" t="inlineStr">
        <is>
          <t>Archival strategies and techniques / Michael R. Hill.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Hill, Michael R.</t>
        </is>
      </c>
      <c r="L241" t="inlineStr">
        <is>
          <t>Newbury Park, Calif. : Sage Publications, c1993.</t>
        </is>
      </c>
      <c r="M241" t="inlineStr">
        <is>
          <t>1993</t>
        </is>
      </c>
      <c r="O241" t="inlineStr">
        <is>
          <t>eng</t>
        </is>
      </c>
      <c r="P241" t="inlineStr">
        <is>
          <t>cau</t>
        </is>
      </c>
      <c r="Q241" t="inlineStr">
        <is>
          <t>Qualitative research methods ; v. 31</t>
        </is>
      </c>
      <c r="R241" t="inlineStr">
        <is>
          <t xml:space="preserve">H  </t>
        </is>
      </c>
      <c r="S241" t="n">
        <v>3</v>
      </c>
      <c r="T241" t="n">
        <v>3</v>
      </c>
      <c r="U241" t="inlineStr">
        <is>
          <t>1998-09-28</t>
        </is>
      </c>
      <c r="V241" t="inlineStr">
        <is>
          <t>1998-09-28</t>
        </is>
      </c>
      <c r="W241" t="inlineStr">
        <is>
          <t>1993-12-30</t>
        </is>
      </c>
      <c r="X241" t="inlineStr">
        <is>
          <t>1993-12-30</t>
        </is>
      </c>
      <c r="Y241" t="n">
        <v>417</v>
      </c>
      <c r="Z241" t="n">
        <v>283</v>
      </c>
      <c r="AA241" t="n">
        <v>341</v>
      </c>
      <c r="AB241" t="n">
        <v>5</v>
      </c>
      <c r="AC241" t="n">
        <v>5</v>
      </c>
      <c r="AD241" t="n">
        <v>16</v>
      </c>
      <c r="AE241" t="n">
        <v>18</v>
      </c>
      <c r="AF241" t="n">
        <v>5</v>
      </c>
      <c r="AG241" t="n">
        <v>6</v>
      </c>
      <c r="AH241" t="n">
        <v>1</v>
      </c>
      <c r="AI241" t="n">
        <v>2</v>
      </c>
      <c r="AJ241" t="n">
        <v>10</v>
      </c>
      <c r="AK241" t="n">
        <v>10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HYPERLINK("http://catalog.hathitrust.org/Record/002795558","HathiTrust Record")</f>
        <v/>
      </c>
      <c r="AS241">
        <f>HYPERLINK("https://creighton-primo.hosted.exlibrisgroup.com/primo-explore/search?tab=default_tab&amp;search_scope=EVERYTHING&amp;vid=01CRU&amp;lang=en_US&amp;offset=0&amp;query=any,contains,991002225249702656","Catalog Record")</f>
        <v/>
      </c>
      <c r="AT241">
        <f>HYPERLINK("http://www.worldcat.org/oclc/28668848","WorldCat Record")</f>
        <v/>
      </c>
      <c r="AU241" t="inlineStr">
        <is>
          <t>31036561:eng</t>
        </is>
      </c>
      <c r="AV241" t="inlineStr">
        <is>
          <t>28668848</t>
        </is>
      </c>
      <c r="AW241" t="inlineStr">
        <is>
          <t>991002225249702656</t>
        </is>
      </c>
      <c r="AX241" t="inlineStr">
        <is>
          <t>991002225249702656</t>
        </is>
      </c>
      <c r="AY241" t="inlineStr">
        <is>
          <t>2269257270002656</t>
        </is>
      </c>
      <c r="AZ241" t="inlineStr">
        <is>
          <t>BOOK</t>
        </is>
      </c>
      <c r="BB241" t="inlineStr">
        <is>
          <t>9780803948242</t>
        </is>
      </c>
      <c r="BC241" t="inlineStr">
        <is>
          <t>32285001819068</t>
        </is>
      </c>
      <c r="BD241" t="inlineStr">
        <is>
          <t>893534907</t>
        </is>
      </c>
    </row>
    <row r="242">
      <c r="A242" t="inlineStr">
        <is>
          <t>No</t>
        </is>
      </c>
      <c r="B242" t="inlineStr">
        <is>
          <t>H61.28 .F68 1990</t>
        </is>
      </c>
      <c r="C242" t="inlineStr">
        <is>
          <t>0                      H  0061280F  68          1990</t>
        </is>
      </c>
      <c r="D242" t="inlineStr">
        <is>
          <t>Standardized survey interviewing ; minimizing interviewer-related error / Floyd J. Fowler, Jr. and Thomas W. Mangione.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Fowler, Floyd J.</t>
        </is>
      </c>
      <c r="L242" t="inlineStr">
        <is>
          <t>Newbury Park, Calif. : Sage Publications, c1990.</t>
        </is>
      </c>
      <c r="M242" t="inlineStr">
        <is>
          <t>1990</t>
        </is>
      </c>
      <c r="O242" t="inlineStr">
        <is>
          <t>eng</t>
        </is>
      </c>
      <c r="P242" t="inlineStr">
        <is>
          <t>cau</t>
        </is>
      </c>
      <c r="Q242" t="inlineStr">
        <is>
          <t>Applied social research methods series ; v. 18</t>
        </is>
      </c>
      <c r="R242" t="inlineStr">
        <is>
          <t xml:space="preserve">H  </t>
        </is>
      </c>
      <c r="S242" t="n">
        <v>5</v>
      </c>
      <c r="T242" t="n">
        <v>5</v>
      </c>
      <c r="U242" t="inlineStr">
        <is>
          <t>2008-09-11</t>
        </is>
      </c>
      <c r="V242" t="inlineStr">
        <is>
          <t>2008-09-11</t>
        </is>
      </c>
      <c r="W242" t="inlineStr">
        <is>
          <t>1990-10-26</t>
        </is>
      </c>
      <c r="X242" t="inlineStr">
        <is>
          <t>1990-10-26</t>
        </is>
      </c>
      <c r="Y242" t="n">
        <v>699</v>
      </c>
      <c r="Z242" t="n">
        <v>498</v>
      </c>
      <c r="AA242" t="n">
        <v>548</v>
      </c>
      <c r="AB242" t="n">
        <v>4</v>
      </c>
      <c r="AC242" t="n">
        <v>4</v>
      </c>
      <c r="AD242" t="n">
        <v>29</v>
      </c>
      <c r="AE242" t="n">
        <v>29</v>
      </c>
      <c r="AF242" t="n">
        <v>15</v>
      </c>
      <c r="AG242" t="n">
        <v>15</v>
      </c>
      <c r="AH242" t="n">
        <v>5</v>
      </c>
      <c r="AI242" t="n">
        <v>5</v>
      </c>
      <c r="AJ242" t="n">
        <v>14</v>
      </c>
      <c r="AK242" t="n">
        <v>14</v>
      </c>
      <c r="AL242" t="n">
        <v>3</v>
      </c>
      <c r="AM242" t="n">
        <v>3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HYPERLINK("https://creighton-primo.hosted.exlibrisgroup.com/primo-explore/search?tab=default_tab&amp;search_scope=EVERYTHING&amp;vid=01CRU&amp;lang=en_US&amp;offset=0&amp;query=any,contains,991001527139702656","Catalog Record")</f>
        <v/>
      </c>
      <c r="AT242">
        <f>HYPERLINK("http://www.worldcat.org/oclc/20013507","WorldCat Record")</f>
        <v/>
      </c>
      <c r="AU242" t="inlineStr">
        <is>
          <t>6838274:eng</t>
        </is>
      </c>
      <c r="AV242" t="inlineStr">
        <is>
          <t>20013507</t>
        </is>
      </c>
      <c r="AW242" t="inlineStr">
        <is>
          <t>991001527139702656</t>
        </is>
      </c>
      <c r="AX242" t="inlineStr">
        <is>
          <t>991001527139702656</t>
        </is>
      </c>
      <c r="AY242" t="inlineStr">
        <is>
          <t>2262313320002656</t>
        </is>
      </c>
      <c r="AZ242" t="inlineStr">
        <is>
          <t>BOOK</t>
        </is>
      </c>
      <c r="BB242" t="inlineStr">
        <is>
          <t>9780803930933</t>
        </is>
      </c>
      <c r="BC242" t="inlineStr">
        <is>
          <t>32285000311919</t>
        </is>
      </c>
      <c r="BD242" t="inlineStr">
        <is>
          <t>893897837</t>
        </is>
      </c>
    </row>
    <row r="243">
      <c r="A243" t="inlineStr">
        <is>
          <t>No</t>
        </is>
      </c>
      <c r="B243" t="inlineStr">
        <is>
          <t>H61.28 .H36 2002</t>
        </is>
      </c>
      <c r="C243" t="inlineStr">
        <is>
          <t>0                      H  0061280H  36          2002</t>
        </is>
      </c>
      <c r="D243" t="inlineStr">
        <is>
          <t>Handbook of interview research : context &amp; method/ editors, Jaber F. Gubrium, James A. Holstein.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Thousand Oaks, Calif. : Sage Publications, c2002.</t>
        </is>
      </c>
      <c r="M243" t="inlineStr">
        <is>
          <t>2002</t>
        </is>
      </c>
      <c r="O243" t="inlineStr">
        <is>
          <t>eng</t>
        </is>
      </c>
      <c r="P243" t="inlineStr">
        <is>
          <t>cau</t>
        </is>
      </c>
      <c r="R243" t="inlineStr">
        <is>
          <t xml:space="preserve">H  </t>
        </is>
      </c>
      <c r="S243" t="n">
        <v>3</v>
      </c>
      <c r="T243" t="n">
        <v>3</v>
      </c>
      <c r="U243" t="inlineStr">
        <is>
          <t>2008-11-24</t>
        </is>
      </c>
      <c r="V243" t="inlineStr">
        <is>
          <t>2008-11-24</t>
        </is>
      </c>
      <c r="W243" t="inlineStr">
        <is>
          <t>2001-09-12</t>
        </is>
      </c>
      <c r="X243" t="inlineStr">
        <is>
          <t>2001-09-12</t>
        </is>
      </c>
      <c r="Y243" t="n">
        <v>938</v>
      </c>
      <c r="Z243" t="n">
        <v>673</v>
      </c>
      <c r="AA243" t="n">
        <v>715</v>
      </c>
      <c r="AB243" t="n">
        <v>4</v>
      </c>
      <c r="AC243" t="n">
        <v>4</v>
      </c>
      <c r="AD243" t="n">
        <v>35</v>
      </c>
      <c r="AE243" t="n">
        <v>36</v>
      </c>
      <c r="AF243" t="n">
        <v>17</v>
      </c>
      <c r="AG243" t="n">
        <v>18</v>
      </c>
      <c r="AH243" t="n">
        <v>8</v>
      </c>
      <c r="AI243" t="n">
        <v>8</v>
      </c>
      <c r="AJ243" t="n">
        <v>18</v>
      </c>
      <c r="AK243" t="n">
        <v>18</v>
      </c>
      <c r="AL243" t="n">
        <v>3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HYPERLINK("http://catalog.hathitrust.org/Record/004183696","HathiTrust Record")</f>
        <v/>
      </c>
      <c r="AS243">
        <f>HYPERLINK("https://creighton-primo.hosted.exlibrisgroup.com/primo-explore/search?tab=default_tab&amp;search_scope=EVERYTHING&amp;vid=01CRU&amp;lang=en_US&amp;offset=0&amp;query=any,contains,991003499469702656","Catalog Record")</f>
        <v/>
      </c>
      <c r="AT243">
        <f>HYPERLINK("http://www.worldcat.org/oclc/45661660","WorldCat Record")</f>
        <v/>
      </c>
      <c r="AU243" t="inlineStr">
        <is>
          <t>436594085:eng</t>
        </is>
      </c>
      <c r="AV243" t="inlineStr">
        <is>
          <t>45661660</t>
        </is>
      </c>
      <c r="AW243" t="inlineStr">
        <is>
          <t>991003499469702656</t>
        </is>
      </c>
      <c r="AX243" t="inlineStr">
        <is>
          <t>991003499469702656</t>
        </is>
      </c>
      <c r="AY243" t="inlineStr">
        <is>
          <t>2267817180002656</t>
        </is>
      </c>
      <c r="AZ243" t="inlineStr">
        <is>
          <t>BOOK</t>
        </is>
      </c>
      <c r="BB243" t="inlineStr">
        <is>
          <t>9780761919513</t>
        </is>
      </c>
      <c r="BC243" t="inlineStr">
        <is>
          <t>32285004390679</t>
        </is>
      </c>
      <c r="BD243" t="inlineStr">
        <is>
          <t>893810009</t>
        </is>
      </c>
    </row>
    <row r="244">
      <c r="A244" t="inlineStr">
        <is>
          <t>No</t>
        </is>
      </c>
      <c r="B244" t="inlineStr">
        <is>
          <t>H61.3 .W45 1995</t>
        </is>
      </c>
      <c r="C244" t="inlineStr">
        <is>
          <t>0                      H  0061300W  45          1995</t>
        </is>
      </c>
      <c r="D244" t="inlineStr">
        <is>
          <t>Computer programs for qualitative data analysis : a software sourcebook / Eben A. Weitzman, Matthew B. Miles.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Weitzman, Eben A.</t>
        </is>
      </c>
      <c r="L244" t="inlineStr">
        <is>
          <t>Thousand Oaks, Calif. : Sage Publications, c1995.</t>
        </is>
      </c>
      <c r="M244" t="inlineStr">
        <is>
          <t>1995</t>
        </is>
      </c>
      <c r="O244" t="inlineStr">
        <is>
          <t>eng</t>
        </is>
      </c>
      <c r="P244" t="inlineStr">
        <is>
          <t>cau</t>
        </is>
      </c>
      <c r="R244" t="inlineStr">
        <is>
          <t xml:space="preserve">H  </t>
        </is>
      </c>
      <c r="S244" t="n">
        <v>4</v>
      </c>
      <c r="T244" t="n">
        <v>4</v>
      </c>
      <c r="U244" t="inlineStr">
        <is>
          <t>2004-02-09</t>
        </is>
      </c>
      <c r="V244" t="inlineStr">
        <is>
          <t>2004-02-09</t>
        </is>
      </c>
      <c r="W244" t="inlineStr">
        <is>
          <t>1995-04-03</t>
        </is>
      </c>
      <c r="X244" t="inlineStr">
        <is>
          <t>1995-04-03</t>
        </is>
      </c>
      <c r="Y244" t="n">
        <v>508</v>
      </c>
      <c r="Z244" t="n">
        <v>339</v>
      </c>
      <c r="AA244" t="n">
        <v>593</v>
      </c>
      <c r="AB244" t="n">
        <v>2</v>
      </c>
      <c r="AC244" t="n">
        <v>5</v>
      </c>
      <c r="AD244" t="n">
        <v>20</v>
      </c>
      <c r="AE244" t="n">
        <v>23</v>
      </c>
      <c r="AF244" t="n">
        <v>6</v>
      </c>
      <c r="AG244" t="n">
        <v>6</v>
      </c>
      <c r="AH244" t="n">
        <v>5</v>
      </c>
      <c r="AI244" t="n">
        <v>5</v>
      </c>
      <c r="AJ244" t="n">
        <v>14</v>
      </c>
      <c r="AK244" t="n">
        <v>14</v>
      </c>
      <c r="AL244" t="n">
        <v>1</v>
      </c>
      <c r="AM244" t="n">
        <v>4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HYPERLINK("https://creighton-primo.hosted.exlibrisgroup.com/primo-explore/search?tab=default_tab&amp;search_scope=EVERYTHING&amp;vid=01CRU&amp;lang=en_US&amp;offset=0&amp;query=any,contains,991002413109702656","Catalog Record")</f>
        <v/>
      </c>
      <c r="AT244">
        <f>HYPERLINK("http://www.worldcat.org/oclc/31410736","WorldCat Record")</f>
        <v/>
      </c>
      <c r="AU244" t="inlineStr">
        <is>
          <t>3857440983:eng</t>
        </is>
      </c>
      <c r="AV244" t="inlineStr">
        <is>
          <t>31410736</t>
        </is>
      </c>
      <c r="AW244" t="inlineStr">
        <is>
          <t>991002413109702656</t>
        </is>
      </c>
      <c r="AX244" t="inlineStr">
        <is>
          <t>991002413109702656</t>
        </is>
      </c>
      <c r="AY244" t="inlineStr">
        <is>
          <t>2263125580002656</t>
        </is>
      </c>
      <c r="AZ244" t="inlineStr">
        <is>
          <t>BOOK</t>
        </is>
      </c>
      <c r="BB244" t="inlineStr">
        <is>
          <t>9780803955363</t>
        </is>
      </c>
      <c r="BC244" t="inlineStr">
        <is>
          <t>32285002015989</t>
        </is>
      </c>
      <c r="BD244" t="inlineStr">
        <is>
          <t>893809476</t>
        </is>
      </c>
    </row>
    <row r="245">
      <c r="A245" t="inlineStr">
        <is>
          <t>No</t>
        </is>
      </c>
      <c r="B245" t="inlineStr">
        <is>
          <t>H61.4 .A82 1983</t>
        </is>
      </c>
      <c r="C245" t="inlineStr">
        <is>
          <t>0                      H  0061400A  82          1983</t>
        </is>
      </c>
      <c r="D245" t="inlineStr">
        <is>
          <t>Strategic planning and forecasting : political risk and economic opportunity / William Ascher, William H. Overholt.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Ascher, William.</t>
        </is>
      </c>
      <c r="L245" t="inlineStr">
        <is>
          <t>New York : Wiley, c1983.</t>
        </is>
      </c>
      <c r="M245" t="inlineStr">
        <is>
          <t>1983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  </t>
        </is>
      </c>
      <c r="S245" t="n">
        <v>1</v>
      </c>
      <c r="T245" t="n">
        <v>1</v>
      </c>
      <c r="U245" t="inlineStr">
        <is>
          <t>1995-04-08</t>
        </is>
      </c>
      <c r="V245" t="inlineStr">
        <is>
          <t>1995-04-08</t>
        </is>
      </c>
      <c r="W245" t="inlineStr">
        <is>
          <t>1992-01-27</t>
        </is>
      </c>
      <c r="X245" t="inlineStr">
        <is>
          <t>1992-01-27</t>
        </is>
      </c>
      <c r="Y245" t="n">
        <v>496</v>
      </c>
      <c r="Z245" t="n">
        <v>387</v>
      </c>
      <c r="AA245" t="n">
        <v>394</v>
      </c>
      <c r="AB245" t="n">
        <v>3</v>
      </c>
      <c r="AC245" t="n">
        <v>3</v>
      </c>
      <c r="AD245" t="n">
        <v>18</v>
      </c>
      <c r="AE245" t="n">
        <v>18</v>
      </c>
      <c r="AF245" t="n">
        <v>5</v>
      </c>
      <c r="AG245" t="n">
        <v>5</v>
      </c>
      <c r="AH245" t="n">
        <v>4</v>
      </c>
      <c r="AI245" t="n">
        <v>4</v>
      </c>
      <c r="AJ245" t="n">
        <v>11</v>
      </c>
      <c r="AK245" t="n">
        <v>11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HYPERLINK("https://creighton-primo.hosted.exlibrisgroup.com/primo-explore/search?tab=default_tab&amp;search_scope=EVERYTHING&amp;vid=01CRU&amp;lang=en_US&amp;offset=0&amp;query=any,contains,991000227539702656","Catalog Record")</f>
        <v/>
      </c>
      <c r="AT245">
        <f>HYPERLINK("http://www.worldcat.org/oclc/9621837","WorldCat Record")</f>
        <v/>
      </c>
      <c r="AU245" t="inlineStr">
        <is>
          <t>308724472:eng</t>
        </is>
      </c>
      <c r="AV245" t="inlineStr">
        <is>
          <t>9621837</t>
        </is>
      </c>
      <c r="AW245" t="inlineStr">
        <is>
          <t>991000227539702656</t>
        </is>
      </c>
      <c r="AX245" t="inlineStr">
        <is>
          <t>991000227539702656</t>
        </is>
      </c>
      <c r="AY245" t="inlineStr">
        <is>
          <t>2268963560002656</t>
        </is>
      </c>
      <c r="AZ245" t="inlineStr">
        <is>
          <t>BOOK</t>
        </is>
      </c>
      <c r="BB245" t="inlineStr">
        <is>
          <t>9780471873426</t>
        </is>
      </c>
      <c r="BC245" t="inlineStr">
        <is>
          <t>32285000888528</t>
        </is>
      </c>
      <c r="BD245" t="inlineStr">
        <is>
          <t>893413201</t>
        </is>
      </c>
    </row>
    <row r="246">
      <c r="A246" t="inlineStr">
        <is>
          <t>No</t>
        </is>
      </c>
      <c r="B246" t="inlineStr">
        <is>
          <t>H61.4 .C45 1990</t>
        </is>
      </c>
      <c r="C246" t="inlineStr">
        <is>
          <t>0                      H  0061400C  45          1990</t>
        </is>
      </c>
      <c r="D246" t="inlineStr">
        <is>
          <t>Trend tracking : the system to profit from today's trends / Gerald Celente with Tom Milton.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Celente, Gerald, 1946-</t>
        </is>
      </c>
      <c r="L246" t="inlineStr">
        <is>
          <t>New York : Wiley, c1990.</t>
        </is>
      </c>
      <c r="M246" t="inlineStr">
        <is>
          <t>1990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  </t>
        </is>
      </c>
      <c r="S246" t="n">
        <v>2</v>
      </c>
      <c r="T246" t="n">
        <v>2</v>
      </c>
      <c r="U246" t="inlineStr">
        <is>
          <t>1994-11-10</t>
        </is>
      </c>
      <c r="V246" t="inlineStr">
        <is>
          <t>1994-11-10</t>
        </is>
      </c>
      <c r="W246" t="inlineStr">
        <is>
          <t>1990-10-12</t>
        </is>
      </c>
      <c r="X246" t="inlineStr">
        <is>
          <t>1990-10-12</t>
        </is>
      </c>
      <c r="Y246" t="n">
        <v>365</v>
      </c>
      <c r="Z246" t="n">
        <v>307</v>
      </c>
      <c r="AA246" t="n">
        <v>379</v>
      </c>
      <c r="AB246" t="n">
        <v>5</v>
      </c>
      <c r="AC246" t="n">
        <v>5</v>
      </c>
      <c r="AD246" t="n">
        <v>14</v>
      </c>
      <c r="AE246" t="n">
        <v>17</v>
      </c>
      <c r="AF246" t="n">
        <v>5</v>
      </c>
      <c r="AG246" t="n">
        <v>6</v>
      </c>
      <c r="AH246" t="n">
        <v>3</v>
      </c>
      <c r="AI246" t="n">
        <v>4</v>
      </c>
      <c r="AJ246" t="n">
        <v>8</v>
      </c>
      <c r="AK246" t="n">
        <v>9</v>
      </c>
      <c r="AL246" t="n">
        <v>4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HYPERLINK("http://catalog.hathitrust.org/Record/002228050","HathiTrust Record")</f>
        <v/>
      </c>
      <c r="AS246">
        <f>HYPERLINK("https://creighton-primo.hosted.exlibrisgroup.com/primo-explore/search?tab=default_tab&amp;search_scope=EVERYTHING&amp;vid=01CRU&amp;lang=en_US&amp;offset=0&amp;query=any,contains,991001597009702656","Catalog Record")</f>
        <v/>
      </c>
      <c r="AT246">
        <f>HYPERLINK("http://www.worldcat.org/oclc/20629500","WorldCat Record")</f>
        <v/>
      </c>
      <c r="AU246" t="inlineStr">
        <is>
          <t>197397917:eng</t>
        </is>
      </c>
      <c r="AV246" t="inlineStr">
        <is>
          <t>20629500</t>
        </is>
      </c>
      <c r="AW246" t="inlineStr">
        <is>
          <t>991001597009702656</t>
        </is>
      </c>
      <c r="AX246" t="inlineStr">
        <is>
          <t>991001597009702656</t>
        </is>
      </c>
      <c r="AY246" t="inlineStr">
        <is>
          <t>2265633940002656</t>
        </is>
      </c>
      <c r="AZ246" t="inlineStr">
        <is>
          <t>BOOK</t>
        </is>
      </c>
      <c r="BB246" t="inlineStr">
        <is>
          <t>9780471502654</t>
        </is>
      </c>
      <c r="BC246" t="inlineStr">
        <is>
          <t>32285000310028</t>
        </is>
      </c>
      <c r="BD246" t="inlineStr">
        <is>
          <t>893602698</t>
        </is>
      </c>
    </row>
    <row r="247">
      <c r="A247" t="inlineStr">
        <is>
          <t>No</t>
        </is>
      </c>
      <c r="B247" t="inlineStr">
        <is>
          <t>H61.4 .H828 1999</t>
        </is>
      </c>
      <c r="C247" t="inlineStr">
        <is>
          <t>0                      H  0061400H  828         1999</t>
        </is>
      </c>
      <c r="D247" t="inlineStr">
        <is>
          <t>International futures : choices in the face of uncertainty / Barry B. Hughes.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Hughes, Barry B., 1945-</t>
        </is>
      </c>
      <c r="L247" t="inlineStr">
        <is>
          <t>Boulder, Colo : Westview Press, 1999.</t>
        </is>
      </c>
      <c r="M247" t="inlineStr">
        <is>
          <t>1999</t>
        </is>
      </c>
      <c r="N247" t="inlineStr">
        <is>
          <t>3rd ed.</t>
        </is>
      </c>
      <c r="O247" t="inlineStr">
        <is>
          <t>eng</t>
        </is>
      </c>
      <c r="P247" t="inlineStr">
        <is>
          <t>cou</t>
        </is>
      </c>
      <c r="Q247" t="inlineStr">
        <is>
          <t>Dilemmas in world politics</t>
        </is>
      </c>
      <c r="R247" t="inlineStr">
        <is>
          <t xml:space="preserve">H  </t>
        </is>
      </c>
      <c r="S247" t="n">
        <v>1</v>
      </c>
      <c r="T247" t="n">
        <v>1</v>
      </c>
      <c r="U247" t="inlineStr">
        <is>
          <t>2003-11-01</t>
        </is>
      </c>
      <c r="V247" t="inlineStr">
        <is>
          <t>2003-11-01</t>
        </is>
      </c>
      <c r="W247" t="inlineStr">
        <is>
          <t>2003-09-26</t>
        </is>
      </c>
      <c r="X247" t="inlineStr">
        <is>
          <t>2003-09-26</t>
        </is>
      </c>
      <c r="Y247" t="n">
        <v>87</v>
      </c>
      <c r="Z247" t="n">
        <v>63</v>
      </c>
      <c r="AA247" t="n">
        <v>65</v>
      </c>
      <c r="AB247" t="n">
        <v>1</v>
      </c>
      <c r="AC247" t="n">
        <v>1</v>
      </c>
      <c r="AD247" t="n">
        <v>3</v>
      </c>
      <c r="AE247" t="n">
        <v>3</v>
      </c>
      <c r="AF247" t="n">
        <v>1</v>
      </c>
      <c r="AG247" t="n">
        <v>1</v>
      </c>
      <c r="AH247" t="n">
        <v>0</v>
      </c>
      <c r="AI247" t="n">
        <v>0</v>
      </c>
      <c r="AJ247" t="n">
        <v>2</v>
      </c>
      <c r="AK247" t="n">
        <v>2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HYPERLINK("https://creighton-primo.hosted.exlibrisgroup.com/primo-explore/search?tab=default_tab&amp;search_scope=EVERYTHING&amp;vid=01CRU&amp;lang=en_US&amp;offset=0&amp;query=any,contains,991004137359702656","Catalog Record")</f>
        <v/>
      </c>
      <c r="AT247">
        <f>HYPERLINK("http://www.worldcat.org/oclc/40912625","WorldCat Record")</f>
        <v/>
      </c>
      <c r="AU247" t="inlineStr">
        <is>
          <t>10792281225:eng</t>
        </is>
      </c>
      <c r="AV247" t="inlineStr">
        <is>
          <t>40912625</t>
        </is>
      </c>
      <c r="AW247" t="inlineStr">
        <is>
          <t>991004137359702656</t>
        </is>
      </c>
      <c r="AX247" t="inlineStr">
        <is>
          <t>991004137359702656</t>
        </is>
      </c>
      <c r="AY247" t="inlineStr">
        <is>
          <t>2263070300002656</t>
        </is>
      </c>
      <c r="AZ247" t="inlineStr">
        <is>
          <t>BOOK</t>
        </is>
      </c>
      <c r="BB247" t="inlineStr">
        <is>
          <t>9780813368412</t>
        </is>
      </c>
      <c r="BC247" t="inlineStr">
        <is>
          <t>32285004791769</t>
        </is>
      </c>
      <c r="BD247" t="inlineStr">
        <is>
          <t>893699890</t>
        </is>
      </c>
    </row>
    <row r="248">
      <c r="A248" t="inlineStr">
        <is>
          <t>No</t>
        </is>
      </c>
      <c r="B248" t="inlineStr">
        <is>
          <t>H61.8 .G58 1983</t>
        </is>
      </c>
      <c r="C248" t="inlineStr">
        <is>
          <t>0                      H  0061800G  58          1983</t>
        </is>
      </c>
      <c r="D248" t="inlineStr">
        <is>
          <t>Putting knowledge to use : facilitating the diffusion of knowledge and the implementation of planned change / Edward M. Glaser, Harold H. Abelson, Kathalee N. Garrison.</t>
        </is>
      </c>
      <c r="F248" t="inlineStr">
        <is>
          <t>No</t>
        </is>
      </c>
      <c r="G248" t="inlineStr">
        <is>
          <t>1</t>
        </is>
      </c>
      <c r="H248" t="inlineStr">
        <is>
          <t>Yes</t>
        </is>
      </c>
      <c r="I248" t="inlineStr">
        <is>
          <t>No</t>
        </is>
      </c>
      <c r="J248" t="inlineStr">
        <is>
          <t>0</t>
        </is>
      </c>
      <c r="K248" t="inlineStr">
        <is>
          <t>Glaser, Edward M. (Edward Maynard), 1911-1993.</t>
        </is>
      </c>
      <c r="L248" t="inlineStr">
        <is>
          <t>San Francisco : Jossey-Bass, 1983.</t>
        </is>
      </c>
      <c r="M248" t="inlineStr">
        <is>
          <t>1983</t>
        </is>
      </c>
      <c r="N248" t="inlineStr">
        <is>
          <t>1st ed.</t>
        </is>
      </c>
      <c r="O248" t="inlineStr">
        <is>
          <t>eng</t>
        </is>
      </c>
      <c r="P248" t="inlineStr">
        <is>
          <t>cau</t>
        </is>
      </c>
      <c r="Q248" t="inlineStr">
        <is>
          <t>The Jossey-Bass social and behavioral science series</t>
        </is>
      </c>
      <c r="R248" t="inlineStr">
        <is>
          <t xml:space="preserve">H  </t>
        </is>
      </c>
      <c r="S248" t="n">
        <v>0</v>
      </c>
      <c r="T248" t="n">
        <v>5</v>
      </c>
      <c r="V248" t="inlineStr">
        <is>
          <t>1993-02-10</t>
        </is>
      </c>
      <c r="W248" t="inlineStr">
        <is>
          <t>1992-07-23</t>
        </is>
      </c>
      <c r="X248" t="inlineStr">
        <is>
          <t>1992-07-23</t>
        </is>
      </c>
      <c r="Y248" t="n">
        <v>412</v>
      </c>
      <c r="Z248" t="n">
        <v>316</v>
      </c>
      <c r="AA248" t="n">
        <v>318</v>
      </c>
      <c r="AB248" t="n">
        <v>5</v>
      </c>
      <c r="AC248" t="n">
        <v>5</v>
      </c>
      <c r="AD248" t="n">
        <v>13</v>
      </c>
      <c r="AE248" t="n">
        <v>13</v>
      </c>
      <c r="AF248" t="n">
        <v>3</v>
      </c>
      <c r="AG248" t="n">
        <v>3</v>
      </c>
      <c r="AH248" t="n">
        <v>3</v>
      </c>
      <c r="AI248" t="n">
        <v>3</v>
      </c>
      <c r="AJ248" t="n">
        <v>9</v>
      </c>
      <c r="AK248" t="n">
        <v>9</v>
      </c>
      <c r="AL248" t="n">
        <v>3</v>
      </c>
      <c r="AM248" t="n">
        <v>3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HYPERLINK("http://catalog.hathitrust.org/Record/000119395","HathiTrust Record")</f>
        <v/>
      </c>
      <c r="AS248">
        <f>HYPERLINK("https://creighton-primo.hosted.exlibrisgroup.com/primo-explore/search?tab=default_tab&amp;search_scope=EVERYTHING&amp;vid=01CRU&amp;lang=en_US&amp;offset=0&amp;query=any,contains,991001765249702656","Catalog Record")</f>
        <v/>
      </c>
      <c r="AT248">
        <f>HYPERLINK("http://www.worldcat.org/oclc/9575898","WorldCat Record")</f>
        <v/>
      </c>
      <c r="AU248" t="inlineStr">
        <is>
          <t>347680119:eng</t>
        </is>
      </c>
      <c r="AV248" t="inlineStr">
        <is>
          <t>9575898</t>
        </is>
      </c>
      <c r="AW248" t="inlineStr">
        <is>
          <t>991001765249702656</t>
        </is>
      </c>
      <c r="AX248" t="inlineStr">
        <is>
          <t>991001765249702656</t>
        </is>
      </c>
      <c r="AY248" t="inlineStr">
        <is>
          <t>2267107500002656</t>
        </is>
      </c>
      <c r="AZ248" t="inlineStr">
        <is>
          <t>BOOK</t>
        </is>
      </c>
      <c r="BB248" t="inlineStr">
        <is>
          <t>9780875895727</t>
        </is>
      </c>
      <c r="BC248" t="inlineStr">
        <is>
          <t>32285001211076</t>
        </is>
      </c>
      <c r="BD248" t="inlineStr">
        <is>
          <t>893626820</t>
        </is>
      </c>
    </row>
    <row r="249">
      <c r="A249" t="inlineStr">
        <is>
          <t>No</t>
        </is>
      </c>
      <c r="B249" t="inlineStr">
        <is>
          <t>H61.8 .W55 1999</t>
        </is>
      </c>
      <c r="C249" t="inlineStr">
        <is>
          <t>0                      H  0061800W  55          1999</t>
        </is>
      </c>
      <c r="D249" t="inlineStr">
        <is>
          <t>Technologies of knowing : a proposal for the human sciences / John Willinsky.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Willinsky, John, 1950-</t>
        </is>
      </c>
      <c r="L249" t="inlineStr">
        <is>
          <t>Boston, Mass. : Beacon Press, c1999.</t>
        </is>
      </c>
      <c r="M249" t="inlineStr">
        <is>
          <t>1999</t>
        </is>
      </c>
      <c r="O249" t="inlineStr">
        <is>
          <t>eng</t>
        </is>
      </c>
      <c r="P249" t="inlineStr">
        <is>
          <t>mau</t>
        </is>
      </c>
      <c r="R249" t="inlineStr">
        <is>
          <t xml:space="preserve">H  </t>
        </is>
      </c>
      <c r="S249" t="n">
        <v>3</v>
      </c>
      <c r="T249" t="n">
        <v>3</v>
      </c>
      <c r="U249" t="inlineStr">
        <is>
          <t>2000-01-07</t>
        </is>
      </c>
      <c r="V249" t="inlineStr">
        <is>
          <t>2000-01-07</t>
        </is>
      </c>
      <c r="W249" t="inlineStr">
        <is>
          <t>1999-12-07</t>
        </is>
      </c>
      <c r="X249" t="inlineStr">
        <is>
          <t>1999-12-07</t>
        </is>
      </c>
      <c r="Y249" t="n">
        <v>301</v>
      </c>
      <c r="Z249" t="n">
        <v>242</v>
      </c>
      <c r="AA249" t="n">
        <v>863</v>
      </c>
      <c r="AB249" t="n">
        <v>2</v>
      </c>
      <c r="AC249" t="n">
        <v>3</v>
      </c>
      <c r="AD249" t="n">
        <v>11</v>
      </c>
      <c r="AE249" t="n">
        <v>20</v>
      </c>
      <c r="AF249" t="n">
        <v>2</v>
      </c>
      <c r="AG249" t="n">
        <v>9</v>
      </c>
      <c r="AH249" t="n">
        <v>3</v>
      </c>
      <c r="AI249" t="n">
        <v>4</v>
      </c>
      <c r="AJ249" t="n">
        <v>8</v>
      </c>
      <c r="AK249" t="n">
        <v>11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HYPERLINK("https://creighton-primo.hosted.exlibrisgroup.com/primo-explore/search?tab=default_tab&amp;search_scope=EVERYTHING&amp;vid=01CRU&amp;lang=en_US&amp;offset=0&amp;query=any,contains,991002963259702656","Catalog Record")</f>
        <v/>
      </c>
      <c r="AT249">
        <f>HYPERLINK("http://www.worldcat.org/oclc/39640089","WorldCat Record")</f>
        <v/>
      </c>
      <c r="AU249" t="inlineStr">
        <is>
          <t>799516977:eng</t>
        </is>
      </c>
      <c r="AV249" t="inlineStr">
        <is>
          <t>39640089</t>
        </is>
      </c>
      <c r="AW249" t="inlineStr">
        <is>
          <t>991002963259702656</t>
        </is>
      </c>
      <c r="AX249" t="inlineStr">
        <is>
          <t>991002963259702656</t>
        </is>
      </c>
      <c r="AY249" t="inlineStr">
        <is>
          <t>2266963210002656</t>
        </is>
      </c>
      <c r="AZ249" t="inlineStr">
        <is>
          <t>BOOK</t>
        </is>
      </c>
      <c r="BB249" t="inlineStr">
        <is>
          <t>9780807061060</t>
        </is>
      </c>
      <c r="BC249" t="inlineStr">
        <is>
          <t>32285003628822</t>
        </is>
      </c>
      <c r="BD249" t="inlineStr">
        <is>
          <t>893717153</t>
        </is>
      </c>
    </row>
    <row r="250">
      <c r="A250" t="inlineStr">
        <is>
          <t>No</t>
        </is>
      </c>
      <c r="B250" t="inlineStr">
        <is>
          <t>H61.95 .H48 2003</t>
        </is>
      </c>
      <c r="C250" t="inlineStr">
        <is>
          <t>0                      H  0061950H  48          2003</t>
        </is>
      </c>
      <c r="D250" t="inlineStr">
        <is>
          <t>Internet research methods : a practical guide for the social and behavioural sciences / Claire Hewson ... [et al.].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Hewson, Claire.</t>
        </is>
      </c>
      <c r="L250" t="inlineStr">
        <is>
          <t>London : Thousand Oaks, Calif. : Sage Publications, 2003.</t>
        </is>
      </c>
      <c r="M250" t="inlineStr">
        <is>
          <t>2003</t>
        </is>
      </c>
      <c r="O250" t="inlineStr">
        <is>
          <t>eng</t>
        </is>
      </c>
      <c r="P250" t="inlineStr">
        <is>
          <t>enk</t>
        </is>
      </c>
      <c r="Q250" t="inlineStr">
        <is>
          <t>New technologies for social research</t>
        </is>
      </c>
      <c r="R250" t="inlineStr">
        <is>
          <t xml:space="preserve">H  </t>
        </is>
      </c>
      <c r="S250" t="n">
        <v>1</v>
      </c>
      <c r="T250" t="n">
        <v>1</v>
      </c>
      <c r="U250" t="inlineStr">
        <is>
          <t>2004-04-12</t>
        </is>
      </c>
      <c r="V250" t="inlineStr">
        <is>
          <t>2004-04-12</t>
        </is>
      </c>
      <c r="W250" t="inlineStr">
        <is>
          <t>2004-04-12</t>
        </is>
      </c>
      <c r="X250" t="inlineStr">
        <is>
          <t>2004-04-12</t>
        </is>
      </c>
      <c r="Y250" t="n">
        <v>419</v>
      </c>
      <c r="Z250" t="n">
        <v>201</v>
      </c>
      <c r="AA250" t="n">
        <v>638</v>
      </c>
      <c r="AB250" t="n">
        <v>4</v>
      </c>
      <c r="AC250" t="n">
        <v>7</v>
      </c>
      <c r="AD250" t="n">
        <v>10</v>
      </c>
      <c r="AE250" t="n">
        <v>17</v>
      </c>
      <c r="AF250" t="n">
        <v>4</v>
      </c>
      <c r="AG250" t="n">
        <v>6</v>
      </c>
      <c r="AH250" t="n">
        <v>1</v>
      </c>
      <c r="AI250" t="n">
        <v>2</v>
      </c>
      <c r="AJ250" t="n">
        <v>3</v>
      </c>
      <c r="AK250" t="n">
        <v>5</v>
      </c>
      <c r="AL250" t="n">
        <v>3</v>
      </c>
      <c r="AM250" t="n">
        <v>6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HYPERLINK("https://creighton-primo.hosted.exlibrisgroup.com/primo-explore/search?tab=default_tab&amp;search_scope=EVERYTHING&amp;vid=01CRU&amp;lang=en_US&amp;offset=0&amp;query=any,contains,991004257529702656","Catalog Record")</f>
        <v/>
      </c>
      <c r="AT250">
        <f>HYPERLINK("http://www.worldcat.org/oclc/50056222","WorldCat Record")</f>
        <v/>
      </c>
      <c r="AU250" t="inlineStr">
        <is>
          <t>865290096:eng</t>
        </is>
      </c>
      <c r="AV250" t="inlineStr">
        <is>
          <t>50056222</t>
        </is>
      </c>
      <c r="AW250" t="inlineStr">
        <is>
          <t>991004257529702656</t>
        </is>
      </c>
      <c r="AX250" t="inlineStr">
        <is>
          <t>991004257529702656</t>
        </is>
      </c>
      <c r="AY250" t="inlineStr">
        <is>
          <t>2256285800002656</t>
        </is>
      </c>
      <c r="AZ250" t="inlineStr">
        <is>
          <t>BOOK</t>
        </is>
      </c>
      <c r="BB250" t="inlineStr">
        <is>
          <t>9780761959199</t>
        </is>
      </c>
      <c r="BC250" t="inlineStr">
        <is>
          <t>32285004898846</t>
        </is>
      </c>
      <c r="BD250" t="inlineStr">
        <is>
          <t>893325134</t>
        </is>
      </c>
    </row>
    <row r="251">
      <c r="A251" t="inlineStr">
        <is>
          <t>No</t>
        </is>
      </c>
      <c r="B251" t="inlineStr">
        <is>
          <t>H61.W42 B87</t>
        </is>
      </c>
      <c r="C251" t="inlineStr">
        <is>
          <t>0                      H  0061000W  42                 B  87</t>
        </is>
      </c>
      <c r="D251" t="inlineStr">
        <is>
          <t>Max Weber's theory of concept formation : history, laws, and ideal types / Thomas Burger.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Bürger, Thomas.</t>
        </is>
      </c>
      <c r="L251" t="inlineStr">
        <is>
          <t>Durham, N.C. : Duke University Press, 1976.</t>
        </is>
      </c>
      <c r="M251" t="inlineStr">
        <is>
          <t>1976</t>
        </is>
      </c>
      <c r="O251" t="inlineStr">
        <is>
          <t>eng</t>
        </is>
      </c>
      <c r="P251" t="inlineStr">
        <is>
          <t>ncu</t>
        </is>
      </c>
      <c r="R251" t="inlineStr">
        <is>
          <t xml:space="preserve">H  </t>
        </is>
      </c>
      <c r="S251" t="n">
        <v>4</v>
      </c>
      <c r="T251" t="n">
        <v>4</v>
      </c>
      <c r="U251" t="inlineStr">
        <is>
          <t>2001-11-06</t>
        </is>
      </c>
      <c r="V251" t="inlineStr">
        <is>
          <t>2001-11-06</t>
        </is>
      </c>
      <c r="W251" t="inlineStr">
        <is>
          <t>1992-01-27</t>
        </is>
      </c>
      <c r="X251" t="inlineStr">
        <is>
          <t>1992-01-27</t>
        </is>
      </c>
      <c r="Y251" t="n">
        <v>556</v>
      </c>
      <c r="Z251" t="n">
        <v>419</v>
      </c>
      <c r="AA251" t="n">
        <v>535</v>
      </c>
      <c r="AB251" t="n">
        <v>3</v>
      </c>
      <c r="AC251" t="n">
        <v>4</v>
      </c>
      <c r="AD251" t="n">
        <v>26</v>
      </c>
      <c r="AE251" t="n">
        <v>30</v>
      </c>
      <c r="AF251" t="n">
        <v>9</v>
      </c>
      <c r="AG251" t="n">
        <v>9</v>
      </c>
      <c r="AH251" t="n">
        <v>5</v>
      </c>
      <c r="AI251" t="n">
        <v>5</v>
      </c>
      <c r="AJ251" t="n">
        <v>18</v>
      </c>
      <c r="AK251" t="n">
        <v>18</v>
      </c>
      <c r="AL251" t="n">
        <v>2</v>
      </c>
      <c r="AM251" t="n">
        <v>3</v>
      </c>
      <c r="AN251" t="n">
        <v>0</v>
      </c>
      <c r="AO251" t="n">
        <v>3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HYPERLINK("https://creighton-primo.hosted.exlibrisgroup.com/primo-explore/search?tab=default_tab&amp;search_scope=EVERYTHING&amp;vid=01CRU&amp;lang=en_US&amp;offset=0&amp;query=any,contains,991004033809702656","Catalog Record")</f>
        <v/>
      </c>
      <c r="AT251">
        <f>HYPERLINK("http://www.worldcat.org/oclc/2164541","WorldCat Record")</f>
        <v/>
      </c>
      <c r="AU251" t="inlineStr">
        <is>
          <t>348231974:eng</t>
        </is>
      </c>
      <c r="AV251" t="inlineStr">
        <is>
          <t>2164541</t>
        </is>
      </c>
      <c r="AW251" t="inlineStr">
        <is>
          <t>991004033809702656</t>
        </is>
      </c>
      <c r="AX251" t="inlineStr">
        <is>
          <t>991004033809702656</t>
        </is>
      </c>
      <c r="AY251" t="inlineStr">
        <is>
          <t>2266837990002656</t>
        </is>
      </c>
      <c r="AZ251" t="inlineStr">
        <is>
          <t>BOOK</t>
        </is>
      </c>
      <c r="BB251" t="inlineStr">
        <is>
          <t>9780822303329</t>
        </is>
      </c>
      <c r="BC251" t="inlineStr">
        <is>
          <t>32285000888429</t>
        </is>
      </c>
      <c r="BD251" t="inlineStr">
        <is>
          <t>893349532</t>
        </is>
      </c>
    </row>
    <row r="252">
      <c r="A252" t="inlineStr">
        <is>
          <t>No</t>
        </is>
      </c>
      <c r="B252" t="inlineStr">
        <is>
          <t>H62 .A457</t>
        </is>
      </c>
      <c r="C252" t="inlineStr">
        <is>
          <t>0                      H  0062000A  457</t>
        </is>
      </c>
      <c r="D252" t="inlineStr">
        <is>
          <t>Inquiry in the social studies; theory and examples for classroom teachers. Edited by Rodney F. Allen, John V. Fleckenstein [and] Peter M. Lyon.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Allen, Rodney F., compiler.</t>
        </is>
      </c>
      <c r="L252" t="inlineStr">
        <is>
          <t>Washington, National Council for the Social Studies [1968]</t>
        </is>
      </c>
      <c r="M252" t="inlineStr">
        <is>
          <t>1968</t>
        </is>
      </c>
      <c r="O252" t="inlineStr">
        <is>
          <t>eng</t>
        </is>
      </c>
      <c r="P252" t="inlineStr">
        <is>
          <t>dcu</t>
        </is>
      </c>
      <c r="Q252" t="inlineStr">
        <is>
          <t>Social studies readings ; no. 2</t>
        </is>
      </c>
      <c r="R252" t="inlineStr">
        <is>
          <t xml:space="preserve">H  </t>
        </is>
      </c>
      <c r="S252" t="n">
        <v>1</v>
      </c>
      <c r="T252" t="n">
        <v>1</v>
      </c>
      <c r="U252" t="inlineStr">
        <is>
          <t>1998-10-26</t>
        </is>
      </c>
      <c r="V252" t="inlineStr">
        <is>
          <t>1998-10-26</t>
        </is>
      </c>
      <c r="W252" t="inlineStr">
        <is>
          <t>1997-06-05</t>
        </is>
      </c>
      <c r="X252" t="inlineStr">
        <is>
          <t>1997-06-05</t>
        </is>
      </c>
      <c r="Y252" t="n">
        <v>221</v>
      </c>
      <c r="Z252" t="n">
        <v>195</v>
      </c>
      <c r="AA252" t="n">
        <v>201</v>
      </c>
      <c r="AB252" t="n">
        <v>5</v>
      </c>
      <c r="AC252" t="n">
        <v>5</v>
      </c>
      <c r="AD252" t="n">
        <v>7</v>
      </c>
      <c r="AE252" t="n">
        <v>7</v>
      </c>
      <c r="AF252" t="n">
        <v>0</v>
      </c>
      <c r="AG252" t="n">
        <v>0</v>
      </c>
      <c r="AH252" t="n">
        <v>0</v>
      </c>
      <c r="AI252" t="n">
        <v>0</v>
      </c>
      <c r="AJ252" t="n">
        <v>3</v>
      </c>
      <c r="AK252" t="n">
        <v>3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HYPERLINK("https://creighton-primo.hosted.exlibrisgroup.com/primo-explore/search?tab=default_tab&amp;search_scope=EVERYTHING&amp;vid=01CRU&amp;lang=en_US&amp;offset=0&amp;query=any,contains,991000424159702656","Catalog Record")</f>
        <v/>
      </c>
      <c r="AT252">
        <f>HYPERLINK("http://www.worldcat.org/oclc/74487","WorldCat Record")</f>
        <v/>
      </c>
      <c r="AU252" t="inlineStr">
        <is>
          <t>23174862:eng</t>
        </is>
      </c>
      <c r="AV252" t="inlineStr">
        <is>
          <t>74487</t>
        </is>
      </c>
      <c r="AW252" t="inlineStr">
        <is>
          <t>991000424159702656</t>
        </is>
      </c>
      <c r="AX252" t="inlineStr">
        <is>
          <t>991000424159702656</t>
        </is>
      </c>
      <c r="AY252" t="inlineStr">
        <is>
          <t>2272088450002656</t>
        </is>
      </c>
      <c r="AZ252" t="inlineStr">
        <is>
          <t>BOOK</t>
        </is>
      </c>
      <c r="BC252" t="inlineStr">
        <is>
          <t>32285002705001</t>
        </is>
      </c>
      <c r="BD252" t="inlineStr">
        <is>
          <t>893620465</t>
        </is>
      </c>
    </row>
    <row r="253">
      <c r="A253" t="inlineStr">
        <is>
          <t>No</t>
        </is>
      </c>
      <c r="B253" t="inlineStr">
        <is>
          <t>H62 .A5124 2003</t>
        </is>
      </c>
      <c r="C253" t="inlineStr">
        <is>
          <t>0                      H  0062000A  5124        2003</t>
        </is>
      </c>
      <c r="D253" t="inlineStr">
        <is>
          <t>The A-Z of social research : a dictionary of key social science research concepts / edited by Robert L. Miller and John D. Brewer.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London ; Thousand Oaks, Calif. : SAGE, 2003.</t>
        </is>
      </c>
      <c r="M253" t="inlineStr">
        <is>
          <t>2003</t>
        </is>
      </c>
      <c r="O253" t="inlineStr">
        <is>
          <t>eng</t>
        </is>
      </c>
      <c r="P253" t="inlineStr">
        <is>
          <t>enk</t>
        </is>
      </c>
      <c r="R253" t="inlineStr">
        <is>
          <t xml:space="preserve">H  </t>
        </is>
      </c>
      <c r="S253" t="n">
        <v>2</v>
      </c>
      <c r="T253" t="n">
        <v>2</v>
      </c>
      <c r="U253" t="inlineStr">
        <is>
          <t>2007-10-01</t>
        </is>
      </c>
      <c r="V253" t="inlineStr">
        <is>
          <t>2007-10-01</t>
        </is>
      </c>
      <c r="W253" t="inlineStr">
        <is>
          <t>2004-04-21</t>
        </is>
      </c>
      <c r="X253" t="inlineStr">
        <is>
          <t>2004-04-21</t>
        </is>
      </c>
      <c r="Y253" t="n">
        <v>364</v>
      </c>
      <c r="Z253" t="n">
        <v>183</v>
      </c>
      <c r="AA253" t="n">
        <v>861</v>
      </c>
      <c r="AB253" t="n">
        <v>3</v>
      </c>
      <c r="AC253" t="n">
        <v>7</v>
      </c>
      <c r="AD253" t="n">
        <v>9</v>
      </c>
      <c r="AE253" t="n">
        <v>28</v>
      </c>
      <c r="AF253" t="n">
        <v>2</v>
      </c>
      <c r="AG253" t="n">
        <v>11</v>
      </c>
      <c r="AH253" t="n">
        <v>2</v>
      </c>
      <c r="AI253" t="n">
        <v>7</v>
      </c>
      <c r="AJ253" t="n">
        <v>6</v>
      </c>
      <c r="AK253" t="n">
        <v>10</v>
      </c>
      <c r="AL253" t="n">
        <v>2</v>
      </c>
      <c r="AM253" t="n">
        <v>6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HYPERLINK("http://catalog.hathitrust.org/Record/004325047","HathiTrust Record")</f>
        <v/>
      </c>
      <c r="AS253">
        <f>HYPERLINK("https://creighton-primo.hosted.exlibrisgroup.com/primo-explore/search?tab=default_tab&amp;search_scope=EVERYTHING&amp;vid=01CRU&amp;lang=en_US&amp;offset=0&amp;query=any,contains,991004257499702656","Catalog Record")</f>
        <v/>
      </c>
      <c r="AT253">
        <f>HYPERLINK("http://www.worldcat.org/oclc/51193598","WorldCat Record")</f>
        <v/>
      </c>
      <c r="AU253" t="inlineStr">
        <is>
          <t>1039156888:eng</t>
        </is>
      </c>
      <c r="AV253" t="inlineStr">
        <is>
          <t>51193598</t>
        </is>
      </c>
      <c r="AW253" t="inlineStr">
        <is>
          <t>991004257499702656</t>
        </is>
      </c>
      <c r="AX253" t="inlineStr">
        <is>
          <t>991004257499702656</t>
        </is>
      </c>
      <c r="AY253" t="inlineStr">
        <is>
          <t>2264058030002656</t>
        </is>
      </c>
      <c r="AZ253" t="inlineStr">
        <is>
          <t>BOOK</t>
        </is>
      </c>
      <c r="BB253" t="inlineStr">
        <is>
          <t>9780761971320</t>
        </is>
      </c>
      <c r="BC253" t="inlineStr">
        <is>
          <t>32285004901962</t>
        </is>
      </c>
      <c r="BD253" t="inlineStr">
        <is>
          <t>893337499</t>
        </is>
      </c>
    </row>
    <row r="254">
      <c r="A254" t="inlineStr">
        <is>
          <t>No</t>
        </is>
      </c>
      <c r="B254" t="inlineStr">
        <is>
          <t>H62 .A58</t>
        </is>
      </c>
      <c r="C254" t="inlineStr">
        <is>
          <t>0                      H  0062000A  58</t>
        </is>
      </c>
      <c r="D254" t="inlineStr">
        <is>
          <t>The profession and practice of program evaluation / Scarvia B. Anderson, Samuel Ball. --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Anderson, Scarvia B.</t>
        </is>
      </c>
      <c r="L254" t="inlineStr">
        <is>
          <t>San Francisco : Jossey-Bass, 1978.</t>
        </is>
      </c>
      <c r="M254" t="inlineStr">
        <is>
          <t>1978</t>
        </is>
      </c>
      <c r="N254" t="inlineStr">
        <is>
          <t>1st ed. --</t>
        </is>
      </c>
      <c r="O254" t="inlineStr">
        <is>
          <t>eng</t>
        </is>
      </c>
      <c r="P254" t="inlineStr">
        <is>
          <t>cau</t>
        </is>
      </c>
      <c r="Q254" t="inlineStr">
        <is>
          <t>A joint publication in the Jossey-Bass series in social and behavioral science &amp; in higher education.</t>
        </is>
      </c>
      <c r="R254" t="inlineStr">
        <is>
          <t xml:space="preserve">H  </t>
        </is>
      </c>
      <c r="S254" t="n">
        <v>2</v>
      </c>
      <c r="T254" t="n">
        <v>2</v>
      </c>
      <c r="U254" t="inlineStr">
        <is>
          <t>1993-10-12</t>
        </is>
      </c>
      <c r="V254" t="inlineStr">
        <is>
          <t>1993-10-12</t>
        </is>
      </c>
      <c r="W254" t="inlineStr">
        <is>
          <t>1992-01-27</t>
        </is>
      </c>
      <c r="X254" t="inlineStr">
        <is>
          <t>1992-01-27</t>
        </is>
      </c>
      <c r="Y254" t="n">
        <v>693</v>
      </c>
      <c r="Z254" t="n">
        <v>582</v>
      </c>
      <c r="AA254" t="n">
        <v>596</v>
      </c>
      <c r="AB254" t="n">
        <v>3</v>
      </c>
      <c r="AC254" t="n">
        <v>3</v>
      </c>
      <c r="AD254" t="n">
        <v>27</v>
      </c>
      <c r="AE254" t="n">
        <v>27</v>
      </c>
      <c r="AF254" t="n">
        <v>10</v>
      </c>
      <c r="AG254" t="n">
        <v>10</v>
      </c>
      <c r="AH254" t="n">
        <v>6</v>
      </c>
      <c r="AI254" t="n">
        <v>6</v>
      </c>
      <c r="AJ254" t="n">
        <v>19</v>
      </c>
      <c r="AK254" t="n">
        <v>19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HYPERLINK("http://catalog.hathitrust.org/Record/000175984","HathiTrust Record")</f>
        <v/>
      </c>
      <c r="AS254">
        <f>HYPERLINK("https://creighton-primo.hosted.exlibrisgroup.com/primo-explore/search?tab=default_tab&amp;search_scope=EVERYTHING&amp;vid=01CRU&amp;lang=en_US&amp;offset=0&amp;query=any,contains,991004559739702656","Catalog Record")</f>
        <v/>
      </c>
      <c r="AT254">
        <f>HYPERLINK("http://www.worldcat.org/oclc/3990051","WorldCat Record")</f>
        <v/>
      </c>
      <c r="AU254" t="inlineStr">
        <is>
          <t>532645:eng</t>
        </is>
      </c>
      <c r="AV254" t="inlineStr">
        <is>
          <t>3990051</t>
        </is>
      </c>
      <c r="AW254" t="inlineStr">
        <is>
          <t>991004559739702656</t>
        </is>
      </c>
      <c r="AX254" t="inlineStr">
        <is>
          <t>991004559739702656</t>
        </is>
      </c>
      <c r="AY254" t="inlineStr">
        <is>
          <t>2268540590002656</t>
        </is>
      </c>
      <c r="AZ254" t="inlineStr">
        <is>
          <t>BOOK</t>
        </is>
      </c>
      <c r="BC254" t="inlineStr">
        <is>
          <t>32285000888569</t>
        </is>
      </c>
      <c r="BD254" t="inlineStr">
        <is>
          <t>893506988</t>
        </is>
      </c>
    </row>
    <row r="255">
      <c r="A255" t="inlineStr">
        <is>
          <t>No</t>
        </is>
      </c>
      <c r="B255" t="inlineStr">
        <is>
          <t>H62 .A628 1988</t>
        </is>
      </c>
      <c r="C255" t="inlineStr">
        <is>
          <t>0                      H  0062000A  628         1988</t>
        </is>
      </c>
      <c r="D255" t="inlineStr">
        <is>
          <t>Approaches to social research / Royce Singleton, Jr. ... [et al.].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Oxford University Press, 1988.</t>
        </is>
      </c>
      <c r="M255" t="inlineStr">
        <is>
          <t>1988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  </t>
        </is>
      </c>
      <c r="S255" t="n">
        <v>2</v>
      </c>
      <c r="T255" t="n">
        <v>2</v>
      </c>
      <c r="U255" t="inlineStr">
        <is>
          <t>1993-05-23</t>
        </is>
      </c>
      <c r="V255" t="inlineStr">
        <is>
          <t>1993-05-23</t>
        </is>
      </c>
      <c r="W255" t="inlineStr">
        <is>
          <t>1990-07-23</t>
        </is>
      </c>
      <c r="X255" t="inlineStr">
        <is>
          <t>1990-07-23</t>
        </is>
      </c>
      <c r="Y255" t="n">
        <v>334</v>
      </c>
      <c r="Z255" t="n">
        <v>237</v>
      </c>
      <c r="AA255" t="n">
        <v>561</v>
      </c>
      <c r="AB255" t="n">
        <v>2</v>
      </c>
      <c r="AC255" t="n">
        <v>4</v>
      </c>
      <c r="AD255" t="n">
        <v>7</v>
      </c>
      <c r="AE255" t="n">
        <v>22</v>
      </c>
      <c r="AF255" t="n">
        <v>2</v>
      </c>
      <c r="AG255" t="n">
        <v>6</v>
      </c>
      <c r="AH255" t="n">
        <v>1</v>
      </c>
      <c r="AI255" t="n">
        <v>5</v>
      </c>
      <c r="AJ255" t="n">
        <v>4</v>
      </c>
      <c r="AK255" t="n">
        <v>12</v>
      </c>
      <c r="AL255" t="n">
        <v>1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HYPERLINK("http://catalog.hathitrust.org/Record/000904797","HathiTrust Record")</f>
        <v/>
      </c>
      <c r="AS255">
        <f>HYPERLINK("https://creighton-primo.hosted.exlibrisgroup.com/primo-explore/search?tab=default_tab&amp;search_scope=EVERYTHING&amp;vid=01CRU&amp;lang=en_US&amp;offset=0&amp;query=any,contains,991001053099702656","Catalog Record")</f>
        <v/>
      </c>
      <c r="AT255">
        <f>HYPERLINK("http://www.worldcat.org/oclc/15661297","WorldCat Record")</f>
        <v/>
      </c>
      <c r="AU255" t="inlineStr">
        <is>
          <t>986947:eng</t>
        </is>
      </c>
      <c r="AV255" t="inlineStr">
        <is>
          <t>15661297</t>
        </is>
      </c>
      <c r="AW255" t="inlineStr">
        <is>
          <t>991001053099702656</t>
        </is>
      </c>
      <c r="AX255" t="inlineStr">
        <is>
          <t>991001053099702656</t>
        </is>
      </c>
      <c r="AY255" t="inlineStr">
        <is>
          <t>2259810470002656</t>
        </is>
      </c>
      <c r="AZ255" t="inlineStr">
        <is>
          <t>BOOK</t>
        </is>
      </c>
      <c r="BB255" t="inlineStr">
        <is>
          <t>9780195044690</t>
        </is>
      </c>
      <c r="BC255" t="inlineStr">
        <is>
          <t>32285000247311</t>
        </is>
      </c>
      <c r="BD255" t="inlineStr">
        <is>
          <t>893432558</t>
        </is>
      </c>
    </row>
    <row r="256">
      <c r="A256" t="inlineStr">
        <is>
          <t>No</t>
        </is>
      </c>
      <c r="B256" t="inlineStr">
        <is>
          <t>H62 .A663 1985</t>
        </is>
      </c>
      <c r="C256" t="inlineStr">
        <is>
          <t>0                      H  0062000A  663         1985</t>
        </is>
      </c>
      <c r="D256" t="inlineStr">
        <is>
          <t>Action science / Chris Argyris, Robert Putnam, Diana McLain Smith.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Argyris, Chris, 1923-2013.</t>
        </is>
      </c>
      <c r="L256" t="inlineStr">
        <is>
          <t>San Francisco : Jossey-Bass, 1985.</t>
        </is>
      </c>
      <c r="M256" t="inlineStr">
        <is>
          <t>1985</t>
        </is>
      </c>
      <c r="N256" t="inlineStr">
        <is>
          <t>1st ed.</t>
        </is>
      </c>
      <c r="O256" t="inlineStr">
        <is>
          <t>eng</t>
        </is>
      </c>
      <c r="P256" t="inlineStr">
        <is>
          <t>cau</t>
        </is>
      </c>
      <c r="Q256" t="inlineStr">
        <is>
          <t>The Jossey-Bass management series</t>
        </is>
      </c>
      <c r="R256" t="inlineStr">
        <is>
          <t xml:space="preserve">H  </t>
        </is>
      </c>
      <c r="S256" t="n">
        <v>9</v>
      </c>
      <c r="T256" t="n">
        <v>9</v>
      </c>
      <c r="U256" t="inlineStr">
        <is>
          <t>2000-08-25</t>
        </is>
      </c>
      <c r="V256" t="inlineStr">
        <is>
          <t>2000-08-25</t>
        </is>
      </c>
      <c r="W256" t="inlineStr">
        <is>
          <t>1992-01-27</t>
        </is>
      </c>
      <c r="X256" t="inlineStr">
        <is>
          <t>1992-01-27</t>
        </is>
      </c>
      <c r="Y256" t="n">
        <v>621</v>
      </c>
      <c r="Z256" t="n">
        <v>475</v>
      </c>
      <c r="AA256" t="n">
        <v>490</v>
      </c>
      <c r="AB256" t="n">
        <v>4</v>
      </c>
      <c r="AC256" t="n">
        <v>4</v>
      </c>
      <c r="AD256" t="n">
        <v>27</v>
      </c>
      <c r="AE256" t="n">
        <v>28</v>
      </c>
      <c r="AF256" t="n">
        <v>12</v>
      </c>
      <c r="AG256" t="n">
        <v>12</v>
      </c>
      <c r="AH256" t="n">
        <v>4</v>
      </c>
      <c r="AI256" t="n">
        <v>5</v>
      </c>
      <c r="AJ256" t="n">
        <v>16</v>
      </c>
      <c r="AK256" t="n">
        <v>16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HYPERLINK("https://creighton-primo.hosted.exlibrisgroup.com/primo-explore/search?tab=default_tab&amp;search_scope=EVERYTHING&amp;vid=01CRU&amp;lang=en_US&amp;offset=0&amp;query=any,contains,991005405619702656","Catalog Record")</f>
        <v/>
      </c>
      <c r="AT256">
        <f>HYPERLINK("http://www.worldcat.org/oclc/12370857","WorldCat Record")</f>
        <v/>
      </c>
      <c r="AU256" t="inlineStr">
        <is>
          <t>5028879:eng</t>
        </is>
      </c>
      <c r="AV256" t="inlineStr">
        <is>
          <t>12370857</t>
        </is>
      </c>
      <c r="AW256" t="inlineStr">
        <is>
          <t>991005405619702656</t>
        </is>
      </c>
      <c r="AX256" t="inlineStr">
        <is>
          <t>991005405619702656</t>
        </is>
      </c>
      <c r="AY256" t="inlineStr">
        <is>
          <t>2261441950002656</t>
        </is>
      </c>
      <c r="AZ256" t="inlineStr">
        <is>
          <t>BOOK</t>
        </is>
      </c>
      <c r="BB256" t="inlineStr">
        <is>
          <t>9780875896656</t>
        </is>
      </c>
      <c r="BC256" t="inlineStr">
        <is>
          <t>32285000888577</t>
        </is>
      </c>
      <c r="BD256" t="inlineStr">
        <is>
          <t>893443967</t>
        </is>
      </c>
    </row>
    <row r="257">
      <c r="A257" t="inlineStr">
        <is>
          <t>No</t>
        </is>
      </c>
      <c r="B257" t="inlineStr">
        <is>
          <t>H62 .A78 2003</t>
        </is>
      </c>
      <c r="C257" t="inlineStr">
        <is>
          <t>0                      H  0062000A  78          2003</t>
        </is>
      </c>
      <c r="D257" t="inlineStr">
        <is>
          <t>Key themes in qualitative research : continuities and changes / Paul Atkinson, Amanda Coffey, Sara Delamont.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Atkinson, Paul, 1947-</t>
        </is>
      </c>
      <c r="L257" t="inlineStr">
        <is>
          <t>Walnut Creek, Calif. : AltaMira Press, c2003.</t>
        </is>
      </c>
      <c r="M257" t="inlineStr">
        <is>
          <t>2003</t>
        </is>
      </c>
      <c r="O257" t="inlineStr">
        <is>
          <t>eng</t>
        </is>
      </c>
      <c r="P257" t="inlineStr">
        <is>
          <t>cau</t>
        </is>
      </c>
      <c r="R257" t="inlineStr">
        <is>
          <t xml:space="preserve">H  </t>
        </is>
      </c>
      <c r="S257" t="n">
        <v>1</v>
      </c>
      <c r="T257" t="n">
        <v>1</v>
      </c>
      <c r="U257" t="inlineStr">
        <is>
          <t>2004-05-04</t>
        </is>
      </c>
      <c r="V257" t="inlineStr">
        <is>
          <t>2004-05-04</t>
        </is>
      </c>
      <c r="W257" t="inlineStr">
        <is>
          <t>2004-05-04</t>
        </is>
      </c>
      <c r="X257" t="inlineStr">
        <is>
          <t>2004-05-04</t>
        </is>
      </c>
      <c r="Y257" t="n">
        <v>355</v>
      </c>
      <c r="Z257" t="n">
        <v>252</v>
      </c>
      <c r="AA257" t="n">
        <v>283</v>
      </c>
      <c r="AB257" t="n">
        <v>3</v>
      </c>
      <c r="AC257" t="n">
        <v>3</v>
      </c>
      <c r="AD257" t="n">
        <v>14</v>
      </c>
      <c r="AE257" t="n">
        <v>16</v>
      </c>
      <c r="AF257" t="n">
        <v>6</v>
      </c>
      <c r="AG257" t="n">
        <v>7</v>
      </c>
      <c r="AH257" t="n">
        <v>3</v>
      </c>
      <c r="AI257" t="n">
        <v>4</v>
      </c>
      <c r="AJ257" t="n">
        <v>7</v>
      </c>
      <c r="AK257" t="n">
        <v>7</v>
      </c>
      <c r="AL257" t="n">
        <v>2</v>
      </c>
      <c r="AM257" t="n">
        <v>2</v>
      </c>
      <c r="AN257" t="n">
        <v>0</v>
      </c>
      <c r="AO257" t="n">
        <v>1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HYPERLINK("http://catalog.hathitrust.org/Record/004320813","HathiTrust Record")</f>
        <v/>
      </c>
      <c r="AS257">
        <f>HYPERLINK("https://creighton-primo.hosted.exlibrisgroup.com/primo-explore/search?tab=default_tab&amp;search_scope=EVERYTHING&amp;vid=01CRU&amp;lang=en_US&amp;offset=0&amp;query=any,contains,991004214039702656","Catalog Record")</f>
        <v/>
      </c>
      <c r="AT257">
        <f>HYPERLINK("http://www.worldcat.org/oclc/50866928","WorldCat Record")</f>
        <v/>
      </c>
      <c r="AU257" t="inlineStr">
        <is>
          <t>799724540:eng</t>
        </is>
      </c>
      <c r="AV257" t="inlineStr">
        <is>
          <t>50866928</t>
        </is>
      </c>
      <c r="AW257" t="inlineStr">
        <is>
          <t>991004214039702656</t>
        </is>
      </c>
      <c r="AX257" t="inlineStr">
        <is>
          <t>991004214039702656</t>
        </is>
      </c>
      <c r="AY257" t="inlineStr">
        <is>
          <t>2260284480002656</t>
        </is>
      </c>
      <c r="AZ257" t="inlineStr">
        <is>
          <t>BOOK</t>
        </is>
      </c>
      <c r="BB257" t="inlineStr">
        <is>
          <t>9780759101265</t>
        </is>
      </c>
      <c r="BC257" t="inlineStr">
        <is>
          <t>32285004903349</t>
        </is>
      </c>
      <c r="BD257" t="inlineStr">
        <is>
          <t>893253404</t>
        </is>
      </c>
    </row>
    <row r="258">
      <c r="A258" t="inlineStr">
        <is>
          <t>No</t>
        </is>
      </c>
      <c r="B258" t="inlineStr">
        <is>
          <t>H62 .B256</t>
        </is>
      </c>
      <c r="C258" t="inlineStr">
        <is>
          <t>0                      H  0062000B  256</t>
        </is>
      </c>
      <c r="D258" t="inlineStr">
        <is>
          <t>Methods of instruction in social studies education / James L. Barth.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Barth, James L., 1931-</t>
        </is>
      </c>
      <c r="L258" t="inlineStr">
        <is>
          <t>Washington, D.C. : University Press of America, c1979.</t>
        </is>
      </c>
      <c r="M258" t="inlineStr">
        <is>
          <t>1979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H  </t>
        </is>
      </c>
      <c r="S258" t="n">
        <v>1</v>
      </c>
      <c r="T258" t="n">
        <v>1</v>
      </c>
      <c r="U258" t="inlineStr">
        <is>
          <t>1995-05-10</t>
        </is>
      </c>
      <c r="V258" t="inlineStr">
        <is>
          <t>1995-05-10</t>
        </is>
      </c>
      <c r="W258" t="inlineStr">
        <is>
          <t>1992-01-27</t>
        </is>
      </c>
      <c r="X258" t="inlineStr">
        <is>
          <t>1992-01-27</t>
        </is>
      </c>
      <c r="Y258" t="n">
        <v>100</v>
      </c>
      <c r="Z258" t="n">
        <v>94</v>
      </c>
      <c r="AA258" t="n">
        <v>270</v>
      </c>
      <c r="AB258" t="n">
        <v>2</v>
      </c>
      <c r="AC258" t="n">
        <v>2</v>
      </c>
      <c r="AD258" t="n">
        <v>6</v>
      </c>
      <c r="AE258" t="n">
        <v>15</v>
      </c>
      <c r="AF258" t="n">
        <v>2</v>
      </c>
      <c r="AG258" t="n">
        <v>7</v>
      </c>
      <c r="AH258" t="n">
        <v>1</v>
      </c>
      <c r="AI258" t="n">
        <v>1</v>
      </c>
      <c r="AJ258" t="n">
        <v>4</v>
      </c>
      <c r="AK258" t="n">
        <v>12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HYPERLINK("https://creighton-primo.hosted.exlibrisgroup.com/primo-explore/search?tab=default_tab&amp;search_scope=EVERYTHING&amp;vid=01CRU&amp;lang=en_US&amp;offset=0&amp;query=any,contains,991004912179702656","Catalog Record")</f>
        <v/>
      </c>
      <c r="AT258">
        <f>HYPERLINK("http://www.worldcat.org/oclc/5994995","WorldCat Record")</f>
        <v/>
      </c>
      <c r="AU258" t="inlineStr">
        <is>
          <t>3066736:eng</t>
        </is>
      </c>
      <c r="AV258" t="inlineStr">
        <is>
          <t>5994995</t>
        </is>
      </c>
      <c r="AW258" t="inlineStr">
        <is>
          <t>991004912179702656</t>
        </is>
      </c>
      <c r="AX258" t="inlineStr">
        <is>
          <t>991004912179702656</t>
        </is>
      </c>
      <c r="AY258" t="inlineStr">
        <is>
          <t>2262377530002656</t>
        </is>
      </c>
      <c r="AZ258" t="inlineStr">
        <is>
          <t>BOOK</t>
        </is>
      </c>
      <c r="BB258" t="inlineStr">
        <is>
          <t>9780819108173</t>
        </is>
      </c>
      <c r="BC258" t="inlineStr">
        <is>
          <t>32285000888585</t>
        </is>
      </c>
      <c r="BD258" t="inlineStr">
        <is>
          <t>893344396</t>
        </is>
      </c>
    </row>
    <row r="259">
      <c r="A259" t="inlineStr">
        <is>
          <t>No</t>
        </is>
      </c>
      <c r="B259" t="inlineStr">
        <is>
          <t>H62 .B284 1986</t>
        </is>
      </c>
      <c r="C259" t="inlineStr">
        <is>
          <t>0                      H  0062000B  284         1986</t>
        </is>
      </c>
      <c r="D259" t="inlineStr">
        <is>
          <t>Observing interaction : an introduction to sequential analysis / Roger Bakeman and John M. Gottman.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Bakeman, Roger.</t>
        </is>
      </c>
      <c r="L259" t="inlineStr">
        <is>
          <t>Cambridge [Cambridgeshire] ; New York : Cambridge University Press, 1986.</t>
        </is>
      </c>
      <c r="M259" t="inlineStr">
        <is>
          <t>1986</t>
        </is>
      </c>
      <c r="O259" t="inlineStr">
        <is>
          <t>eng</t>
        </is>
      </c>
      <c r="P259" t="inlineStr">
        <is>
          <t>enk</t>
        </is>
      </c>
      <c r="R259" t="inlineStr">
        <is>
          <t xml:space="preserve">H  </t>
        </is>
      </c>
      <c r="S259" t="n">
        <v>2</v>
      </c>
      <c r="T259" t="n">
        <v>2</v>
      </c>
      <c r="U259" t="inlineStr">
        <is>
          <t>2009-05-15</t>
        </is>
      </c>
      <c r="V259" t="inlineStr">
        <is>
          <t>2009-05-15</t>
        </is>
      </c>
      <c r="W259" t="inlineStr">
        <is>
          <t>1992-01-27</t>
        </is>
      </c>
      <c r="X259" t="inlineStr">
        <is>
          <t>1992-01-27</t>
        </is>
      </c>
      <c r="Y259" t="n">
        <v>505</v>
      </c>
      <c r="Z259" t="n">
        <v>341</v>
      </c>
      <c r="AA259" t="n">
        <v>444</v>
      </c>
      <c r="AB259" t="n">
        <v>3</v>
      </c>
      <c r="AC259" t="n">
        <v>4</v>
      </c>
      <c r="AD259" t="n">
        <v>14</v>
      </c>
      <c r="AE259" t="n">
        <v>20</v>
      </c>
      <c r="AF259" t="n">
        <v>3</v>
      </c>
      <c r="AG259" t="n">
        <v>6</v>
      </c>
      <c r="AH259" t="n">
        <v>5</v>
      </c>
      <c r="AI259" t="n">
        <v>6</v>
      </c>
      <c r="AJ259" t="n">
        <v>9</v>
      </c>
      <c r="AK259" t="n">
        <v>13</v>
      </c>
      <c r="AL259" t="n">
        <v>2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HYPERLINK("https://creighton-primo.hosted.exlibrisgroup.com/primo-explore/search?tab=default_tab&amp;search_scope=EVERYTHING&amp;vid=01CRU&amp;lang=en_US&amp;offset=0&amp;query=any,contains,991000700599702656","Catalog Record")</f>
        <v/>
      </c>
      <c r="AT259">
        <f>HYPERLINK("http://www.worldcat.org/oclc/12549319","WorldCat Record")</f>
        <v/>
      </c>
      <c r="AU259" t="inlineStr">
        <is>
          <t>5266658:eng</t>
        </is>
      </c>
      <c r="AV259" t="inlineStr">
        <is>
          <t>12549319</t>
        </is>
      </c>
      <c r="AW259" t="inlineStr">
        <is>
          <t>991000700599702656</t>
        </is>
      </c>
      <c r="AX259" t="inlineStr">
        <is>
          <t>991000700599702656</t>
        </is>
      </c>
      <c r="AY259" t="inlineStr">
        <is>
          <t>2263523690002656</t>
        </is>
      </c>
      <c r="AZ259" t="inlineStr">
        <is>
          <t>BOOK</t>
        </is>
      </c>
      <c r="BB259" t="inlineStr">
        <is>
          <t>9780521275934</t>
        </is>
      </c>
      <c r="BC259" t="inlineStr">
        <is>
          <t>32285000888593</t>
        </is>
      </c>
      <c r="BD259" t="inlineStr">
        <is>
          <t>893796922</t>
        </is>
      </c>
    </row>
    <row r="260">
      <c r="A260" t="inlineStr">
        <is>
          <t>No</t>
        </is>
      </c>
      <c r="B260" t="inlineStr">
        <is>
          <t>H62 .B288 1992</t>
        </is>
      </c>
      <c r="C260" t="inlineStr">
        <is>
          <t>0                      H  0062000B  288         1992</t>
        </is>
      </c>
      <c r="D260" t="inlineStr">
        <is>
          <t>Analyzing visual data / Michael S. Ball, Gregory W.H. Smith.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Ball, M. S. (Michael S.)</t>
        </is>
      </c>
      <c r="L260" t="inlineStr">
        <is>
          <t>Newbury Park, CA : Sage Publications, 1992.</t>
        </is>
      </c>
      <c r="M260" t="inlineStr">
        <is>
          <t>1992</t>
        </is>
      </c>
      <c r="O260" t="inlineStr">
        <is>
          <t>eng</t>
        </is>
      </c>
      <c r="P260" t="inlineStr">
        <is>
          <t>cau</t>
        </is>
      </c>
      <c r="Q260" t="inlineStr">
        <is>
          <t>Qualitative research methods ; v. 24</t>
        </is>
      </c>
      <c r="R260" t="inlineStr">
        <is>
          <t xml:space="preserve">H  </t>
        </is>
      </c>
      <c r="S260" t="n">
        <v>243</v>
      </c>
      <c r="T260" t="n">
        <v>243</v>
      </c>
      <c r="U260" t="inlineStr">
        <is>
          <t>1999-04-12</t>
        </is>
      </c>
      <c r="V260" t="inlineStr">
        <is>
          <t>1999-04-12</t>
        </is>
      </c>
      <c r="W260" t="inlineStr">
        <is>
          <t>1992-09-03</t>
        </is>
      </c>
      <c r="X260" t="inlineStr">
        <is>
          <t>1992-09-03</t>
        </is>
      </c>
      <c r="Y260" t="n">
        <v>474</v>
      </c>
      <c r="Z260" t="n">
        <v>295</v>
      </c>
      <c r="AA260" t="n">
        <v>355</v>
      </c>
      <c r="AB260" t="n">
        <v>4</v>
      </c>
      <c r="AC260" t="n">
        <v>4</v>
      </c>
      <c r="AD260" t="n">
        <v>21</v>
      </c>
      <c r="AE260" t="n">
        <v>23</v>
      </c>
      <c r="AF260" t="n">
        <v>8</v>
      </c>
      <c r="AG260" t="n">
        <v>9</v>
      </c>
      <c r="AH260" t="n">
        <v>3</v>
      </c>
      <c r="AI260" t="n">
        <v>4</v>
      </c>
      <c r="AJ260" t="n">
        <v>13</v>
      </c>
      <c r="AK260" t="n">
        <v>13</v>
      </c>
      <c r="AL260" t="n">
        <v>3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HYPERLINK("http://catalog.hathitrust.org/Record/002573853","HathiTrust Record")</f>
        <v/>
      </c>
      <c r="AS260">
        <f>HYPERLINK("https://creighton-primo.hosted.exlibrisgroup.com/primo-explore/search?tab=default_tab&amp;search_scope=EVERYTHING&amp;vid=01CRU&amp;lang=en_US&amp;offset=0&amp;query=any,contains,991002001359702656","Catalog Record")</f>
        <v/>
      </c>
      <c r="AT260">
        <f>HYPERLINK("http://www.worldcat.org/oclc/25412452","WorldCat Record")</f>
        <v/>
      </c>
      <c r="AU260" t="inlineStr">
        <is>
          <t>20759202:eng</t>
        </is>
      </c>
      <c r="AV260" t="inlineStr">
        <is>
          <t>25412452</t>
        </is>
      </c>
      <c r="AW260" t="inlineStr">
        <is>
          <t>991002001359702656</t>
        </is>
      </c>
      <c r="AX260" t="inlineStr">
        <is>
          <t>991002001359702656</t>
        </is>
      </c>
      <c r="AY260" t="inlineStr">
        <is>
          <t>2256985260002656</t>
        </is>
      </c>
      <c r="AZ260" t="inlineStr">
        <is>
          <t>BOOK</t>
        </is>
      </c>
      <c r="BB260" t="inlineStr">
        <is>
          <t>9780803934344</t>
        </is>
      </c>
      <c r="BC260" t="inlineStr">
        <is>
          <t>32285001285492</t>
        </is>
      </c>
      <c r="BD260" t="inlineStr">
        <is>
          <t>893444909</t>
        </is>
      </c>
    </row>
    <row r="261">
      <c r="A261" t="inlineStr">
        <is>
          <t>No</t>
        </is>
      </c>
      <c r="B261" t="inlineStr">
        <is>
          <t>H62 .B36 v.3 1972</t>
        </is>
      </c>
      <c r="C261" t="inlineStr">
        <is>
          <t>0                      H  0062000B  36                                                      v.3 1972</t>
        </is>
      </c>
      <c r="D261" t="inlineStr">
        <is>
          <t>Outline of world cultures.</t>
        </is>
      </c>
      <c r="E261" t="inlineStr">
        <is>
          <t>V.3 1972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Murdock, George Peter, 1897-1985.</t>
        </is>
      </c>
      <c r="L261" t="inlineStr">
        <is>
          <t>New Haven, Human Relations Area Files, 1972.</t>
        </is>
      </c>
      <c r="M261" t="inlineStr">
        <is>
          <t>1972</t>
        </is>
      </c>
      <c r="N261" t="inlineStr">
        <is>
          <t>4th ed., rev.</t>
        </is>
      </c>
      <c r="O261" t="inlineStr">
        <is>
          <t>eng</t>
        </is>
      </c>
      <c r="P261" t="inlineStr">
        <is>
          <t>ctu</t>
        </is>
      </c>
      <c r="Q261" t="inlineStr">
        <is>
          <t>Behavior science outlines ; v. 3</t>
        </is>
      </c>
      <c r="R261" t="inlineStr">
        <is>
          <t xml:space="preserve">H  </t>
        </is>
      </c>
      <c r="S261" t="n">
        <v>1</v>
      </c>
      <c r="T261" t="n">
        <v>1</v>
      </c>
      <c r="U261" t="inlineStr">
        <is>
          <t>2003-08-04</t>
        </is>
      </c>
      <c r="V261" t="inlineStr">
        <is>
          <t>2003-08-04</t>
        </is>
      </c>
      <c r="W261" t="inlineStr">
        <is>
          <t>1997-06-05</t>
        </is>
      </c>
      <c r="X261" t="inlineStr">
        <is>
          <t>1997-06-05</t>
        </is>
      </c>
      <c r="Y261" t="n">
        <v>144</v>
      </c>
      <c r="Z261" t="n">
        <v>118</v>
      </c>
      <c r="AA261" t="n">
        <v>502</v>
      </c>
      <c r="AB261" t="n">
        <v>1</v>
      </c>
      <c r="AC261" t="n">
        <v>3</v>
      </c>
      <c r="AD261" t="n">
        <v>4</v>
      </c>
      <c r="AE261" t="n">
        <v>20</v>
      </c>
      <c r="AF261" t="n">
        <v>1</v>
      </c>
      <c r="AG261" t="n">
        <v>7</v>
      </c>
      <c r="AH261" t="n">
        <v>0</v>
      </c>
      <c r="AI261" t="n">
        <v>4</v>
      </c>
      <c r="AJ261" t="n">
        <v>4</v>
      </c>
      <c r="AK261" t="n">
        <v>13</v>
      </c>
      <c r="AL261" t="n">
        <v>0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HYPERLINK("https://creighton-primo.hosted.exlibrisgroup.com/primo-explore/search?tab=default_tab&amp;search_scope=EVERYTHING&amp;vid=01CRU&amp;lang=en_US&amp;offset=0&amp;query=any,contains,991002563819702656","Catalog Record")</f>
        <v/>
      </c>
      <c r="AT261">
        <f>HYPERLINK("http://www.worldcat.org/oclc/372200","WorldCat Record")</f>
        <v/>
      </c>
      <c r="AU261" t="inlineStr">
        <is>
          <t>149315034:eng</t>
        </is>
      </c>
      <c r="AV261" t="inlineStr">
        <is>
          <t>372200</t>
        </is>
      </c>
      <c r="AW261" t="inlineStr">
        <is>
          <t>991002563819702656</t>
        </is>
      </c>
      <c r="AX261" t="inlineStr">
        <is>
          <t>991002563819702656</t>
        </is>
      </c>
      <c r="AY261" t="inlineStr">
        <is>
          <t>2261833880002656</t>
        </is>
      </c>
      <c r="AZ261" t="inlineStr">
        <is>
          <t>BOOK</t>
        </is>
      </c>
      <c r="BB261" t="inlineStr">
        <is>
          <t>9780875366562</t>
        </is>
      </c>
      <c r="BC261" t="inlineStr">
        <is>
          <t>32285002760089</t>
        </is>
      </c>
      <c r="BD261" t="inlineStr">
        <is>
          <t>893530176</t>
        </is>
      </c>
    </row>
    <row r="262">
      <c r="A262" t="inlineStr">
        <is>
          <t>No</t>
        </is>
      </c>
      <c r="B262" t="inlineStr">
        <is>
          <t>H62 .B3634 1984</t>
        </is>
      </c>
      <c r="C262" t="inlineStr">
        <is>
          <t>0                      H  0062000B  3634        1984</t>
        </is>
      </c>
      <c r="D262" t="inlineStr">
        <is>
          <t>Guidelines for preparing the research proposal / John H. Behling.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Behling, John H.</t>
        </is>
      </c>
      <c r="L262" t="inlineStr">
        <is>
          <t>Lanham, MD : University Press of America, c1984.</t>
        </is>
      </c>
      <c r="M262" t="inlineStr">
        <is>
          <t>1984</t>
        </is>
      </c>
      <c r="N262" t="inlineStr">
        <is>
          <t>Rev. ed.</t>
        </is>
      </c>
      <c r="O262" t="inlineStr">
        <is>
          <t>eng</t>
        </is>
      </c>
      <c r="P262" t="inlineStr">
        <is>
          <t>mdu</t>
        </is>
      </c>
      <c r="R262" t="inlineStr">
        <is>
          <t xml:space="preserve">H  </t>
        </is>
      </c>
      <c r="S262" t="n">
        <v>6</v>
      </c>
      <c r="T262" t="n">
        <v>6</v>
      </c>
      <c r="U262" t="inlineStr">
        <is>
          <t>1996-08-05</t>
        </is>
      </c>
      <c r="V262" t="inlineStr">
        <is>
          <t>1996-08-05</t>
        </is>
      </c>
      <c r="W262" t="inlineStr">
        <is>
          <t>1992-07-07</t>
        </is>
      </c>
      <c r="X262" t="inlineStr">
        <is>
          <t>1992-07-07</t>
        </is>
      </c>
      <c r="Y262" t="n">
        <v>606</v>
      </c>
      <c r="Z262" t="n">
        <v>527</v>
      </c>
      <c r="AA262" t="n">
        <v>590</v>
      </c>
      <c r="AB262" t="n">
        <v>4</v>
      </c>
      <c r="AC262" t="n">
        <v>5</v>
      </c>
      <c r="AD262" t="n">
        <v>22</v>
      </c>
      <c r="AE262" t="n">
        <v>26</v>
      </c>
      <c r="AF262" t="n">
        <v>8</v>
      </c>
      <c r="AG262" t="n">
        <v>10</v>
      </c>
      <c r="AH262" t="n">
        <v>5</v>
      </c>
      <c r="AI262" t="n">
        <v>7</v>
      </c>
      <c r="AJ262" t="n">
        <v>11</v>
      </c>
      <c r="AK262" t="n">
        <v>13</v>
      </c>
      <c r="AL262" t="n">
        <v>3</v>
      </c>
      <c r="AM262" t="n">
        <v>4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HYPERLINK("http://catalog.hathitrust.org/Record/000121493","HathiTrust Record")</f>
        <v/>
      </c>
      <c r="AS262">
        <f>HYPERLINK("https://creighton-primo.hosted.exlibrisgroup.com/primo-explore/search?tab=default_tab&amp;search_scope=EVERYTHING&amp;vid=01CRU&amp;lang=en_US&amp;offset=0&amp;query=any,contains,991000321749702656","Catalog Record")</f>
        <v/>
      </c>
      <c r="AT262">
        <f>HYPERLINK("http://www.worldcat.org/oclc/10147388","WorldCat Record")</f>
        <v/>
      </c>
      <c r="AU262" t="inlineStr">
        <is>
          <t>3701828:eng</t>
        </is>
      </c>
      <c r="AV262" t="inlineStr">
        <is>
          <t>10147388</t>
        </is>
      </c>
      <c r="AW262" t="inlineStr">
        <is>
          <t>991000321749702656</t>
        </is>
      </c>
      <c r="AX262" t="inlineStr">
        <is>
          <t>991000321749702656</t>
        </is>
      </c>
      <c r="AY262" t="inlineStr">
        <is>
          <t>2257018720002656</t>
        </is>
      </c>
      <c r="AZ262" t="inlineStr">
        <is>
          <t>BOOK</t>
        </is>
      </c>
      <c r="BB262" t="inlineStr">
        <is>
          <t>9780819137340</t>
        </is>
      </c>
      <c r="BC262" t="inlineStr">
        <is>
          <t>32285001149680</t>
        </is>
      </c>
      <c r="BD262" t="inlineStr">
        <is>
          <t>893249244</t>
        </is>
      </c>
    </row>
    <row r="263">
      <c r="A263" t="inlineStr">
        <is>
          <t>No</t>
        </is>
      </c>
      <c r="B263" t="inlineStr">
        <is>
          <t>H62 .B42</t>
        </is>
      </c>
      <c r="C263" t="inlineStr">
        <is>
          <t>0                      H  0062000B  42</t>
        </is>
      </c>
      <c r="D263" t="inlineStr">
        <is>
          <t>Research and report writing for business and economics / [by] Conrad Berenson and Raymond Colton.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Berenson, Conrad.</t>
        </is>
      </c>
      <c r="L263" t="inlineStr">
        <is>
          <t>New York : Random House, [1971]</t>
        </is>
      </c>
      <c r="M263" t="inlineStr">
        <is>
          <t>1971</t>
        </is>
      </c>
      <c r="N263" t="inlineStr">
        <is>
          <t>[1st ed.]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  </t>
        </is>
      </c>
      <c r="S263" t="n">
        <v>7</v>
      </c>
      <c r="T263" t="n">
        <v>7</v>
      </c>
      <c r="U263" t="inlineStr">
        <is>
          <t>1996-10-07</t>
        </is>
      </c>
      <c r="V263" t="inlineStr">
        <is>
          <t>1996-10-07</t>
        </is>
      </c>
      <c r="W263" t="inlineStr">
        <is>
          <t>1992-07-08</t>
        </is>
      </c>
      <c r="X263" t="inlineStr">
        <is>
          <t>1992-07-08</t>
        </is>
      </c>
      <c r="Y263" t="n">
        <v>315</v>
      </c>
      <c r="Z263" t="n">
        <v>254</v>
      </c>
      <c r="AA263" t="n">
        <v>260</v>
      </c>
      <c r="AB263" t="n">
        <v>4</v>
      </c>
      <c r="AC263" t="n">
        <v>4</v>
      </c>
      <c r="AD263" t="n">
        <v>15</v>
      </c>
      <c r="AE263" t="n">
        <v>15</v>
      </c>
      <c r="AF263" t="n">
        <v>6</v>
      </c>
      <c r="AG263" t="n">
        <v>6</v>
      </c>
      <c r="AH263" t="n">
        <v>2</v>
      </c>
      <c r="AI263" t="n">
        <v>2</v>
      </c>
      <c r="AJ263" t="n">
        <v>7</v>
      </c>
      <c r="AK263" t="n">
        <v>7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HYPERLINK("https://creighton-primo.hosted.exlibrisgroup.com/primo-explore/search?tab=default_tab&amp;search_scope=EVERYTHING&amp;vid=01CRU&amp;lang=en_US&amp;offset=0&amp;query=any,contains,991000719789702656","Catalog Record")</f>
        <v/>
      </c>
      <c r="AT263">
        <f>HYPERLINK("http://www.worldcat.org/oclc/126427","WorldCat Record")</f>
        <v/>
      </c>
      <c r="AU263" t="inlineStr">
        <is>
          <t>461023:eng</t>
        </is>
      </c>
      <c r="AV263" t="inlineStr">
        <is>
          <t>126427</t>
        </is>
      </c>
      <c r="AW263" t="inlineStr">
        <is>
          <t>991000719789702656</t>
        </is>
      </c>
      <c r="AX263" t="inlineStr">
        <is>
          <t>991000719789702656</t>
        </is>
      </c>
      <c r="AY263" t="inlineStr">
        <is>
          <t>2258409700002656</t>
        </is>
      </c>
      <c r="AZ263" t="inlineStr">
        <is>
          <t>BOOK</t>
        </is>
      </c>
      <c r="BB263" t="inlineStr">
        <is>
          <t>9780394303185</t>
        </is>
      </c>
      <c r="BC263" t="inlineStr">
        <is>
          <t>32285001149698</t>
        </is>
      </c>
      <c r="BD263" t="inlineStr">
        <is>
          <t>893614444</t>
        </is>
      </c>
    </row>
    <row r="264">
      <c r="A264" t="inlineStr">
        <is>
          <t>No</t>
        </is>
      </c>
      <c r="B264" t="inlineStr">
        <is>
          <t>H62 .B428 1990</t>
        </is>
      </c>
      <c r="C264" t="inlineStr">
        <is>
          <t>0                      H  0062000B  428         1990</t>
        </is>
      </c>
      <c r="D264" t="inlineStr">
        <is>
          <t>Thinking about program evaluation / Richard A. Berk, Peter H. Rossi.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Berk, Richard A.</t>
        </is>
      </c>
      <c r="L264" t="inlineStr">
        <is>
          <t>Newbury Park, Calif. : Sage Publications, c1990.</t>
        </is>
      </c>
      <c r="M264" t="inlineStr">
        <is>
          <t>1990</t>
        </is>
      </c>
      <c r="O264" t="inlineStr">
        <is>
          <t>eng</t>
        </is>
      </c>
      <c r="P264" t="inlineStr">
        <is>
          <t>cau</t>
        </is>
      </c>
      <c r="R264" t="inlineStr">
        <is>
          <t xml:space="preserve">H  </t>
        </is>
      </c>
      <c r="S264" t="n">
        <v>4</v>
      </c>
      <c r="T264" t="n">
        <v>4</v>
      </c>
      <c r="U264" t="inlineStr">
        <is>
          <t>1997-10-01</t>
        </is>
      </c>
      <c r="V264" t="inlineStr">
        <is>
          <t>1997-10-01</t>
        </is>
      </c>
      <c r="W264" t="inlineStr">
        <is>
          <t>1990-10-12</t>
        </is>
      </c>
      <c r="X264" t="inlineStr">
        <is>
          <t>1990-10-12</t>
        </is>
      </c>
      <c r="Y264" t="n">
        <v>434</v>
      </c>
      <c r="Z264" t="n">
        <v>312</v>
      </c>
      <c r="AA264" t="n">
        <v>485</v>
      </c>
      <c r="AB264" t="n">
        <v>3</v>
      </c>
      <c r="AC264" t="n">
        <v>4</v>
      </c>
      <c r="AD264" t="n">
        <v>17</v>
      </c>
      <c r="AE264" t="n">
        <v>22</v>
      </c>
      <c r="AF264" t="n">
        <v>7</v>
      </c>
      <c r="AG264" t="n">
        <v>9</v>
      </c>
      <c r="AH264" t="n">
        <v>5</v>
      </c>
      <c r="AI264" t="n">
        <v>6</v>
      </c>
      <c r="AJ264" t="n">
        <v>9</v>
      </c>
      <c r="AK264" t="n">
        <v>12</v>
      </c>
      <c r="AL264" t="n">
        <v>1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HYPERLINK("http://catalog.hathitrust.org/Record/001943075","HathiTrust Record")</f>
        <v/>
      </c>
      <c r="AS264">
        <f>HYPERLINK("https://creighton-primo.hosted.exlibrisgroup.com/primo-explore/search?tab=default_tab&amp;search_scope=EVERYTHING&amp;vid=01CRU&amp;lang=en_US&amp;offset=0&amp;query=any,contains,991001590179702656","Catalog Record")</f>
        <v/>
      </c>
      <c r="AT264">
        <f>HYPERLINK("http://www.worldcat.org/oclc/20565040","WorldCat Record")</f>
        <v/>
      </c>
      <c r="AU264" t="inlineStr">
        <is>
          <t>22220764:eng</t>
        </is>
      </c>
      <c r="AV264" t="inlineStr">
        <is>
          <t>20565040</t>
        </is>
      </c>
      <c r="AW264" t="inlineStr">
        <is>
          <t>991001590179702656</t>
        </is>
      </c>
      <c r="AX264" t="inlineStr">
        <is>
          <t>991001590179702656</t>
        </is>
      </c>
      <c r="AY264" t="inlineStr">
        <is>
          <t>2261097990002656</t>
        </is>
      </c>
      <c r="AZ264" t="inlineStr">
        <is>
          <t>BOOK</t>
        </is>
      </c>
      <c r="BB264" t="inlineStr">
        <is>
          <t>9780803937055</t>
        </is>
      </c>
      <c r="BC264" t="inlineStr">
        <is>
          <t>32285000310101</t>
        </is>
      </c>
      <c r="BD264" t="inlineStr">
        <is>
          <t>893426681</t>
        </is>
      </c>
    </row>
    <row r="265">
      <c r="A265" t="inlineStr">
        <is>
          <t>No</t>
        </is>
      </c>
      <c r="B265" t="inlineStr">
        <is>
          <t>H62 .B467 2008</t>
        </is>
      </c>
      <c r="C265" t="inlineStr">
        <is>
          <t>0                      H  0062000B  467         2008</t>
        </is>
      </c>
      <c r="D265" t="inlineStr">
        <is>
          <t>Best practices in quantitative methods / edited by Jason W. Osborne.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Thousand Oaks, Calif. : Sage Publications, c2008.</t>
        </is>
      </c>
      <c r="M265" t="inlineStr">
        <is>
          <t>2008</t>
        </is>
      </c>
      <c r="O265" t="inlineStr">
        <is>
          <t>eng</t>
        </is>
      </c>
      <c r="P265" t="inlineStr">
        <is>
          <t>cau</t>
        </is>
      </c>
      <c r="R265" t="inlineStr">
        <is>
          <t xml:space="preserve">H  </t>
        </is>
      </c>
      <c r="S265" t="n">
        <v>1</v>
      </c>
      <c r="T265" t="n">
        <v>1</v>
      </c>
      <c r="U265" t="inlineStr">
        <is>
          <t>2008-12-08</t>
        </is>
      </c>
      <c r="V265" t="inlineStr">
        <is>
          <t>2008-12-08</t>
        </is>
      </c>
      <c r="W265" t="inlineStr">
        <is>
          <t>2008-12-08</t>
        </is>
      </c>
      <c r="X265" t="inlineStr">
        <is>
          <t>2008-12-08</t>
        </is>
      </c>
      <c r="Y265" t="n">
        <v>326</v>
      </c>
      <c r="Z265" t="n">
        <v>183</v>
      </c>
      <c r="AA265" t="n">
        <v>250</v>
      </c>
      <c r="AB265" t="n">
        <v>2</v>
      </c>
      <c r="AC265" t="n">
        <v>3</v>
      </c>
      <c r="AD265" t="n">
        <v>10</v>
      </c>
      <c r="AE265" t="n">
        <v>15</v>
      </c>
      <c r="AF265" t="n">
        <v>5</v>
      </c>
      <c r="AG265" t="n">
        <v>6</v>
      </c>
      <c r="AH265" t="n">
        <v>2</v>
      </c>
      <c r="AI265" t="n">
        <v>4</v>
      </c>
      <c r="AJ265" t="n">
        <v>5</v>
      </c>
      <c r="AK265" t="n">
        <v>7</v>
      </c>
      <c r="AL265" t="n">
        <v>1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HYPERLINK("https://creighton-primo.hosted.exlibrisgroup.com/primo-explore/search?tab=default_tab&amp;search_scope=EVERYTHING&amp;vid=01CRU&amp;lang=en_US&amp;offset=0&amp;query=any,contains,991005273519702656","Catalog Record")</f>
        <v/>
      </c>
      <c r="AT265">
        <f>HYPERLINK("http://www.worldcat.org/oclc/129959212","WorldCat Record")</f>
        <v/>
      </c>
      <c r="AU265" t="inlineStr">
        <is>
          <t>117424208:eng</t>
        </is>
      </c>
      <c r="AV265" t="inlineStr">
        <is>
          <t>129959212</t>
        </is>
      </c>
      <c r="AW265" t="inlineStr">
        <is>
          <t>991005273519702656</t>
        </is>
      </c>
      <c r="AX265" t="inlineStr">
        <is>
          <t>991005273519702656</t>
        </is>
      </c>
      <c r="AY265" t="inlineStr">
        <is>
          <t>2263459190002656</t>
        </is>
      </c>
      <c r="AZ265" t="inlineStr">
        <is>
          <t>BOOK</t>
        </is>
      </c>
      <c r="BB265" t="inlineStr">
        <is>
          <t>9781412940658</t>
        </is>
      </c>
      <c r="BC265" t="inlineStr">
        <is>
          <t>32285005471536</t>
        </is>
      </c>
      <c r="BD265" t="inlineStr">
        <is>
          <t>893701305</t>
        </is>
      </c>
    </row>
    <row r="266">
      <c r="A266" t="inlineStr">
        <is>
          <t>No</t>
        </is>
      </c>
      <c r="B266" t="inlineStr">
        <is>
          <t>H62 .B475 1983</t>
        </is>
      </c>
      <c r="C266" t="inlineStr">
        <is>
          <t>0                      H  0062000B  475         1983</t>
        </is>
      </c>
      <c r="D266" t="inlineStr">
        <is>
          <t>Beyond method : strategies for social research / edited by Gareth Morgan.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Beverly Hills, Calif. : Sage Publications, c1983.</t>
        </is>
      </c>
      <c r="M266" t="inlineStr">
        <is>
          <t>1983</t>
        </is>
      </c>
      <c r="O266" t="inlineStr">
        <is>
          <t>eng</t>
        </is>
      </c>
      <c r="P266" t="inlineStr">
        <is>
          <t>cau</t>
        </is>
      </c>
      <c r="R266" t="inlineStr">
        <is>
          <t xml:space="preserve">H  </t>
        </is>
      </c>
      <c r="S266" t="n">
        <v>2</v>
      </c>
      <c r="T266" t="n">
        <v>2</v>
      </c>
      <c r="U266" t="inlineStr">
        <is>
          <t>1994-09-13</t>
        </is>
      </c>
      <c r="V266" t="inlineStr">
        <is>
          <t>1994-09-13</t>
        </is>
      </c>
      <c r="W266" t="inlineStr">
        <is>
          <t>1992-01-27</t>
        </is>
      </c>
      <c r="X266" t="inlineStr">
        <is>
          <t>1992-01-27</t>
        </is>
      </c>
      <c r="Y266" t="n">
        <v>657</v>
      </c>
      <c r="Z266" t="n">
        <v>442</v>
      </c>
      <c r="AA266" t="n">
        <v>451</v>
      </c>
      <c r="AB266" t="n">
        <v>3</v>
      </c>
      <c r="AC266" t="n">
        <v>3</v>
      </c>
      <c r="AD266" t="n">
        <v>24</v>
      </c>
      <c r="AE266" t="n">
        <v>24</v>
      </c>
      <c r="AF266" t="n">
        <v>9</v>
      </c>
      <c r="AG266" t="n">
        <v>9</v>
      </c>
      <c r="AH266" t="n">
        <v>6</v>
      </c>
      <c r="AI266" t="n">
        <v>6</v>
      </c>
      <c r="AJ266" t="n">
        <v>16</v>
      </c>
      <c r="AK266" t="n">
        <v>16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HYPERLINK("https://creighton-primo.hosted.exlibrisgroup.com/primo-explore/search?tab=default_tab&amp;search_scope=EVERYTHING&amp;vid=01CRU&amp;lang=en_US&amp;offset=0&amp;query=any,contains,991000140779702656","Catalog Record")</f>
        <v/>
      </c>
      <c r="AT266">
        <f>HYPERLINK("http://www.worldcat.org/oclc/9154659","WorldCat Record")</f>
        <v/>
      </c>
      <c r="AU266" t="inlineStr">
        <is>
          <t>347673743:eng</t>
        </is>
      </c>
      <c r="AV266" t="inlineStr">
        <is>
          <t>9154659</t>
        </is>
      </c>
      <c r="AW266" t="inlineStr">
        <is>
          <t>991000140779702656</t>
        </is>
      </c>
      <c r="AX266" t="inlineStr">
        <is>
          <t>991000140779702656</t>
        </is>
      </c>
      <c r="AY266" t="inlineStr">
        <is>
          <t>2264527300002656</t>
        </is>
      </c>
      <c r="AZ266" t="inlineStr">
        <is>
          <t>BOOK</t>
        </is>
      </c>
      <c r="BB266" t="inlineStr">
        <is>
          <t>9780803920781</t>
        </is>
      </c>
      <c r="BC266" t="inlineStr">
        <is>
          <t>32285000888619</t>
        </is>
      </c>
      <c r="BD266" t="inlineStr">
        <is>
          <t>893333245</t>
        </is>
      </c>
    </row>
    <row r="267">
      <c r="A267" t="inlineStr">
        <is>
          <t>No</t>
        </is>
      </c>
      <c r="B267" t="inlineStr">
        <is>
          <t>H62 .B5342</t>
        </is>
      </c>
      <c r="C267" t="inlineStr">
        <is>
          <t>0                      H  0062000B  5342</t>
        </is>
      </c>
      <c r="D267" t="inlineStr">
        <is>
          <t>Biography and society : the life history approach in the social sciences / edited by Daniel Bertaux.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Beverly Hills, Calif. ; London : Sage Publications, 1981.</t>
        </is>
      </c>
      <c r="M267" t="inlineStr">
        <is>
          <t>1981</t>
        </is>
      </c>
      <c r="O267" t="inlineStr">
        <is>
          <t>eng</t>
        </is>
      </c>
      <c r="P267" t="inlineStr">
        <is>
          <t>cau</t>
        </is>
      </c>
      <c r="Q267" t="inlineStr">
        <is>
          <t>Sage studies in international sociology ; 23</t>
        </is>
      </c>
      <c r="R267" t="inlineStr">
        <is>
          <t xml:space="preserve">H  </t>
        </is>
      </c>
      <c r="S267" t="n">
        <v>3</v>
      </c>
      <c r="T267" t="n">
        <v>3</v>
      </c>
      <c r="U267" t="inlineStr">
        <is>
          <t>1995-03-13</t>
        </is>
      </c>
      <c r="V267" t="inlineStr">
        <is>
          <t>1995-03-13</t>
        </is>
      </c>
      <c r="W267" t="inlineStr">
        <is>
          <t>1992-01-27</t>
        </is>
      </c>
      <c r="X267" t="inlineStr">
        <is>
          <t>1992-01-27</t>
        </is>
      </c>
      <c r="Y267" t="n">
        <v>451</v>
      </c>
      <c r="Z267" t="n">
        <v>303</v>
      </c>
      <c r="AA267" t="n">
        <v>304</v>
      </c>
      <c r="AB267" t="n">
        <v>3</v>
      </c>
      <c r="AC267" t="n">
        <v>3</v>
      </c>
      <c r="AD267" t="n">
        <v>15</v>
      </c>
      <c r="AE267" t="n">
        <v>15</v>
      </c>
      <c r="AF267" t="n">
        <v>4</v>
      </c>
      <c r="AG267" t="n">
        <v>4</v>
      </c>
      <c r="AH267" t="n">
        <v>5</v>
      </c>
      <c r="AI267" t="n">
        <v>5</v>
      </c>
      <c r="AJ267" t="n">
        <v>9</v>
      </c>
      <c r="AK267" t="n">
        <v>9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HYPERLINK("https://creighton-primo.hosted.exlibrisgroup.com/primo-explore/search?tab=default_tab&amp;search_scope=EVERYTHING&amp;vid=01CRU&amp;lang=en_US&amp;offset=0&amp;query=any,contains,991005179109702656","Catalog Record")</f>
        <v/>
      </c>
      <c r="AT267">
        <f>HYPERLINK("http://www.worldcat.org/oclc/7936757","WorldCat Record")</f>
        <v/>
      </c>
      <c r="AU267" t="inlineStr">
        <is>
          <t>807121661:eng</t>
        </is>
      </c>
      <c r="AV267" t="inlineStr">
        <is>
          <t>7936757</t>
        </is>
      </c>
      <c r="AW267" t="inlineStr">
        <is>
          <t>991005179109702656</t>
        </is>
      </c>
      <c r="AX267" t="inlineStr">
        <is>
          <t>991005179109702656</t>
        </is>
      </c>
      <c r="AY267" t="inlineStr">
        <is>
          <t>2267122490002656</t>
        </is>
      </c>
      <c r="AZ267" t="inlineStr">
        <is>
          <t>BOOK</t>
        </is>
      </c>
      <c r="BB267" t="inlineStr">
        <is>
          <t>9780803998001</t>
        </is>
      </c>
      <c r="BC267" t="inlineStr">
        <is>
          <t>32285000888635</t>
        </is>
      </c>
      <c r="BD267" t="inlineStr">
        <is>
          <t>893424684</t>
        </is>
      </c>
    </row>
    <row r="268">
      <c r="A268" t="inlineStr">
        <is>
          <t>No</t>
        </is>
      </c>
      <c r="B268" t="inlineStr">
        <is>
          <t>H62 .B58</t>
        </is>
      </c>
      <c r="C268" t="inlineStr">
        <is>
          <t>0                      H  0062000B  58</t>
        </is>
      </c>
      <c r="D268" t="inlineStr">
        <is>
          <t>Methodology in social research, edited by Hubert M. Blalock, Jr. [and] Ann B. Blalock.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Blalock, Hubert M.</t>
        </is>
      </c>
      <c r="L268" t="inlineStr">
        <is>
          <t>New York, McGraw-Hill [c1968]</t>
        </is>
      </c>
      <c r="M268" t="inlineStr">
        <is>
          <t>1968</t>
        </is>
      </c>
      <c r="O268" t="inlineStr">
        <is>
          <t>eng</t>
        </is>
      </c>
      <c r="P268" t="inlineStr">
        <is>
          <t>nyu</t>
        </is>
      </c>
      <c r="Q268" t="inlineStr">
        <is>
          <t>McGraw-Hill series in sociology</t>
        </is>
      </c>
      <c r="R268" t="inlineStr">
        <is>
          <t xml:space="preserve">H  </t>
        </is>
      </c>
      <c r="S268" t="n">
        <v>5</v>
      </c>
      <c r="T268" t="n">
        <v>5</v>
      </c>
      <c r="U268" t="inlineStr">
        <is>
          <t>1994-04-19</t>
        </is>
      </c>
      <c r="V268" t="inlineStr">
        <is>
          <t>1994-04-19</t>
        </is>
      </c>
      <c r="W268" t="inlineStr">
        <is>
          <t>1992-01-27</t>
        </is>
      </c>
      <c r="X268" t="inlineStr">
        <is>
          <t>1992-01-27</t>
        </is>
      </c>
      <c r="Y268" t="n">
        <v>723</v>
      </c>
      <c r="Z268" t="n">
        <v>506</v>
      </c>
      <c r="AA268" t="n">
        <v>514</v>
      </c>
      <c r="AB268" t="n">
        <v>5</v>
      </c>
      <c r="AC268" t="n">
        <v>5</v>
      </c>
      <c r="AD268" t="n">
        <v>29</v>
      </c>
      <c r="AE268" t="n">
        <v>29</v>
      </c>
      <c r="AF268" t="n">
        <v>10</v>
      </c>
      <c r="AG268" t="n">
        <v>10</v>
      </c>
      <c r="AH268" t="n">
        <v>5</v>
      </c>
      <c r="AI268" t="n">
        <v>5</v>
      </c>
      <c r="AJ268" t="n">
        <v>20</v>
      </c>
      <c r="AK268" t="n">
        <v>20</v>
      </c>
      <c r="AL268" t="n">
        <v>3</v>
      </c>
      <c r="AM268" t="n">
        <v>3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HYPERLINK("https://creighton-primo.hosted.exlibrisgroup.com/primo-explore/search?tab=default_tab&amp;search_scope=EVERYTHING&amp;vid=01CRU&amp;lang=en_US&amp;offset=0&amp;query=any,contains,991000939409702656","Catalog Record")</f>
        <v/>
      </c>
      <c r="AT268">
        <f>HYPERLINK("http://www.worldcat.org/oclc/165759","WorldCat Record")</f>
        <v/>
      </c>
      <c r="AU268" t="inlineStr">
        <is>
          <t>790801571:eng</t>
        </is>
      </c>
      <c r="AV268" t="inlineStr">
        <is>
          <t>165759</t>
        </is>
      </c>
      <c r="AW268" t="inlineStr">
        <is>
          <t>991000939409702656</t>
        </is>
      </c>
      <c r="AX268" t="inlineStr">
        <is>
          <t>991000939409702656</t>
        </is>
      </c>
      <c r="AY268" t="inlineStr">
        <is>
          <t>2269779350002656</t>
        </is>
      </c>
      <c r="AZ268" t="inlineStr">
        <is>
          <t>BOOK</t>
        </is>
      </c>
      <c r="BC268" t="inlineStr">
        <is>
          <t>32285000888643</t>
        </is>
      </c>
      <c r="BD268" t="inlineStr">
        <is>
          <t>893419907</t>
        </is>
      </c>
    </row>
    <row r="269">
      <c r="A269" t="inlineStr">
        <is>
          <t>No</t>
        </is>
      </c>
      <c r="B269" t="inlineStr">
        <is>
          <t>H62 .B6173</t>
        </is>
      </c>
      <c r="C269" t="inlineStr">
        <is>
          <t>0                      H  0062000B  6173</t>
        </is>
      </c>
      <c r="D269" t="inlineStr">
        <is>
          <t>Assuring the confidentiality of social research data / Robert F. Boruch, Joe S. Cecil.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Boruch, Robert F.</t>
        </is>
      </c>
      <c r="L269" t="inlineStr">
        <is>
          <t>Philadelphia : University of Pennsylvania Press, 1979.</t>
        </is>
      </c>
      <c r="M269" t="inlineStr">
        <is>
          <t>1979</t>
        </is>
      </c>
      <c r="O269" t="inlineStr">
        <is>
          <t>eng</t>
        </is>
      </c>
      <c r="P269" t="inlineStr">
        <is>
          <t>pau</t>
        </is>
      </c>
      <c r="R269" t="inlineStr">
        <is>
          <t xml:space="preserve">H  </t>
        </is>
      </c>
      <c r="S269" t="n">
        <v>1</v>
      </c>
      <c r="T269" t="n">
        <v>1</v>
      </c>
      <c r="U269" t="inlineStr">
        <is>
          <t>2002-02-27</t>
        </is>
      </c>
      <c r="V269" t="inlineStr">
        <is>
          <t>2002-02-27</t>
        </is>
      </c>
      <c r="W269" t="inlineStr">
        <is>
          <t>1992-01-27</t>
        </is>
      </c>
      <c r="X269" t="inlineStr">
        <is>
          <t>1992-01-27</t>
        </is>
      </c>
      <c r="Y269" t="n">
        <v>444</v>
      </c>
      <c r="Z269" t="n">
        <v>373</v>
      </c>
      <c r="AA269" t="n">
        <v>552</v>
      </c>
      <c r="AB269" t="n">
        <v>4</v>
      </c>
      <c r="AC269" t="n">
        <v>4</v>
      </c>
      <c r="AD269" t="n">
        <v>11</v>
      </c>
      <c r="AE269" t="n">
        <v>22</v>
      </c>
      <c r="AF269" t="n">
        <v>2</v>
      </c>
      <c r="AG269" t="n">
        <v>9</v>
      </c>
      <c r="AH269" t="n">
        <v>4</v>
      </c>
      <c r="AI269" t="n">
        <v>7</v>
      </c>
      <c r="AJ269" t="n">
        <v>5</v>
      </c>
      <c r="AK269" t="n">
        <v>10</v>
      </c>
      <c r="AL269" t="n">
        <v>2</v>
      </c>
      <c r="AM269" t="n">
        <v>2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HYPERLINK("http://catalog.hathitrust.org/Record/000188594","HathiTrust Record")</f>
        <v/>
      </c>
      <c r="AS269">
        <f>HYPERLINK("https://creighton-primo.hosted.exlibrisgroup.com/primo-explore/search?tab=default_tab&amp;search_scope=EVERYTHING&amp;vid=01CRU&amp;lang=en_US&amp;offset=0&amp;query=any,contains,991004764899702656","Catalog Record")</f>
        <v/>
      </c>
      <c r="AT269">
        <f>HYPERLINK("http://www.worldcat.org/oclc/5028633","WorldCat Record")</f>
        <v/>
      </c>
      <c r="AU269" t="inlineStr">
        <is>
          <t>15204943:eng</t>
        </is>
      </c>
      <c r="AV269" t="inlineStr">
        <is>
          <t>5028633</t>
        </is>
      </c>
      <c r="AW269" t="inlineStr">
        <is>
          <t>991004764899702656</t>
        </is>
      </c>
      <c r="AX269" t="inlineStr">
        <is>
          <t>991004764899702656</t>
        </is>
      </c>
      <c r="AY269" t="inlineStr">
        <is>
          <t>2272353360002656</t>
        </is>
      </c>
      <c r="AZ269" t="inlineStr">
        <is>
          <t>BOOK</t>
        </is>
      </c>
      <c r="BB269" t="inlineStr">
        <is>
          <t>9780812277616</t>
        </is>
      </c>
      <c r="BC269" t="inlineStr">
        <is>
          <t>32285000888668</t>
        </is>
      </c>
      <c r="BD269" t="inlineStr">
        <is>
          <t>893713004</t>
        </is>
      </c>
    </row>
    <row r="270">
      <c r="A270" t="inlineStr">
        <is>
          <t>No</t>
        </is>
      </c>
      <c r="B270" t="inlineStr">
        <is>
          <t>H62 .B658 1989</t>
        </is>
      </c>
      <c r="C270" t="inlineStr">
        <is>
          <t>0                      H  0062000B  658         1989</t>
        </is>
      </c>
      <c r="D270" t="inlineStr">
        <is>
          <t>Multimethod research : a synthesis of styles / John Brewer, Albert Hunter.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Brewer, John, 1936-</t>
        </is>
      </c>
      <c r="L270" t="inlineStr">
        <is>
          <t>Newbury Park, Calif. : Sage Publications, c1989.</t>
        </is>
      </c>
      <c r="M270" t="inlineStr">
        <is>
          <t>1989</t>
        </is>
      </c>
      <c r="O270" t="inlineStr">
        <is>
          <t>eng</t>
        </is>
      </c>
      <c r="P270" t="inlineStr">
        <is>
          <t>cau</t>
        </is>
      </c>
      <c r="Q270" t="inlineStr">
        <is>
          <t>Sage library of social research ; 175</t>
        </is>
      </c>
      <c r="R270" t="inlineStr">
        <is>
          <t xml:space="preserve">H  </t>
        </is>
      </c>
      <c r="S270" t="n">
        <v>5</v>
      </c>
      <c r="T270" t="n">
        <v>5</v>
      </c>
      <c r="U270" t="inlineStr">
        <is>
          <t>1999-03-13</t>
        </is>
      </c>
      <c r="V270" t="inlineStr">
        <is>
          <t>1999-03-13</t>
        </is>
      </c>
      <c r="W270" t="inlineStr">
        <is>
          <t>1990-09-04</t>
        </is>
      </c>
      <c r="X270" t="inlineStr">
        <is>
          <t>1990-09-04</t>
        </is>
      </c>
      <c r="Y270" t="n">
        <v>630</v>
      </c>
      <c r="Z270" t="n">
        <v>422</v>
      </c>
      <c r="AA270" t="n">
        <v>429</v>
      </c>
      <c r="AB270" t="n">
        <v>3</v>
      </c>
      <c r="AC270" t="n">
        <v>3</v>
      </c>
      <c r="AD270" t="n">
        <v>25</v>
      </c>
      <c r="AE270" t="n">
        <v>25</v>
      </c>
      <c r="AF270" t="n">
        <v>9</v>
      </c>
      <c r="AG270" t="n">
        <v>9</v>
      </c>
      <c r="AH270" t="n">
        <v>5</v>
      </c>
      <c r="AI270" t="n">
        <v>5</v>
      </c>
      <c r="AJ270" t="n">
        <v>13</v>
      </c>
      <c r="AK270" t="n">
        <v>13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HYPERLINK("http://catalog.hathitrust.org/Record/004456129","HathiTrust Record")</f>
        <v/>
      </c>
      <c r="AS270">
        <f>HYPERLINK("https://creighton-primo.hosted.exlibrisgroup.com/primo-explore/search?tab=default_tab&amp;search_scope=EVERYTHING&amp;vid=01CRU&amp;lang=en_US&amp;offset=0&amp;query=any,contains,991001503489702656","Catalog Record")</f>
        <v/>
      </c>
      <c r="AT270">
        <f>HYPERLINK("http://www.worldcat.org/oclc/19814932","WorldCat Record")</f>
        <v/>
      </c>
      <c r="AU270" t="inlineStr">
        <is>
          <t>3856310429:eng</t>
        </is>
      </c>
      <c r="AV270" t="inlineStr">
        <is>
          <t>19814932</t>
        </is>
      </c>
      <c r="AW270" t="inlineStr">
        <is>
          <t>991001503489702656</t>
        </is>
      </c>
      <c r="AX270" t="inlineStr">
        <is>
          <t>991001503489702656</t>
        </is>
      </c>
      <c r="AY270" t="inlineStr">
        <is>
          <t>2267987130002656</t>
        </is>
      </c>
      <c r="AZ270" t="inlineStr">
        <is>
          <t>BOOK</t>
        </is>
      </c>
      <c r="BB270" t="inlineStr">
        <is>
          <t>9780803930780</t>
        </is>
      </c>
      <c r="BC270" t="inlineStr">
        <is>
          <t>32285000275841</t>
        </is>
      </c>
      <c r="BD270" t="inlineStr">
        <is>
          <t>893439179</t>
        </is>
      </c>
    </row>
    <row r="271">
      <c r="A271" t="inlineStr">
        <is>
          <t>No</t>
        </is>
      </c>
      <c r="B271" t="inlineStr">
        <is>
          <t>H62 .B662 1985</t>
        </is>
      </c>
      <c r="C271" t="inlineStr">
        <is>
          <t>0                      H  0062000B  662         1985</t>
        </is>
      </c>
      <c r="D271" t="inlineStr">
        <is>
          <t>Validity and the research process / David Brinberg, Joseph E. McGrath.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Brinberg, David.</t>
        </is>
      </c>
      <c r="L271" t="inlineStr">
        <is>
          <t>Beverly Hills : Sage Publications, c1985.</t>
        </is>
      </c>
      <c r="M271" t="inlineStr">
        <is>
          <t>1985</t>
        </is>
      </c>
      <c r="O271" t="inlineStr">
        <is>
          <t>eng</t>
        </is>
      </c>
      <c r="P271" t="inlineStr">
        <is>
          <t>cau</t>
        </is>
      </c>
      <c r="R271" t="inlineStr">
        <is>
          <t xml:space="preserve">H  </t>
        </is>
      </c>
      <c r="S271" t="n">
        <v>1</v>
      </c>
      <c r="T271" t="n">
        <v>1</v>
      </c>
      <c r="U271" t="inlineStr">
        <is>
          <t>1992-11-30</t>
        </is>
      </c>
      <c r="V271" t="inlineStr">
        <is>
          <t>1992-11-30</t>
        </is>
      </c>
      <c r="W271" t="inlineStr">
        <is>
          <t>1990-02-27</t>
        </is>
      </c>
      <c r="X271" t="inlineStr">
        <is>
          <t>1990-02-27</t>
        </is>
      </c>
      <c r="Y271" t="n">
        <v>487</v>
      </c>
      <c r="Z271" t="n">
        <v>350</v>
      </c>
      <c r="AA271" t="n">
        <v>352</v>
      </c>
      <c r="AB271" t="n">
        <v>4</v>
      </c>
      <c r="AC271" t="n">
        <v>4</v>
      </c>
      <c r="AD271" t="n">
        <v>23</v>
      </c>
      <c r="AE271" t="n">
        <v>23</v>
      </c>
      <c r="AF271" t="n">
        <v>12</v>
      </c>
      <c r="AG271" t="n">
        <v>12</v>
      </c>
      <c r="AH271" t="n">
        <v>3</v>
      </c>
      <c r="AI271" t="n">
        <v>3</v>
      </c>
      <c r="AJ271" t="n">
        <v>12</v>
      </c>
      <c r="AK271" t="n">
        <v>12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HYPERLINK("http://catalog.hathitrust.org/Record/000572830","HathiTrust Record")</f>
        <v/>
      </c>
      <c r="AS271">
        <f>HYPERLINK("https://creighton-primo.hosted.exlibrisgroup.com/primo-explore/search?tab=default_tab&amp;search_scope=EVERYTHING&amp;vid=01CRU&amp;lang=en_US&amp;offset=0&amp;query=any,contains,991000578919702656","Catalog Record")</f>
        <v/>
      </c>
      <c r="AT271">
        <f>HYPERLINK("http://www.worldcat.org/oclc/11725849","WorldCat Record")</f>
        <v/>
      </c>
      <c r="AU271" t="inlineStr">
        <is>
          <t>4504819:eng</t>
        </is>
      </c>
      <c r="AV271" t="inlineStr">
        <is>
          <t>11725849</t>
        </is>
      </c>
      <c r="AW271" t="inlineStr">
        <is>
          <t>991000578919702656</t>
        </is>
      </c>
      <c r="AX271" t="inlineStr">
        <is>
          <t>991000578919702656</t>
        </is>
      </c>
      <c r="AY271" t="inlineStr">
        <is>
          <t>2256685930002656</t>
        </is>
      </c>
      <c r="AZ271" t="inlineStr">
        <is>
          <t>BOOK</t>
        </is>
      </c>
      <c r="BB271" t="inlineStr">
        <is>
          <t>9780803923034</t>
        </is>
      </c>
      <c r="BC271" t="inlineStr">
        <is>
          <t>32285000070994</t>
        </is>
      </c>
      <c r="BD271" t="inlineStr">
        <is>
          <t>893339680</t>
        </is>
      </c>
    </row>
    <row r="272">
      <c r="A272" t="inlineStr">
        <is>
          <t>No</t>
        </is>
      </c>
      <c r="B272" t="inlineStr">
        <is>
          <t>H62 .C3425</t>
        </is>
      </c>
      <c r="C272" t="inlineStr">
        <is>
          <t>0                      H  0062000C  3425</t>
        </is>
      </c>
      <c r="D272" t="inlineStr">
        <is>
          <t>Readings in evaluation research / edited by Francis G. Caro.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Caro, Francis G., 1936-, compiler.</t>
        </is>
      </c>
      <c r="L272" t="inlineStr">
        <is>
          <t>New York : Russell Sage Foundation, [1971]</t>
        </is>
      </c>
      <c r="M272" t="inlineStr">
        <is>
          <t>1971</t>
        </is>
      </c>
      <c r="O272" t="inlineStr">
        <is>
          <t>eng</t>
        </is>
      </c>
      <c r="P272" t="inlineStr">
        <is>
          <t>nyu</t>
        </is>
      </c>
      <c r="Q272" t="inlineStr">
        <is>
          <t>Publications of Russell Sage Foundation</t>
        </is>
      </c>
      <c r="R272" t="inlineStr">
        <is>
          <t xml:space="preserve">H  </t>
        </is>
      </c>
      <c r="S272" t="n">
        <v>2</v>
      </c>
      <c r="T272" t="n">
        <v>2</v>
      </c>
      <c r="U272" t="inlineStr">
        <is>
          <t>1995-05-02</t>
        </is>
      </c>
      <c r="V272" t="inlineStr">
        <is>
          <t>1995-05-02</t>
        </is>
      </c>
      <c r="W272" t="inlineStr">
        <is>
          <t>1993-02-12</t>
        </is>
      </c>
      <c r="X272" t="inlineStr">
        <is>
          <t>1993-02-12</t>
        </is>
      </c>
      <c r="Y272" t="n">
        <v>423</v>
      </c>
      <c r="Z272" t="n">
        <v>334</v>
      </c>
      <c r="AA272" t="n">
        <v>559</v>
      </c>
      <c r="AB272" t="n">
        <v>4</v>
      </c>
      <c r="AC272" t="n">
        <v>5</v>
      </c>
      <c r="AD272" t="n">
        <v>18</v>
      </c>
      <c r="AE272" t="n">
        <v>30</v>
      </c>
      <c r="AF272" t="n">
        <v>5</v>
      </c>
      <c r="AG272" t="n">
        <v>11</v>
      </c>
      <c r="AH272" t="n">
        <v>5</v>
      </c>
      <c r="AI272" t="n">
        <v>8</v>
      </c>
      <c r="AJ272" t="n">
        <v>12</v>
      </c>
      <c r="AK272" t="n">
        <v>18</v>
      </c>
      <c r="AL272" t="n">
        <v>2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HYPERLINK("http://catalog.hathitrust.org/Record/000002945","HathiTrust Record")</f>
        <v/>
      </c>
      <c r="AS272">
        <f>HYPERLINK("https://creighton-primo.hosted.exlibrisgroup.com/primo-explore/search?tab=default_tab&amp;search_scope=EVERYTHING&amp;vid=01CRU&amp;lang=en_US&amp;offset=0&amp;query=any,contains,991001229609702656","Catalog Record")</f>
        <v/>
      </c>
      <c r="AT272">
        <f>HYPERLINK("http://www.worldcat.org/oclc/202400","WorldCat Record")</f>
        <v/>
      </c>
      <c r="AU272" t="inlineStr">
        <is>
          <t>351678254:eng</t>
        </is>
      </c>
      <c r="AV272" t="inlineStr">
        <is>
          <t>202400</t>
        </is>
      </c>
      <c r="AW272" t="inlineStr">
        <is>
          <t>991001229609702656</t>
        </is>
      </c>
      <c r="AX272" t="inlineStr">
        <is>
          <t>991001229609702656</t>
        </is>
      </c>
      <c r="AY272" t="inlineStr">
        <is>
          <t>2258859610002656</t>
        </is>
      </c>
      <c r="AZ272" t="inlineStr">
        <is>
          <t>BOOK</t>
        </is>
      </c>
      <c r="BB272" t="inlineStr">
        <is>
          <t>9780871542021</t>
        </is>
      </c>
      <c r="BC272" t="inlineStr">
        <is>
          <t>32285001502334</t>
        </is>
      </c>
      <c r="BD272" t="inlineStr">
        <is>
          <t>893528781</t>
        </is>
      </c>
    </row>
    <row r="273">
      <c r="A273" t="inlineStr">
        <is>
          <t>No</t>
        </is>
      </c>
      <c r="B273" t="inlineStr">
        <is>
          <t>H62 .C3647 2005</t>
        </is>
      </c>
      <c r="C273" t="inlineStr">
        <is>
          <t>0                      H  0062000C  3647        2005</t>
        </is>
      </c>
      <c r="D273" t="inlineStr">
        <is>
          <t>Practical program evaluation : assessing and improving planning, implementation, and effectiveness / Huey-tsyh Chen.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Chen, Huey-tsyh.</t>
        </is>
      </c>
      <c r="L273" t="inlineStr">
        <is>
          <t>Thousand Oaks, Calif. : Sage, c2005.</t>
        </is>
      </c>
      <c r="M273" t="inlineStr">
        <is>
          <t>2005</t>
        </is>
      </c>
      <c r="O273" t="inlineStr">
        <is>
          <t>eng</t>
        </is>
      </c>
      <c r="P273" t="inlineStr">
        <is>
          <t>cau</t>
        </is>
      </c>
      <c r="R273" t="inlineStr">
        <is>
          <t xml:space="preserve">H  </t>
        </is>
      </c>
      <c r="S273" t="n">
        <v>3</v>
      </c>
      <c r="T273" t="n">
        <v>3</v>
      </c>
      <c r="U273" t="inlineStr">
        <is>
          <t>2006-07-08</t>
        </is>
      </c>
      <c r="V273" t="inlineStr">
        <is>
          <t>2006-07-08</t>
        </is>
      </c>
      <c r="W273" t="inlineStr">
        <is>
          <t>2005-03-15</t>
        </is>
      </c>
      <c r="X273" t="inlineStr">
        <is>
          <t>2005-03-15</t>
        </is>
      </c>
      <c r="Y273" t="n">
        <v>340</v>
      </c>
      <c r="Z273" t="n">
        <v>229</v>
      </c>
      <c r="AA273" t="n">
        <v>572</v>
      </c>
      <c r="AB273" t="n">
        <v>3</v>
      </c>
      <c r="AC273" t="n">
        <v>5</v>
      </c>
      <c r="AD273" t="n">
        <v>7</v>
      </c>
      <c r="AE273" t="n">
        <v>11</v>
      </c>
      <c r="AF273" t="n">
        <v>2</v>
      </c>
      <c r="AG273" t="n">
        <v>4</v>
      </c>
      <c r="AH273" t="n">
        <v>3</v>
      </c>
      <c r="AI273" t="n">
        <v>3</v>
      </c>
      <c r="AJ273" t="n">
        <v>0</v>
      </c>
      <c r="AK273" t="n">
        <v>1</v>
      </c>
      <c r="AL273" t="n">
        <v>2</v>
      </c>
      <c r="AM273" t="n">
        <v>4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HYPERLINK("https://creighton-primo.hosted.exlibrisgroup.com/primo-explore/search?tab=default_tab&amp;search_scope=EVERYTHING&amp;vid=01CRU&amp;lang=en_US&amp;offset=0&amp;query=any,contains,991004478309702656","Catalog Record")</f>
        <v/>
      </c>
      <c r="AT273">
        <f>HYPERLINK("http://www.worldcat.org/oclc/55147081","WorldCat Record")</f>
        <v/>
      </c>
      <c r="AU273" t="inlineStr">
        <is>
          <t>797268232:eng</t>
        </is>
      </c>
      <c r="AV273" t="inlineStr">
        <is>
          <t>55147081</t>
        </is>
      </c>
      <c r="AW273" t="inlineStr">
        <is>
          <t>991004478309702656</t>
        </is>
      </c>
      <c r="AX273" t="inlineStr">
        <is>
          <t>991004478309702656</t>
        </is>
      </c>
      <c r="AY273" t="inlineStr">
        <is>
          <t>2267761840002656</t>
        </is>
      </c>
      <c r="AZ273" t="inlineStr">
        <is>
          <t>BOOK</t>
        </is>
      </c>
      <c r="BB273" t="inlineStr">
        <is>
          <t>9780761902324</t>
        </is>
      </c>
      <c r="BC273" t="inlineStr">
        <is>
          <t>32285005041586</t>
        </is>
      </c>
      <c r="BD273" t="inlineStr">
        <is>
          <t>893337778</t>
        </is>
      </c>
    </row>
    <row r="274">
      <c r="A274" t="inlineStr">
        <is>
          <t>No</t>
        </is>
      </c>
      <c r="B274" t="inlineStr">
        <is>
          <t>H62 .C553 1979</t>
        </is>
      </c>
      <c r="C274" t="inlineStr">
        <is>
          <t>0                      H  0062000C  553         1979</t>
        </is>
      </c>
      <c r="D274" t="inlineStr">
        <is>
          <t>Business research methods / Vernon T. Clover and Howard L. Balsley.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Clover, Vernon T.</t>
        </is>
      </c>
      <c r="L274" t="inlineStr">
        <is>
          <t>Columbus, Ohio : Grid, c1979.</t>
        </is>
      </c>
      <c r="M274" t="inlineStr">
        <is>
          <t>1979</t>
        </is>
      </c>
      <c r="N274" t="inlineStr">
        <is>
          <t>2d ed.</t>
        </is>
      </c>
      <c r="O274" t="inlineStr">
        <is>
          <t>eng</t>
        </is>
      </c>
      <c r="P274" t="inlineStr">
        <is>
          <t>ohu</t>
        </is>
      </c>
      <c r="Q274" t="inlineStr">
        <is>
          <t>Grid series in management</t>
        </is>
      </c>
      <c r="R274" t="inlineStr">
        <is>
          <t xml:space="preserve">H  </t>
        </is>
      </c>
      <c r="S274" t="n">
        <v>4</v>
      </c>
      <c r="T274" t="n">
        <v>4</v>
      </c>
      <c r="U274" t="inlineStr">
        <is>
          <t>1996-10-08</t>
        </is>
      </c>
      <c r="V274" t="inlineStr">
        <is>
          <t>1996-10-08</t>
        </is>
      </c>
      <c r="W274" t="inlineStr">
        <is>
          <t>1992-01-28</t>
        </is>
      </c>
      <c r="X274" t="inlineStr">
        <is>
          <t>1992-01-28</t>
        </is>
      </c>
      <c r="Y274" t="n">
        <v>201</v>
      </c>
      <c r="Z274" t="n">
        <v>154</v>
      </c>
      <c r="AA274" t="n">
        <v>333</v>
      </c>
      <c r="AB274" t="n">
        <v>3</v>
      </c>
      <c r="AC274" t="n">
        <v>5</v>
      </c>
      <c r="AD274" t="n">
        <v>10</v>
      </c>
      <c r="AE274" t="n">
        <v>20</v>
      </c>
      <c r="AF274" t="n">
        <v>3</v>
      </c>
      <c r="AG274" t="n">
        <v>8</v>
      </c>
      <c r="AH274" t="n">
        <v>2</v>
      </c>
      <c r="AI274" t="n">
        <v>4</v>
      </c>
      <c r="AJ274" t="n">
        <v>4</v>
      </c>
      <c r="AK274" t="n">
        <v>9</v>
      </c>
      <c r="AL274" t="n">
        <v>2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HYPERLINK("http://catalog.hathitrust.org/Record/009913223","HathiTrust Record")</f>
        <v/>
      </c>
      <c r="AS274">
        <f>HYPERLINK("https://creighton-primo.hosted.exlibrisgroup.com/primo-explore/search?tab=default_tab&amp;search_scope=EVERYTHING&amp;vid=01CRU&amp;lang=en_US&amp;offset=0&amp;query=any,contains,991004692569702656","Catalog Record")</f>
        <v/>
      </c>
      <c r="AT274">
        <f>HYPERLINK("http://www.worldcat.org/oclc/4627686","WorldCat Record")</f>
        <v/>
      </c>
      <c r="AU274" t="inlineStr">
        <is>
          <t>1955005:eng</t>
        </is>
      </c>
      <c r="AV274" t="inlineStr">
        <is>
          <t>4627686</t>
        </is>
      </c>
      <c r="AW274" t="inlineStr">
        <is>
          <t>991004692569702656</t>
        </is>
      </c>
      <c r="AX274" t="inlineStr">
        <is>
          <t>991004692569702656</t>
        </is>
      </c>
      <c r="AY274" t="inlineStr">
        <is>
          <t>2271176410002656</t>
        </is>
      </c>
      <c r="AZ274" t="inlineStr">
        <is>
          <t>BOOK</t>
        </is>
      </c>
      <c r="BB274" t="inlineStr">
        <is>
          <t>9780882441641</t>
        </is>
      </c>
      <c r="BC274" t="inlineStr">
        <is>
          <t>32285000888767</t>
        </is>
      </c>
      <c r="BD274" t="inlineStr">
        <is>
          <t>893612655</t>
        </is>
      </c>
    </row>
    <row r="275">
      <c r="A275" t="inlineStr">
        <is>
          <t>No</t>
        </is>
      </c>
      <c r="B275" t="inlineStr">
        <is>
          <t>H62 .C584825 1987</t>
        </is>
      </c>
      <c r="C275" t="inlineStr">
        <is>
          <t>0                      H  0062000C  584825      1987</t>
        </is>
      </c>
      <c r="D275" t="inlineStr">
        <is>
          <t>The Compleat academic : a practical guide for the beginning social scientist / edited by Mark P. Zanna and John M. Darley.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New York : Random House ; Hillsdale, N.J. : Distributed by L. Erlbaum Associates, c1987.</t>
        </is>
      </c>
      <c r="M275" t="inlineStr">
        <is>
          <t>1986</t>
        </is>
      </c>
      <c r="N275" t="inlineStr">
        <is>
          <t>1st ed.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H  </t>
        </is>
      </c>
      <c r="S275" t="n">
        <v>1</v>
      </c>
      <c r="T275" t="n">
        <v>1</v>
      </c>
      <c r="U275" t="inlineStr">
        <is>
          <t>1996-05-16</t>
        </is>
      </c>
      <c r="V275" t="inlineStr">
        <is>
          <t>1996-05-16</t>
        </is>
      </c>
      <c r="W275" t="inlineStr">
        <is>
          <t>1992-01-28</t>
        </is>
      </c>
      <c r="X275" t="inlineStr">
        <is>
          <t>1992-01-28</t>
        </is>
      </c>
      <c r="Y275" t="n">
        <v>238</v>
      </c>
      <c r="Z275" t="n">
        <v>207</v>
      </c>
      <c r="AA275" t="n">
        <v>271</v>
      </c>
      <c r="AB275" t="n">
        <v>2</v>
      </c>
      <c r="AC275" t="n">
        <v>2</v>
      </c>
      <c r="AD275" t="n">
        <v>8</v>
      </c>
      <c r="AE275" t="n">
        <v>12</v>
      </c>
      <c r="AF275" t="n">
        <v>1</v>
      </c>
      <c r="AG275" t="n">
        <v>2</v>
      </c>
      <c r="AH275" t="n">
        <v>1</v>
      </c>
      <c r="AI275" t="n">
        <v>3</v>
      </c>
      <c r="AJ275" t="n">
        <v>6</v>
      </c>
      <c r="AK275" t="n">
        <v>9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HYPERLINK("https://creighton-primo.hosted.exlibrisgroup.com/primo-explore/search?tab=default_tab&amp;search_scope=EVERYTHING&amp;vid=01CRU&amp;lang=en_US&amp;offset=0&amp;query=any,contains,991000892889702656","Catalog Record")</f>
        <v/>
      </c>
      <c r="AT275">
        <f>HYPERLINK("http://www.worldcat.org/oclc/13946246","WorldCat Record")</f>
        <v/>
      </c>
      <c r="AU275" t="inlineStr">
        <is>
          <t>840092722:eng</t>
        </is>
      </c>
      <c r="AV275" t="inlineStr">
        <is>
          <t>13946246</t>
        </is>
      </c>
      <c r="AW275" t="inlineStr">
        <is>
          <t>991000892889702656</t>
        </is>
      </c>
      <c r="AX275" t="inlineStr">
        <is>
          <t>991000892889702656</t>
        </is>
      </c>
      <c r="AY275" t="inlineStr">
        <is>
          <t>2256134840002656</t>
        </is>
      </c>
      <c r="AZ275" t="inlineStr">
        <is>
          <t>BOOK</t>
        </is>
      </c>
      <c r="BB275" t="inlineStr">
        <is>
          <t>9780394352527</t>
        </is>
      </c>
      <c r="BC275" t="inlineStr">
        <is>
          <t>32285000888775</t>
        </is>
      </c>
      <c r="BD275" t="inlineStr">
        <is>
          <t>893321454</t>
        </is>
      </c>
    </row>
    <row r="276">
      <c r="A276" t="inlineStr">
        <is>
          <t>No</t>
        </is>
      </c>
      <c r="B276" t="inlineStr">
        <is>
          <t>H62 .C5859 1984</t>
        </is>
      </c>
      <c r="C276" t="inlineStr">
        <is>
          <t>0                      H  0062000C  5859        1984</t>
        </is>
      </c>
      <c r="D276" t="inlineStr">
        <is>
          <t>The integrative research review : a systematic approach / Harris M. Cooper.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Cooper, Harris M.</t>
        </is>
      </c>
      <c r="L276" t="inlineStr">
        <is>
          <t>Beverly Hills, Calif. : Sage Publications, c1984.</t>
        </is>
      </c>
      <c r="M276" t="inlineStr">
        <is>
          <t>1984</t>
        </is>
      </c>
      <c r="O276" t="inlineStr">
        <is>
          <t>eng</t>
        </is>
      </c>
      <c r="P276" t="inlineStr">
        <is>
          <t>cau</t>
        </is>
      </c>
      <c r="Q276" t="inlineStr">
        <is>
          <t>Sagetexts. Applied social research methods series ; v. 2</t>
        </is>
      </c>
      <c r="R276" t="inlineStr">
        <is>
          <t xml:space="preserve">H  </t>
        </is>
      </c>
      <c r="S276" t="n">
        <v>5</v>
      </c>
      <c r="T276" t="n">
        <v>5</v>
      </c>
      <c r="U276" t="inlineStr">
        <is>
          <t>1995-08-15</t>
        </is>
      </c>
      <c r="V276" t="inlineStr">
        <is>
          <t>1995-08-15</t>
        </is>
      </c>
      <c r="W276" t="inlineStr">
        <is>
          <t>1992-01-28</t>
        </is>
      </c>
      <c r="X276" t="inlineStr">
        <is>
          <t>1992-01-28</t>
        </is>
      </c>
      <c r="Y276" t="n">
        <v>476</v>
      </c>
      <c r="Z276" t="n">
        <v>332</v>
      </c>
      <c r="AA276" t="n">
        <v>339</v>
      </c>
      <c r="AB276" t="n">
        <v>3</v>
      </c>
      <c r="AC276" t="n">
        <v>3</v>
      </c>
      <c r="AD276" t="n">
        <v>21</v>
      </c>
      <c r="AE276" t="n">
        <v>21</v>
      </c>
      <c r="AF276" t="n">
        <v>10</v>
      </c>
      <c r="AG276" t="n">
        <v>10</v>
      </c>
      <c r="AH276" t="n">
        <v>5</v>
      </c>
      <c r="AI276" t="n">
        <v>5</v>
      </c>
      <c r="AJ276" t="n">
        <v>10</v>
      </c>
      <c r="AK276" t="n">
        <v>10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HYPERLINK("http://catalog.hathitrust.org/Record/000412038","HathiTrust Record")</f>
        <v/>
      </c>
      <c r="AS276">
        <f>HYPERLINK("https://creighton-primo.hosted.exlibrisgroup.com/primo-explore/search?tab=default_tab&amp;search_scope=EVERYTHING&amp;vid=01CRU&amp;lang=en_US&amp;offset=0&amp;query=any,contains,991000418789702656","Catalog Record")</f>
        <v/>
      </c>
      <c r="AT276">
        <f>HYPERLINK("http://www.worldcat.org/oclc/10726893","WorldCat Record")</f>
        <v/>
      </c>
      <c r="AU276" t="inlineStr">
        <is>
          <t>61678:eng</t>
        </is>
      </c>
      <c r="AV276" t="inlineStr">
        <is>
          <t>10726893</t>
        </is>
      </c>
      <c r="AW276" t="inlineStr">
        <is>
          <t>991000418789702656</t>
        </is>
      </c>
      <c r="AX276" t="inlineStr">
        <is>
          <t>991000418789702656</t>
        </is>
      </c>
      <c r="AY276" t="inlineStr">
        <is>
          <t>2264222370002656</t>
        </is>
      </c>
      <c r="AZ276" t="inlineStr">
        <is>
          <t>BOOK</t>
        </is>
      </c>
      <c r="BB276" t="inlineStr">
        <is>
          <t>9780803920620</t>
        </is>
      </c>
      <c r="BC276" t="inlineStr">
        <is>
          <t>32285000888783</t>
        </is>
      </c>
      <c r="BD276" t="inlineStr">
        <is>
          <t>893589421</t>
        </is>
      </c>
    </row>
    <row r="277">
      <c r="A277" t="inlineStr">
        <is>
          <t>No</t>
        </is>
      </c>
      <c r="B277" t="inlineStr">
        <is>
          <t>H62 .C73 1997</t>
        </is>
      </c>
      <c r="C277" t="inlineStr">
        <is>
          <t>0                      H  0062000C  73          1997</t>
        </is>
      </c>
      <c r="D277" t="inlineStr">
        <is>
          <t>Creating effective graphs : solutions for a variety of evaluation data / Gary T. Henry, editor.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San Franciso, Calif. : Jossey-Bass Publishers, 1997.</t>
        </is>
      </c>
      <c r="M277" t="inlineStr">
        <is>
          <t>1997</t>
        </is>
      </c>
      <c r="O277" t="inlineStr">
        <is>
          <t>eng</t>
        </is>
      </c>
      <c r="P277" t="inlineStr">
        <is>
          <t>cau</t>
        </is>
      </c>
      <c r="Q277" t="inlineStr">
        <is>
          <t>New directions for evaluation ; no. 73</t>
        </is>
      </c>
      <c r="R277" t="inlineStr">
        <is>
          <t xml:space="preserve">H  </t>
        </is>
      </c>
      <c r="S277" t="n">
        <v>1</v>
      </c>
      <c r="T277" t="n">
        <v>1</v>
      </c>
      <c r="U277" t="inlineStr">
        <is>
          <t>2002-11-07</t>
        </is>
      </c>
      <c r="V277" t="inlineStr">
        <is>
          <t>2002-11-07</t>
        </is>
      </c>
      <c r="W277" t="inlineStr">
        <is>
          <t>1997-11-24</t>
        </is>
      </c>
      <c r="X277" t="inlineStr">
        <is>
          <t>1997-11-24</t>
        </is>
      </c>
      <c r="Y277" t="n">
        <v>218</v>
      </c>
      <c r="Z277" t="n">
        <v>189</v>
      </c>
      <c r="AA277" t="n">
        <v>196</v>
      </c>
      <c r="AB277" t="n">
        <v>3</v>
      </c>
      <c r="AC277" t="n">
        <v>3</v>
      </c>
      <c r="AD277" t="n">
        <v>11</v>
      </c>
      <c r="AE277" t="n">
        <v>11</v>
      </c>
      <c r="AF277" t="n">
        <v>3</v>
      </c>
      <c r="AG277" t="n">
        <v>3</v>
      </c>
      <c r="AH277" t="n">
        <v>1</v>
      </c>
      <c r="AI277" t="n">
        <v>1</v>
      </c>
      <c r="AJ277" t="n">
        <v>7</v>
      </c>
      <c r="AK277" t="n">
        <v>7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HYPERLINK("http://catalog.hathitrust.org/Record/005402443","HathiTrust Record")</f>
        <v/>
      </c>
      <c r="AS277">
        <f>HYPERLINK("https://creighton-primo.hosted.exlibrisgroup.com/primo-explore/search?tab=default_tab&amp;search_scope=EVERYTHING&amp;vid=01CRU&amp;lang=en_US&amp;offset=0&amp;query=any,contains,991002790909702656","Catalog Record")</f>
        <v/>
      </c>
      <c r="AT277">
        <f>HYPERLINK("http://www.worldcat.org/oclc/36651281","WorldCat Record")</f>
        <v/>
      </c>
      <c r="AU277" t="inlineStr">
        <is>
          <t>890655585:eng</t>
        </is>
      </c>
      <c r="AV277" t="inlineStr">
        <is>
          <t>36651281</t>
        </is>
      </c>
      <c r="AW277" t="inlineStr">
        <is>
          <t>991002790909702656</t>
        </is>
      </c>
      <c r="AX277" t="inlineStr">
        <is>
          <t>991002790909702656</t>
        </is>
      </c>
      <c r="AY277" t="inlineStr">
        <is>
          <t>2265195900002656</t>
        </is>
      </c>
      <c r="AZ277" t="inlineStr">
        <is>
          <t>BOOK</t>
        </is>
      </c>
      <c r="BB277" t="inlineStr">
        <is>
          <t>9780787998219</t>
        </is>
      </c>
      <c r="BC277" t="inlineStr">
        <is>
          <t>32285003273595</t>
        </is>
      </c>
      <c r="BD277" t="inlineStr">
        <is>
          <t>893604033</t>
        </is>
      </c>
    </row>
    <row r="278">
      <c r="A278" t="inlineStr">
        <is>
          <t>No</t>
        </is>
      </c>
      <c r="B278" t="inlineStr">
        <is>
          <t>H62 .D254 2005</t>
        </is>
      </c>
      <c r="C278" t="inlineStr">
        <is>
          <t>0                      H  0062000D  254         2005</t>
        </is>
      </c>
      <c r="D278" t="inlineStr">
        <is>
          <t>Evaluation methodology basics : the nuts and bolts of sound evaluation / E. Jane Davidson.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Davidson, E. Jane.</t>
        </is>
      </c>
      <c r="L278" t="inlineStr">
        <is>
          <t>Thousand Oaks, Calif. : Sage Publications, c2005.</t>
        </is>
      </c>
      <c r="M278" t="inlineStr">
        <is>
          <t>2005</t>
        </is>
      </c>
      <c r="O278" t="inlineStr">
        <is>
          <t>eng</t>
        </is>
      </c>
      <c r="P278" t="inlineStr">
        <is>
          <t>cau</t>
        </is>
      </c>
      <c r="R278" t="inlineStr">
        <is>
          <t xml:space="preserve">H  </t>
        </is>
      </c>
      <c r="S278" t="n">
        <v>1</v>
      </c>
      <c r="T278" t="n">
        <v>1</v>
      </c>
      <c r="U278" t="inlineStr">
        <is>
          <t>2005-03-16</t>
        </is>
      </c>
      <c r="V278" t="inlineStr">
        <is>
          <t>2005-03-16</t>
        </is>
      </c>
      <c r="W278" t="inlineStr">
        <is>
          <t>2005-03-16</t>
        </is>
      </c>
      <c r="X278" t="inlineStr">
        <is>
          <t>2005-03-16</t>
        </is>
      </c>
      <c r="Y278" t="n">
        <v>385</v>
      </c>
      <c r="Z278" t="n">
        <v>212</v>
      </c>
      <c r="AA278" t="n">
        <v>286</v>
      </c>
      <c r="AB278" t="n">
        <v>4</v>
      </c>
      <c r="AC278" t="n">
        <v>4</v>
      </c>
      <c r="AD278" t="n">
        <v>9</v>
      </c>
      <c r="AE278" t="n">
        <v>12</v>
      </c>
      <c r="AF278" t="n">
        <v>2</v>
      </c>
      <c r="AG278" t="n">
        <v>3</v>
      </c>
      <c r="AH278" t="n">
        <v>2</v>
      </c>
      <c r="AI278" t="n">
        <v>3</v>
      </c>
      <c r="AJ278" t="n">
        <v>3</v>
      </c>
      <c r="AK278" t="n">
        <v>4</v>
      </c>
      <c r="AL278" t="n">
        <v>3</v>
      </c>
      <c r="AM278" t="n">
        <v>3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HYPERLINK("http://catalog.hathitrust.org/Record/004916474","HathiTrust Record")</f>
        <v/>
      </c>
      <c r="AS278">
        <f>HYPERLINK("https://creighton-primo.hosted.exlibrisgroup.com/primo-explore/search?tab=default_tab&amp;search_scope=EVERYTHING&amp;vid=01CRU&amp;lang=en_US&amp;offset=0&amp;query=any,contains,991004475849702656","Catalog Record")</f>
        <v/>
      </c>
      <c r="AT278">
        <f>HYPERLINK("http://www.worldcat.org/oclc/54966309","WorldCat Record")</f>
        <v/>
      </c>
      <c r="AU278" t="inlineStr">
        <is>
          <t>13943852:eng</t>
        </is>
      </c>
      <c r="AV278" t="inlineStr">
        <is>
          <t>54966309</t>
        </is>
      </c>
      <c r="AW278" t="inlineStr">
        <is>
          <t>991004475849702656</t>
        </is>
      </c>
      <c r="AX278" t="inlineStr">
        <is>
          <t>991004475849702656</t>
        </is>
      </c>
      <c r="AY278" t="inlineStr">
        <is>
          <t>2255167500002656</t>
        </is>
      </c>
      <c r="AZ278" t="inlineStr">
        <is>
          <t>BOOK</t>
        </is>
      </c>
      <c r="BB278" t="inlineStr">
        <is>
          <t>9780761929291</t>
        </is>
      </c>
      <c r="BC278" t="inlineStr">
        <is>
          <t>32285005042469</t>
        </is>
      </c>
      <c r="BD278" t="inlineStr">
        <is>
          <t>893519701</t>
        </is>
      </c>
    </row>
    <row r="279">
      <c r="A279" t="inlineStr">
        <is>
          <t>No</t>
        </is>
      </c>
      <c r="B279" t="inlineStr">
        <is>
          <t>H62 .D53</t>
        </is>
      </c>
      <c r="C279" t="inlineStr">
        <is>
          <t>0                      H  0062000D  53</t>
        </is>
      </c>
      <c r="D279" t="inlineStr">
        <is>
          <t>Ethics in social and behavioral research / Edward Diener and Rick Crandall.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Diener, Ed.</t>
        </is>
      </c>
      <c r="L279" t="inlineStr">
        <is>
          <t>Chicago : University of Chicago Press, 1978.</t>
        </is>
      </c>
      <c r="M279" t="inlineStr">
        <is>
          <t>1978</t>
        </is>
      </c>
      <c r="O279" t="inlineStr">
        <is>
          <t>eng</t>
        </is>
      </c>
      <c r="P279" t="inlineStr">
        <is>
          <t>ilu</t>
        </is>
      </c>
      <c r="R279" t="inlineStr">
        <is>
          <t xml:space="preserve">H  </t>
        </is>
      </c>
      <c r="S279" t="n">
        <v>5</v>
      </c>
      <c r="T279" t="n">
        <v>5</v>
      </c>
      <c r="U279" t="inlineStr">
        <is>
          <t>1999-02-03</t>
        </is>
      </c>
      <c r="V279" t="inlineStr">
        <is>
          <t>1999-02-03</t>
        </is>
      </c>
      <c r="W279" t="inlineStr">
        <is>
          <t>1992-01-28</t>
        </is>
      </c>
      <c r="X279" t="inlineStr">
        <is>
          <t>1992-01-28</t>
        </is>
      </c>
      <c r="Y279" t="n">
        <v>865</v>
      </c>
      <c r="Z279" t="n">
        <v>711</v>
      </c>
      <c r="AA279" t="n">
        <v>716</v>
      </c>
      <c r="AB279" t="n">
        <v>6</v>
      </c>
      <c r="AC279" t="n">
        <v>6</v>
      </c>
      <c r="AD279" t="n">
        <v>34</v>
      </c>
      <c r="AE279" t="n">
        <v>34</v>
      </c>
      <c r="AF279" t="n">
        <v>16</v>
      </c>
      <c r="AG279" t="n">
        <v>16</v>
      </c>
      <c r="AH279" t="n">
        <v>8</v>
      </c>
      <c r="AI279" t="n">
        <v>8</v>
      </c>
      <c r="AJ279" t="n">
        <v>16</v>
      </c>
      <c r="AK279" t="n">
        <v>16</v>
      </c>
      <c r="AL279" t="n">
        <v>4</v>
      </c>
      <c r="AM279" t="n">
        <v>4</v>
      </c>
      <c r="AN279" t="n">
        <v>0</v>
      </c>
      <c r="AO279" t="n">
        <v>0</v>
      </c>
      <c r="AP279" t="inlineStr">
        <is>
          <t>No</t>
        </is>
      </c>
      <c r="AQ279" t="inlineStr">
        <is>
          <t>No</t>
        </is>
      </c>
      <c r="AS279">
        <f>HYPERLINK("https://creighton-primo.hosted.exlibrisgroup.com/primo-explore/search?tab=default_tab&amp;search_scope=EVERYTHING&amp;vid=01CRU&amp;lang=en_US&amp;offset=0&amp;query=any,contains,991005254409702656","Catalog Record")</f>
        <v/>
      </c>
      <c r="AT279">
        <f>HYPERLINK("http://www.worldcat.org/oclc/3627335","WorldCat Record")</f>
        <v/>
      </c>
      <c r="AU279" t="inlineStr">
        <is>
          <t>418135:eng</t>
        </is>
      </c>
      <c r="AV279" t="inlineStr">
        <is>
          <t>3627335</t>
        </is>
      </c>
      <c r="AW279" t="inlineStr">
        <is>
          <t>991005254409702656</t>
        </is>
      </c>
      <c r="AX279" t="inlineStr">
        <is>
          <t>991005254409702656</t>
        </is>
      </c>
      <c r="AY279" t="inlineStr">
        <is>
          <t>2266057140002656</t>
        </is>
      </c>
      <c r="AZ279" t="inlineStr">
        <is>
          <t>BOOK</t>
        </is>
      </c>
      <c r="BB279" t="inlineStr">
        <is>
          <t>9780226148236</t>
        </is>
      </c>
      <c r="BC279" t="inlineStr">
        <is>
          <t>32285000888825</t>
        </is>
      </c>
      <c r="BD279" t="inlineStr">
        <is>
          <t>893254723</t>
        </is>
      </c>
    </row>
    <row r="280">
      <c r="A280" t="inlineStr">
        <is>
          <t>No</t>
        </is>
      </c>
      <c r="B280" t="inlineStr">
        <is>
          <t>H62 .D583 1987</t>
        </is>
      </c>
      <c r="C280" t="inlineStr">
        <is>
          <t>0                      H  0062000D  583         1987</t>
        </is>
      </c>
      <c r="D280" t="inlineStr">
        <is>
          <t>A handbook of social science research / Beverly R. Dixon, Gary D. Bouma, G.B.J. Atkinson.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Dixon, Beverly R.</t>
        </is>
      </c>
      <c r="L280" t="inlineStr">
        <is>
          <t>Oxford [Oxfordshire] : Clarendon Press ; New York : Oxford University Press, 1987.</t>
        </is>
      </c>
      <c r="M280" t="inlineStr">
        <is>
          <t>1987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H  </t>
        </is>
      </c>
      <c r="S280" t="n">
        <v>4</v>
      </c>
      <c r="T280" t="n">
        <v>4</v>
      </c>
      <c r="U280" t="inlineStr">
        <is>
          <t>2000-06-27</t>
        </is>
      </c>
      <c r="V280" t="inlineStr">
        <is>
          <t>2000-06-27</t>
        </is>
      </c>
      <c r="W280" t="inlineStr">
        <is>
          <t>1992-01-28</t>
        </is>
      </c>
      <c r="X280" t="inlineStr">
        <is>
          <t>1992-01-28</t>
        </is>
      </c>
      <c r="Y280" t="n">
        <v>384</v>
      </c>
      <c r="Z280" t="n">
        <v>256</v>
      </c>
      <c r="AA280" t="n">
        <v>359</v>
      </c>
      <c r="AB280" t="n">
        <v>2</v>
      </c>
      <c r="AC280" t="n">
        <v>3</v>
      </c>
      <c r="AD280" t="n">
        <v>6</v>
      </c>
      <c r="AE280" t="n">
        <v>12</v>
      </c>
      <c r="AF280" t="n">
        <v>3</v>
      </c>
      <c r="AG280" t="n">
        <v>3</v>
      </c>
      <c r="AH280" t="n">
        <v>0</v>
      </c>
      <c r="AI280" t="n">
        <v>1</v>
      </c>
      <c r="AJ280" t="n">
        <v>2</v>
      </c>
      <c r="AK280" t="n">
        <v>4</v>
      </c>
      <c r="AL280" t="n">
        <v>1</v>
      </c>
      <c r="AM280" t="n">
        <v>2</v>
      </c>
      <c r="AN280" t="n">
        <v>0</v>
      </c>
      <c r="AO280" t="n">
        <v>2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HYPERLINK("http://catalog.hathitrust.org/Record/000833836","HathiTrust Record")</f>
        <v/>
      </c>
      <c r="AS280">
        <f>HYPERLINK("https://creighton-primo.hosted.exlibrisgroup.com/primo-explore/search?tab=default_tab&amp;search_scope=EVERYTHING&amp;vid=01CRU&amp;lang=en_US&amp;offset=0&amp;query=any,contains,991000927629702656","Catalog Record")</f>
        <v/>
      </c>
      <c r="AT280">
        <f>HYPERLINK("http://www.worldcat.org/oclc/14241864","WorldCat Record")</f>
        <v/>
      </c>
      <c r="AU280" t="inlineStr">
        <is>
          <t>33058332:eng</t>
        </is>
      </c>
      <c r="AV280" t="inlineStr">
        <is>
          <t>14241864</t>
        </is>
      </c>
      <c r="AW280" t="inlineStr">
        <is>
          <t>991000927629702656</t>
        </is>
      </c>
      <c r="AX280" t="inlineStr">
        <is>
          <t>991000927629702656</t>
        </is>
      </c>
      <c r="AY280" t="inlineStr">
        <is>
          <t>2259463400002656</t>
        </is>
      </c>
      <c r="AZ280" t="inlineStr">
        <is>
          <t>BOOK</t>
        </is>
      </c>
      <c r="BB280" t="inlineStr">
        <is>
          <t>9780198780236</t>
        </is>
      </c>
      <c r="BC280" t="inlineStr">
        <is>
          <t>32285000888833</t>
        </is>
      </c>
      <c r="BD280" t="inlineStr">
        <is>
          <t>893891150</t>
        </is>
      </c>
    </row>
    <row r="281">
      <c r="A281" t="inlineStr">
        <is>
          <t>No</t>
        </is>
      </c>
      <c r="B281" t="inlineStr">
        <is>
          <t>H62 .D59 1967</t>
        </is>
      </c>
      <c r="C281" t="inlineStr">
        <is>
          <t>0                      H  0062000D  59          1967</t>
        </is>
      </c>
      <c r="D281" t="inlineStr">
        <is>
          <t>An introduction to social research / edited by John T. Doby.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Doby, John T. (John Thomas), 1920-2008.</t>
        </is>
      </c>
      <c r="L281" t="inlineStr">
        <is>
          <t>New York : Appleton-Century-Crofts, [1967]</t>
        </is>
      </c>
      <c r="M281" t="inlineStr">
        <is>
          <t>1967</t>
        </is>
      </c>
      <c r="N281" t="inlineStr">
        <is>
          <t>2d ed.</t>
        </is>
      </c>
      <c r="O281" t="inlineStr">
        <is>
          <t>eng</t>
        </is>
      </c>
      <c r="P281" t="inlineStr">
        <is>
          <t>nyu</t>
        </is>
      </c>
      <c r="Q281" t="inlineStr">
        <is>
          <t>ACC sociology series</t>
        </is>
      </c>
      <c r="R281" t="inlineStr">
        <is>
          <t xml:space="preserve">H  </t>
        </is>
      </c>
      <c r="S281" t="n">
        <v>2</v>
      </c>
      <c r="T281" t="n">
        <v>2</v>
      </c>
      <c r="U281" t="inlineStr">
        <is>
          <t>1995-05-02</t>
        </is>
      </c>
      <c r="V281" t="inlineStr">
        <is>
          <t>1995-05-02</t>
        </is>
      </c>
      <c r="W281" t="inlineStr">
        <is>
          <t>1993-02-12</t>
        </is>
      </c>
      <c r="X281" t="inlineStr">
        <is>
          <t>1993-02-12</t>
        </is>
      </c>
      <c r="Y281" t="n">
        <v>404</v>
      </c>
      <c r="Z281" t="n">
        <v>318</v>
      </c>
      <c r="AA281" t="n">
        <v>391</v>
      </c>
      <c r="AB281" t="n">
        <v>3</v>
      </c>
      <c r="AC281" t="n">
        <v>3</v>
      </c>
      <c r="AD281" t="n">
        <v>18</v>
      </c>
      <c r="AE281" t="n">
        <v>20</v>
      </c>
      <c r="AF281" t="n">
        <v>4</v>
      </c>
      <c r="AG281" t="n">
        <v>6</v>
      </c>
      <c r="AH281" t="n">
        <v>4</v>
      </c>
      <c r="AI281" t="n">
        <v>4</v>
      </c>
      <c r="AJ281" t="n">
        <v>13</v>
      </c>
      <c r="AK281" t="n">
        <v>14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HYPERLINK("http://catalog.hathitrust.org/Record/001305864","HathiTrust Record")</f>
        <v/>
      </c>
      <c r="AS281">
        <f>HYPERLINK("https://creighton-primo.hosted.exlibrisgroup.com/primo-explore/search?tab=default_tab&amp;search_scope=EVERYTHING&amp;vid=01CRU&amp;lang=en_US&amp;offset=0&amp;query=any,contains,991000939259702656","Catalog Record")</f>
        <v/>
      </c>
      <c r="AT281">
        <f>HYPERLINK("http://www.worldcat.org/oclc/165747","WorldCat Record")</f>
        <v/>
      </c>
      <c r="AU281" t="inlineStr">
        <is>
          <t>1283243:eng</t>
        </is>
      </c>
      <c r="AV281" t="inlineStr">
        <is>
          <t>165747</t>
        </is>
      </c>
      <c r="AW281" t="inlineStr">
        <is>
          <t>991000939259702656</t>
        </is>
      </c>
      <c r="AX281" t="inlineStr">
        <is>
          <t>991000939259702656</t>
        </is>
      </c>
      <c r="AY281" t="inlineStr">
        <is>
          <t>2269766580002656</t>
        </is>
      </c>
      <c r="AZ281" t="inlineStr">
        <is>
          <t>BOOK</t>
        </is>
      </c>
      <c r="BC281" t="inlineStr">
        <is>
          <t>32285001502326</t>
        </is>
      </c>
      <c r="BD281" t="inlineStr">
        <is>
          <t>893690169</t>
        </is>
      </c>
    </row>
    <row r="282">
      <c r="A282" t="inlineStr">
        <is>
          <t>No</t>
        </is>
      </c>
      <c r="B282" t="inlineStr">
        <is>
          <t>H62 .D688 1985</t>
        </is>
      </c>
      <c r="C282" t="inlineStr">
        <is>
          <t>0                      H  0062000D  688         1985</t>
        </is>
      </c>
      <c r="D282" t="inlineStr">
        <is>
          <t>Creative interviewing / Jack D. Douglas.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Douglas, Jack D.</t>
        </is>
      </c>
      <c r="L282" t="inlineStr">
        <is>
          <t>Beverly Hills : Sage Publications, c1985.</t>
        </is>
      </c>
      <c r="M282" t="inlineStr">
        <is>
          <t>1985</t>
        </is>
      </c>
      <c r="O282" t="inlineStr">
        <is>
          <t>eng</t>
        </is>
      </c>
      <c r="P282" t="inlineStr">
        <is>
          <t>cau</t>
        </is>
      </c>
      <c r="Q282" t="inlineStr">
        <is>
          <t>Sage library of social research ; v. 159</t>
        </is>
      </c>
      <c r="R282" t="inlineStr">
        <is>
          <t xml:space="preserve">H  </t>
        </is>
      </c>
      <c r="S282" t="n">
        <v>5</v>
      </c>
      <c r="T282" t="n">
        <v>5</v>
      </c>
      <c r="U282" t="inlineStr">
        <is>
          <t>2000-07-10</t>
        </is>
      </c>
      <c r="V282" t="inlineStr">
        <is>
          <t>2000-07-10</t>
        </is>
      </c>
      <c r="W282" t="inlineStr">
        <is>
          <t>1992-01-28</t>
        </is>
      </c>
      <c r="X282" t="inlineStr">
        <is>
          <t>1992-01-28</t>
        </is>
      </c>
      <c r="Y282" t="n">
        <v>533</v>
      </c>
      <c r="Z282" t="n">
        <v>366</v>
      </c>
      <c r="AA282" t="n">
        <v>370</v>
      </c>
      <c r="AB282" t="n">
        <v>4</v>
      </c>
      <c r="AC282" t="n">
        <v>4</v>
      </c>
      <c r="AD282" t="n">
        <v>20</v>
      </c>
      <c r="AE282" t="n">
        <v>20</v>
      </c>
      <c r="AF282" t="n">
        <v>7</v>
      </c>
      <c r="AG282" t="n">
        <v>7</v>
      </c>
      <c r="AH282" t="n">
        <v>3</v>
      </c>
      <c r="AI282" t="n">
        <v>3</v>
      </c>
      <c r="AJ282" t="n">
        <v>12</v>
      </c>
      <c r="AK282" t="n">
        <v>12</v>
      </c>
      <c r="AL282" t="n">
        <v>3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HYPERLINK("http://catalog.hathitrust.org/Record/000366328","HathiTrust Record")</f>
        <v/>
      </c>
      <c r="AS282">
        <f>HYPERLINK("https://creighton-primo.hosted.exlibrisgroup.com/primo-explore/search?tab=default_tab&amp;search_scope=EVERYTHING&amp;vid=01CRU&amp;lang=en_US&amp;offset=0&amp;query=any,contains,991000522739702656","Catalog Record")</f>
        <v/>
      </c>
      <c r="AT282">
        <f>HYPERLINK("http://www.worldcat.org/oclc/11346063","WorldCat Record")</f>
        <v/>
      </c>
      <c r="AU282" t="inlineStr">
        <is>
          <t>3372133134:eng</t>
        </is>
      </c>
      <c r="AV282" t="inlineStr">
        <is>
          <t>11346063</t>
        </is>
      </c>
      <c r="AW282" t="inlineStr">
        <is>
          <t>991000522739702656</t>
        </is>
      </c>
      <c r="AX282" t="inlineStr">
        <is>
          <t>991000522739702656</t>
        </is>
      </c>
      <c r="AY282" t="inlineStr">
        <is>
          <t>2262908110002656</t>
        </is>
      </c>
      <c r="AZ282" t="inlineStr">
        <is>
          <t>BOOK</t>
        </is>
      </c>
      <c r="BB282" t="inlineStr">
        <is>
          <t>9780803924086</t>
        </is>
      </c>
      <c r="BC282" t="inlineStr">
        <is>
          <t>32285000888841</t>
        </is>
      </c>
      <c r="BD282" t="inlineStr">
        <is>
          <t>893515338</t>
        </is>
      </c>
    </row>
    <row r="283">
      <c r="A283" t="inlineStr">
        <is>
          <t>No</t>
        </is>
      </c>
      <c r="B283" t="inlineStr">
        <is>
          <t>H62 .D69</t>
        </is>
      </c>
      <c r="C283" t="inlineStr">
        <is>
          <t>0                      H  0062000D  69</t>
        </is>
      </c>
      <c r="D283" t="inlineStr">
        <is>
          <t>Investigative social research : individual and team field research / Jack D. Douglas.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Douglas, Jack D.</t>
        </is>
      </c>
      <c r="L283" t="inlineStr">
        <is>
          <t>Beverly Hills : Sage Publications, c1976.</t>
        </is>
      </c>
      <c r="M283" t="inlineStr">
        <is>
          <t>1976</t>
        </is>
      </c>
      <c r="O283" t="inlineStr">
        <is>
          <t>eng</t>
        </is>
      </c>
      <c r="P283" t="inlineStr">
        <is>
          <t>cau</t>
        </is>
      </c>
      <c r="Q283" t="inlineStr">
        <is>
          <t>Sage library of social research ; v. 29</t>
        </is>
      </c>
      <c r="R283" t="inlineStr">
        <is>
          <t xml:space="preserve">H  </t>
        </is>
      </c>
      <c r="S283" t="n">
        <v>2</v>
      </c>
      <c r="T283" t="n">
        <v>2</v>
      </c>
      <c r="U283" t="inlineStr">
        <is>
          <t>2009-10-19</t>
        </is>
      </c>
      <c r="V283" t="inlineStr">
        <is>
          <t>2009-10-19</t>
        </is>
      </c>
      <c r="W283" t="inlineStr">
        <is>
          <t>1992-03-06</t>
        </is>
      </c>
      <c r="X283" t="inlineStr">
        <is>
          <t>1992-03-06</t>
        </is>
      </c>
      <c r="Y283" t="n">
        <v>700</v>
      </c>
      <c r="Z283" t="n">
        <v>527</v>
      </c>
      <c r="AA283" t="n">
        <v>544</v>
      </c>
      <c r="AB283" t="n">
        <v>8</v>
      </c>
      <c r="AC283" t="n">
        <v>8</v>
      </c>
      <c r="AD283" t="n">
        <v>30</v>
      </c>
      <c r="AE283" t="n">
        <v>32</v>
      </c>
      <c r="AF283" t="n">
        <v>9</v>
      </c>
      <c r="AG283" t="n">
        <v>10</v>
      </c>
      <c r="AH283" t="n">
        <v>6</v>
      </c>
      <c r="AI283" t="n">
        <v>7</v>
      </c>
      <c r="AJ283" t="n">
        <v>16</v>
      </c>
      <c r="AK283" t="n">
        <v>16</v>
      </c>
      <c r="AL283" t="n">
        <v>6</v>
      </c>
      <c r="AM283" t="n">
        <v>6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HYPERLINK("http://catalog.hathitrust.org/Record/000739106","HathiTrust Record")</f>
        <v/>
      </c>
      <c r="AS283">
        <f>HYPERLINK("https://creighton-primo.hosted.exlibrisgroup.com/primo-explore/search?tab=default_tab&amp;search_scope=EVERYTHING&amp;vid=01CRU&amp;lang=en_US&amp;offset=0&amp;query=any,contains,991004083489702656","Catalog Record")</f>
        <v/>
      </c>
      <c r="AT283">
        <f>HYPERLINK("http://www.worldcat.org/oclc/2331389","WorldCat Record")</f>
        <v/>
      </c>
      <c r="AU283" t="inlineStr">
        <is>
          <t>4825020:eng</t>
        </is>
      </c>
      <c r="AV283" t="inlineStr">
        <is>
          <t>2331389</t>
        </is>
      </c>
      <c r="AW283" t="inlineStr">
        <is>
          <t>991004083489702656</t>
        </is>
      </c>
      <c r="AX283" t="inlineStr">
        <is>
          <t>991004083489702656</t>
        </is>
      </c>
      <c r="AY283" t="inlineStr">
        <is>
          <t>2264205500002656</t>
        </is>
      </c>
      <c r="AZ283" t="inlineStr">
        <is>
          <t>BOOK</t>
        </is>
      </c>
      <c r="BB283" t="inlineStr">
        <is>
          <t>9780803906754</t>
        </is>
      </c>
      <c r="BC283" t="inlineStr">
        <is>
          <t>32285000991942</t>
        </is>
      </c>
      <c r="BD283" t="inlineStr">
        <is>
          <t>893512798</t>
        </is>
      </c>
    </row>
    <row r="284">
      <c r="A284" t="inlineStr">
        <is>
          <t>No</t>
        </is>
      </c>
      <c r="B284" t="inlineStr">
        <is>
          <t>H62 .E33</t>
        </is>
      </c>
      <c r="C284" t="inlineStr">
        <is>
          <t>0                      H  0062000E  33</t>
        </is>
      </c>
      <c r="D284" t="inlineStr">
        <is>
          <t>Educational games and simulations in economics / Darrell R. Lewis ... [et al.].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[New York] : Joint Council on Economic Education, 1974.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H  </t>
        </is>
      </c>
      <c r="S284" t="n">
        <v>1</v>
      </c>
      <c r="T284" t="n">
        <v>1</v>
      </c>
      <c r="U284" t="inlineStr">
        <is>
          <t>1998-08-11</t>
        </is>
      </c>
      <c r="V284" t="inlineStr">
        <is>
          <t>1998-08-11</t>
        </is>
      </c>
      <c r="W284" t="inlineStr">
        <is>
          <t>1997-06-05</t>
        </is>
      </c>
      <c r="X284" t="inlineStr">
        <is>
          <t>1997-06-05</t>
        </is>
      </c>
      <c r="Y284" t="n">
        <v>137</v>
      </c>
      <c r="Z284" t="n">
        <v>121</v>
      </c>
      <c r="AA284" t="n">
        <v>125</v>
      </c>
      <c r="AB284" t="n">
        <v>2</v>
      </c>
      <c r="AC284" t="n">
        <v>2</v>
      </c>
      <c r="AD284" t="n">
        <v>3</v>
      </c>
      <c r="AE284" t="n">
        <v>3</v>
      </c>
      <c r="AF284" t="n">
        <v>1</v>
      </c>
      <c r="AG284" t="n">
        <v>1</v>
      </c>
      <c r="AH284" t="n">
        <v>0</v>
      </c>
      <c r="AI284" t="n">
        <v>0</v>
      </c>
      <c r="AJ284" t="n">
        <v>2</v>
      </c>
      <c r="AK284" t="n">
        <v>2</v>
      </c>
      <c r="AL284" t="n">
        <v>1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HYPERLINK("http://catalog.hathitrust.org/Record/004460703","HathiTrust Record")</f>
        <v/>
      </c>
      <c r="AS284">
        <f>HYPERLINK("https://creighton-primo.hosted.exlibrisgroup.com/primo-explore/search?tab=default_tab&amp;search_scope=EVERYTHING&amp;vid=01CRU&amp;lang=en_US&amp;offset=0&amp;query=any,contains,991003517729702656","Catalog Record")</f>
        <v/>
      </c>
      <c r="AT284">
        <f>HYPERLINK("http://www.worldcat.org/oclc/1076108","WorldCat Record")</f>
        <v/>
      </c>
      <c r="AU284" t="inlineStr">
        <is>
          <t>2036390:eng</t>
        </is>
      </c>
      <c r="AV284" t="inlineStr">
        <is>
          <t>1076108</t>
        </is>
      </c>
      <c r="AW284" t="inlineStr">
        <is>
          <t>991003517729702656</t>
        </is>
      </c>
      <c r="AX284" t="inlineStr">
        <is>
          <t>991003517729702656</t>
        </is>
      </c>
      <c r="AY284" t="inlineStr">
        <is>
          <t>2257535140002656</t>
        </is>
      </c>
      <c r="AZ284" t="inlineStr">
        <is>
          <t>BOOK</t>
        </is>
      </c>
      <c r="BC284" t="inlineStr">
        <is>
          <t>32285002760329</t>
        </is>
      </c>
      <c r="BD284" t="inlineStr">
        <is>
          <t>893598657</t>
        </is>
      </c>
    </row>
    <row r="285">
      <c r="A285" t="inlineStr">
        <is>
          <t>No</t>
        </is>
      </c>
      <c r="B285" t="inlineStr">
        <is>
          <t>H62 .E453 1988</t>
        </is>
      </c>
      <c r="C285" t="inlineStr">
        <is>
          <t>0                      H  0062000E  453         1988</t>
        </is>
      </c>
      <c r="D285" t="inlineStr">
        <is>
          <t>Nonsexist research methods : a practical guide / Margrit Eichler.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Eichler, Margrit.</t>
        </is>
      </c>
      <c r="L285" t="inlineStr">
        <is>
          <t>Boston : Allen &amp; Unwin, c1988.</t>
        </is>
      </c>
      <c r="M285" t="inlineStr">
        <is>
          <t>1988</t>
        </is>
      </c>
      <c r="O285" t="inlineStr">
        <is>
          <t>eng</t>
        </is>
      </c>
      <c r="P285" t="inlineStr">
        <is>
          <t>mau</t>
        </is>
      </c>
      <c r="R285" t="inlineStr">
        <is>
          <t xml:space="preserve">H  </t>
        </is>
      </c>
      <c r="S285" t="n">
        <v>1</v>
      </c>
      <c r="T285" t="n">
        <v>1</v>
      </c>
      <c r="U285" t="inlineStr">
        <is>
          <t>1992-03-25</t>
        </is>
      </c>
      <c r="V285" t="inlineStr">
        <is>
          <t>1992-03-25</t>
        </is>
      </c>
      <c r="W285" t="inlineStr">
        <is>
          <t>1992-01-28</t>
        </is>
      </c>
      <c r="X285" t="inlineStr">
        <is>
          <t>1992-01-28</t>
        </is>
      </c>
      <c r="Y285" t="n">
        <v>619</v>
      </c>
      <c r="Z285" t="n">
        <v>467</v>
      </c>
      <c r="AA285" t="n">
        <v>530</v>
      </c>
      <c r="AB285" t="n">
        <v>3</v>
      </c>
      <c r="AC285" t="n">
        <v>3</v>
      </c>
      <c r="AD285" t="n">
        <v>25</v>
      </c>
      <c r="AE285" t="n">
        <v>28</v>
      </c>
      <c r="AF285" t="n">
        <v>9</v>
      </c>
      <c r="AG285" t="n">
        <v>10</v>
      </c>
      <c r="AH285" t="n">
        <v>8</v>
      </c>
      <c r="AI285" t="n">
        <v>9</v>
      </c>
      <c r="AJ285" t="n">
        <v>16</v>
      </c>
      <c r="AK285" t="n">
        <v>17</v>
      </c>
      <c r="AL285" t="n">
        <v>2</v>
      </c>
      <c r="AM285" t="n">
        <v>2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HYPERLINK("https://creighton-primo.hosted.exlibrisgroup.com/primo-explore/search?tab=default_tab&amp;search_scope=EVERYTHING&amp;vid=01CRU&amp;lang=en_US&amp;offset=0&amp;query=any,contains,991001042639702656","Catalog Record")</f>
        <v/>
      </c>
      <c r="AT285">
        <f>HYPERLINK("http://www.worldcat.org/oclc/15591275","WorldCat Record")</f>
        <v/>
      </c>
      <c r="AU285" t="inlineStr">
        <is>
          <t>4916874645:eng</t>
        </is>
      </c>
      <c r="AV285" t="inlineStr">
        <is>
          <t>15591275</t>
        </is>
      </c>
      <c r="AW285" t="inlineStr">
        <is>
          <t>991001042639702656</t>
        </is>
      </c>
      <c r="AX285" t="inlineStr">
        <is>
          <t>991001042639702656</t>
        </is>
      </c>
      <c r="AY285" t="inlineStr">
        <is>
          <t>2264179550002656</t>
        </is>
      </c>
      <c r="AZ285" t="inlineStr">
        <is>
          <t>BOOK</t>
        </is>
      </c>
      <c r="BB285" t="inlineStr">
        <is>
          <t>9780044970453</t>
        </is>
      </c>
      <c r="BC285" t="inlineStr">
        <is>
          <t>32285000888866</t>
        </is>
      </c>
      <c r="BD285" t="inlineStr">
        <is>
          <t>893696411</t>
        </is>
      </c>
    </row>
    <row r="286">
      <c r="A286" t="inlineStr">
        <is>
          <t>No</t>
        </is>
      </c>
      <c r="B286" t="inlineStr">
        <is>
          <t>H62 .E54 1995</t>
        </is>
      </c>
      <c r="C286" t="inlineStr">
        <is>
          <t>0                      H  0062000E  54          1995</t>
        </is>
      </c>
      <c r="D286" t="inlineStr">
        <is>
          <t>Enhancing social studies through literacy strategies / by Judith L. Irvin (Florida State University, College of Education) ... [et al.].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L286" t="inlineStr">
        <is>
          <t>Washington, DC : National Council for the Social Studies, c1995.</t>
        </is>
      </c>
      <c r="M286" t="inlineStr">
        <is>
          <t>1995</t>
        </is>
      </c>
      <c r="O286" t="inlineStr">
        <is>
          <t>eng</t>
        </is>
      </c>
      <c r="P286" t="inlineStr">
        <is>
          <t>dcu</t>
        </is>
      </c>
      <c r="Q286" t="inlineStr">
        <is>
          <t>Bulletin ; 91</t>
        </is>
      </c>
      <c r="R286" t="inlineStr">
        <is>
          <t xml:space="preserve">H  </t>
        </is>
      </c>
      <c r="S286" t="n">
        <v>2</v>
      </c>
      <c r="T286" t="n">
        <v>2</v>
      </c>
      <c r="U286" t="inlineStr">
        <is>
          <t>2007-03-04</t>
        </is>
      </c>
      <c r="V286" t="inlineStr">
        <is>
          <t>2007-03-04</t>
        </is>
      </c>
      <c r="W286" t="inlineStr">
        <is>
          <t>2007-01-17</t>
        </is>
      </c>
      <c r="X286" t="inlineStr">
        <is>
          <t>2007-01-17</t>
        </is>
      </c>
      <c r="Y286" t="n">
        <v>283</v>
      </c>
      <c r="Z286" t="n">
        <v>263</v>
      </c>
      <c r="AA286" t="n">
        <v>264</v>
      </c>
      <c r="AB286" t="n">
        <v>2</v>
      </c>
      <c r="AC286" t="n">
        <v>2</v>
      </c>
      <c r="AD286" t="n">
        <v>11</v>
      </c>
      <c r="AE286" t="n">
        <v>11</v>
      </c>
      <c r="AF286" t="n">
        <v>5</v>
      </c>
      <c r="AG286" t="n">
        <v>5</v>
      </c>
      <c r="AH286" t="n">
        <v>2</v>
      </c>
      <c r="AI286" t="n">
        <v>2</v>
      </c>
      <c r="AJ286" t="n">
        <v>7</v>
      </c>
      <c r="AK286" t="n">
        <v>7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HYPERLINK("http://catalog.hathitrust.org/Record/003141745","HathiTrust Record")</f>
        <v/>
      </c>
      <c r="AS286">
        <f>HYPERLINK("https://creighton-primo.hosted.exlibrisgroup.com/primo-explore/search?tab=default_tab&amp;search_scope=EVERYTHING&amp;vid=01CRU&amp;lang=en_US&amp;offset=0&amp;query=any,contains,991005017219702656","Catalog Record")</f>
        <v/>
      </c>
      <c r="AT286">
        <f>HYPERLINK("http://www.worldcat.org/oclc/33274927","WorldCat Record")</f>
        <v/>
      </c>
      <c r="AU286" t="inlineStr">
        <is>
          <t>475543874:eng</t>
        </is>
      </c>
      <c r="AV286" t="inlineStr">
        <is>
          <t>33274927</t>
        </is>
      </c>
      <c r="AW286" t="inlineStr">
        <is>
          <t>991005017219702656</t>
        </is>
      </c>
      <c r="AX286" t="inlineStr">
        <is>
          <t>991005017219702656</t>
        </is>
      </c>
      <c r="AY286" t="inlineStr">
        <is>
          <t>2267689250002656</t>
        </is>
      </c>
      <c r="AZ286" t="inlineStr">
        <is>
          <t>BOOK</t>
        </is>
      </c>
      <c r="BB286" t="inlineStr">
        <is>
          <t>9780879860677</t>
        </is>
      </c>
      <c r="BC286" t="inlineStr">
        <is>
          <t>32285005271258</t>
        </is>
      </c>
      <c r="BD286" t="inlineStr">
        <is>
          <t>893807712</t>
        </is>
      </c>
    </row>
    <row r="287">
      <c r="A287" t="inlineStr">
        <is>
          <t>No</t>
        </is>
      </c>
      <c r="B287" t="inlineStr">
        <is>
          <t>H62 .E8473 1997</t>
        </is>
      </c>
      <c r="C287" t="inlineStr">
        <is>
          <t>0                      H  0062000E  8473        1997</t>
        </is>
      </c>
      <c r="D287" t="inlineStr">
        <is>
          <t>Evaluation for the 21st century : a handbook / editors, Eleanor Chelimsky, William R. Shadish.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Thousand Oaks, Calif. : Sage Publications, c1997.</t>
        </is>
      </c>
      <c r="M287" t="inlineStr">
        <is>
          <t>1997</t>
        </is>
      </c>
      <c r="O287" t="inlineStr">
        <is>
          <t>eng</t>
        </is>
      </c>
      <c r="P287" t="inlineStr">
        <is>
          <t>cau</t>
        </is>
      </c>
      <c r="R287" t="inlineStr">
        <is>
          <t xml:space="preserve">H  </t>
        </is>
      </c>
      <c r="S287" t="n">
        <v>2</v>
      </c>
      <c r="T287" t="n">
        <v>2</v>
      </c>
      <c r="U287" t="inlineStr">
        <is>
          <t>1999-03-13</t>
        </is>
      </c>
      <c r="V287" t="inlineStr">
        <is>
          <t>1999-03-13</t>
        </is>
      </c>
      <c r="W287" t="inlineStr">
        <is>
          <t>1998-06-15</t>
        </is>
      </c>
      <c r="X287" t="inlineStr">
        <is>
          <t>1998-06-15</t>
        </is>
      </c>
      <c r="Y287" t="n">
        <v>450</v>
      </c>
      <c r="Z287" t="n">
        <v>294</v>
      </c>
      <c r="AA287" t="n">
        <v>356</v>
      </c>
      <c r="AB287" t="n">
        <v>4</v>
      </c>
      <c r="AC287" t="n">
        <v>4</v>
      </c>
      <c r="AD287" t="n">
        <v>17</v>
      </c>
      <c r="AE287" t="n">
        <v>19</v>
      </c>
      <c r="AF287" t="n">
        <v>6</v>
      </c>
      <c r="AG287" t="n">
        <v>7</v>
      </c>
      <c r="AH287" t="n">
        <v>4</v>
      </c>
      <c r="AI287" t="n">
        <v>5</v>
      </c>
      <c r="AJ287" t="n">
        <v>9</v>
      </c>
      <c r="AK287" t="n">
        <v>9</v>
      </c>
      <c r="AL287" t="n">
        <v>3</v>
      </c>
      <c r="AM287" t="n">
        <v>3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HYPERLINK("http://catalog.hathitrust.org/Record/003135664","HathiTrust Record")</f>
        <v/>
      </c>
      <c r="AS287">
        <f>HYPERLINK("https://creighton-primo.hosted.exlibrisgroup.com/primo-explore/search?tab=default_tab&amp;search_scope=EVERYTHING&amp;vid=01CRU&amp;lang=en_US&amp;offset=0&amp;query=any,contains,991002695699702656","Catalog Record")</f>
        <v/>
      </c>
      <c r="AT287">
        <f>HYPERLINK("http://www.worldcat.org/oclc/35198503","WorldCat Record")</f>
        <v/>
      </c>
      <c r="AU287" t="inlineStr">
        <is>
          <t>793447679:eng</t>
        </is>
      </c>
      <c r="AV287" t="inlineStr">
        <is>
          <t>35198503</t>
        </is>
      </c>
      <c r="AW287" t="inlineStr">
        <is>
          <t>991002695699702656</t>
        </is>
      </c>
      <c r="AX287" t="inlineStr">
        <is>
          <t>991002695699702656</t>
        </is>
      </c>
      <c r="AY287" t="inlineStr">
        <is>
          <t>2260326370002656</t>
        </is>
      </c>
      <c r="AZ287" t="inlineStr">
        <is>
          <t>BOOK</t>
        </is>
      </c>
      <c r="BB287" t="inlineStr">
        <is>
          <t>9780761906100</t>
        </is>
      </c>
      <c r="BC287" t="inlineStr">
        <is>
          <t>32285003420527</t>
        </is>
      </c>
      <c r="BD287" t="inlineStr">
        <is>
          <t>893227162</t>
        </is>
      </c>
    </row>
    <row r="288">
      <c r="A288" t="inlineStr">
        <is>
          <t>No</t>
        </is>
      </c>
      <c r="B288" t="inlineStr">
        <is>
          <t>H62 .E853 2004</t>
        </is>
      </c>
      <c r="C288" t="inlineStr">
        <is>
          <t>0                      H  0062000E  853         2004</t>
        </is>
      </c>
      <c r="D288" t="inlineStr">
        <is>
          <t>Evaluation roots : tracing theorists' views and influences / edited by Marvin C. Alkin.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Thousand Oaks, Calif. : Sage Publications, c2004.</t>
        </is>
      </c>
      <c r="M288" t="inlineStr">
        <is>
          <t>2004</t>
        </is>
      </c>
      <c r="O288" t="inlineStr">
        <is>
          <t>eng</t>
        </is>
      </c>
      <c r="P288" t="inlineStr">
        <is>
          <t>cau</t>
        </is>
      </c>
      <c r="R288" t="inlineStr">
        <is>
          <t xml:space="preserve">H  </t>
        </is>
      </c>
      <c r="S288" t="n">
        <v>1</v>
      </c>
      <c r="T288" t="n">
        <v>1</v>
      </c>
      <c r="U288" t="inlineStr">
        <is>
          <t>2005-03-17</t>
        </is>
      </c>
      <c r="V288" t="inlineStr">
        <is>
          <t>2005-03-17</t>
        </is>
      </c>
      <c r="W288" t="inlineStr">
        <is>
          <t>2005-03-17</t>
        </is>
      </c>
      <c r="X288" t="inlineStr">
        <is>
          <t>2005-03-17</t>
        </is>
      </c>
      <c r="Y288" t="n">
        <v>266</v>
      </c>
      <c r="Z288" t="n">
        <v>163</v>
      </c>
      <c r="AA288" t="n">
        <v>228</v>
      </c>
      <c r="AB288" t="n">
        <v>3</v>
      </c>
      <c r="AC288" t="n">
        <v>3</v>
      </c>
      <c r="AD288" t="n">
        <v>5</v>
      </c>
      <c r="AE288" t="n">
        <v>7</v>
      </c>
      <c r="AF288" t="n">
        <v>0</v>
      </c>
      <c r="AG288" t="n">
        <v>1</v>
      </c>
      <c r="AH288" t="n">
        <v>1</v>
      </c>
      <c r="AI288" t="n">
        <v>1</v>
      </c>
      <c r="AJ288" t="n">
        <v>2</v>
      </c>
      <c r="AK288" t="n">
        <v>3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HYPERLINK("https://creighton-primo.hosted.exlibrisgroup.com/primo-explore/search?tab=default_tab&amp;search_scope=EVERYTHING&amp;vid=01CRU&amp;lang=en_US&amp;offset=0&amp;query=any,contains,991004479059702656","Catalog Record")</f>
        <v/>
      </c>
      <c r="AT288">
        <f>HYPERLINK("http://www.worldcat.org/oclc/53000274","WorldCat Record")</f>
        <v/>
      </c>
      <c r="AU288" t="inlineStr">
        <is>
          <t>4919456577:eng</t>
        </is>
      </c>
      <c r="AV288" t="inlineStr">
        <is>
          <t>53000274</t>
        </is>
      </c>
      <c r="AW288" t="inlineStr">
        <is>
          <t>991004479059702656</t>
        </is>
      </c>
      <c r="AX288" t="inlineStr">
        <is>
          <t>991004479059702656</t>
        </is>
      </c>
      <c r="AY288" t="inlineStr">
        <is>
          <t>2272162210002656</t>
        </is>
      </c>
      <c r="AZ288" t="inlineStr">
        <is>
          <t>BOOK</t>
        </is>
      </c>
      <c r="BB288" t="inlineStr">
        <is>
          <t>9780761928935</t>
        </is>
      </c>
      <c r="BC288" t="inlineStr">
        <is>
          <t>32285005042741</t>
        </is>
      </c>
      <c r="BD288" t="inlineStr">
        <is>
          <t>893712645</t>
        </is>
      </c>
    </row>
    <row r="289">
      <c r="A289" t="inlineStr">
        <is>
          <t>No</t>
        </is>
      </c>
      <c r="B289" t="inlineStr">
        <is>
          <t>H62 .F425 1986</t>
        </is>
      </c>
      <c r="C289" t="inlineStr">
        <is>
          <t>0                      H  0062000F  425         1986</t>
        </is>
      </c>
      <c r="D289" t="inlineStr">
        <is>
          <t>Linking data / Nigel G. Fielding, Jane L. Fielding.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Fielding, Nigel.</t>
        </is>
      </c>
      <c r="L289" t="inlineStr">
        <is>
          <t>Beverly Hills : Sage Publications, c1986.</t>
        </is>
      </c>
      <c r="M289" t="inlineStr">
        <is>
          <t>1986</t>
        </is>
      </c>
      <c r="O289" t="inlineStr">
        <is>
          <t>eng</t>
        </is>
      </c>
      <c r="P289" t="inlineStr">
        <is>
          <t>cau</t>
        </is>
      </c>
      <c r="Q289" t="inlineStr">
        <is>
          <t>Qualitative research methods ; v. 4</t>
        </is>
      </c>
      <c r="R289" t="inlineStr">
        <is>
          <t xml:space="preserve">H  </t>
        </is>
      </c>
      <c r="S289" t="n">
        <v>3</v>
      </c>
      <c r="T289" t="n">
        <v>3</v>
      </c>
      <c r="U289" t="inlineStr">
        <is>
          <t>1993-06-22</t>
        </is>
      </c>
      <c r="V289" t="inlineStr">
        <is>
          <t>1993-06-22</t>
        </is>
      </c>
      <c r="W289" t="inlineStr">
        <is>
          <t>1992-01-28</t>
        </is>
      </c>
      <c r="X289" t="inlineStr">
        <is>
          <t>1992-01-28</t>
        </is>
      </c>
      <c r="Y289" t="n">
        <v>654</v>
      </c>
      <c r="Z289" t="n">
        <v>437</v>
      </c>
      <c r="AA289" t="n">
        <v>481</v>
      </c>
      <c r="AB289" t="n">
        <v>4</v>
      </c>
      <c r="AC289" t="n">
        <v>4</v>
      </c>
      <c r="AD289" t="n">
        <v>19</v>
      </c>
      <c r="AE289" t="n">
        <v>21</v>
      </c>
      <c r="AF289" t="n">
        <v>7</v>
      </c>
      <c r="AG289" t="n">
        <v>8</v>
      </c>
      <c r="AH289" t="n">
        <v>3</v>
      </c>
      <c r="AI289" t="n">
        <v>4</v>
      </c>
      <c r="AJ289" t="n">
        <v>12</v>
      </c>
      <c r="AK289" t="n">
        <v>12</v>
      </c>
      <c r="AL289" t="n">
        <v>3</v>
      </c>
      <c r="AM289" t="n">
        <v>3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HYPERLINK("http://catalog.hathitrust.org/Record/000440723","HathiTrust Record")</f>
        <v/>
      </c>
      <c r="AS289">
        <f>HYPERLINK("https://creighton-primo.hosted.exlibrisgroup.com/primo-explore/search?tab=default_tab&amp;search_scope=EVERYTHING&amp;vid=01CRU&amp;lang=en_US&amp;offset=0&amp;query=any,contains,991000736299702656","Catalog Record")</f>
        <v/>
      </c>
      <c r="AT289">
        <f>HYPERLINK("http://www.worldcat.org/oclc/12780712","WorldCat Record")</f>
        <v/>
      </c>
      <c r="AU289" t="inlineStr">
        <is>
          <t>10116191043:eng</t>
        </is>
      </c>
      <c r="AV289" t="inlineStr">
        <is>
          <t>12780712</t>
        </is>
      </c>
      <c r="AW289" t="inlineStr">
        <is>
          <t>991000736299702656</t>
        </is>
      </c>
      <c r="AX289" t="inlineStr">
        <is>
          <t>991000736299702656</t>
        </is>
      </c>
      <c r="AY289" t="inlineStr">
        <is>
          <t>2259230680002656</t>
        </is>
      </c>
      <c r="AZ289" t="inlineStr">
        <is>
          <t>BOOK</t>
        </is>
      </c>
      <c r="BB289" t="inlineStr">
        <is>
          <t>9780803925632</t>
        </is>
      </c>
      <c r="BC289" t="inlineStr">
        <is>
          <t>32285000888882</t>
        </is>
      </c>
      <c r="BD289" t="inlineStr">
        <is>
          <t>893608235</t>
        </is>
      </c>
    </row>
    <row r="290">
      <c r="A290" t="inlineStr">
        <is>
          <t>No</t>
        </is>
      </c>
      <c r="B290" t="inlineStr">
        <is>
          <t>H62 .F435</t>
        </is>
      </c>
      <c r="C290" t="inlineStr">
        <is>
          <t>0                      H  0062000F  435</t>
        </is>
      </c>
      <c r="D290" t="inlineStr">
        <is>
          <t>An evaluation primer / by Arlene Fink and Jacqueline Kosecoff ; forewords by Charles E. Lewis and Wilson Riles.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Fink, Arlene.</t>
        </is>
      </c>
      <c r="L290" t="inlineStr">
        <is>
          <t>Washington : Administrative Resources Division, Capitol Publications, c1978.</t>
        </is>
      </c>
      <c r="M290" t="inlineStr">
        <is>
          <t>1978</t>
        </is>
      </c>
      <c r="O290" t="inlineStr">
        <is>
          <t>eng</t>
        </is>
      </c>
      <c r="P290" t="inlineStr">
        <is>
          <t>dcu</t>
        </is>
      </c>
      <c r="R290" t="inlineStr">
        <is>
          <t xml:space="preserve">H  </t>
        </is>
      </c>
      <c r="S290" t="n">
        <v>3</v>
      </c>
      <c r="T290" t="n">
        <v>3</v>
      </c>
      <c r="U290" t="inlineStr">
        <is>
          <t>1999-02-06</t>
        </is>
      </c>
      <c r="V290" t="inlineStr">
        <is>
          <t>1999-02-06</t>
        </is>
      </c>
      <c r="W290" t="inlineStr">
        <is>
          <t>1995-05-24</t>
        </is>
      </c>
      <c r="X290" t="inlineStr">
        <is>
          <t>1995-05-24</t>
        </is>
      </c>
      <c r="Y290" t="n">
        <v>331</v>
      </c>
      <c r="Z290" t="n">
        <v>312</v>
      </c>
      <c r="AA290" t="n">
        <v>372</v>
      </c>
      <c r="AB290" t="n">
        <v>5</v>
      </c>
      <c r="AC290" t="n">
        <v>6</v>
      </c>
      <c r="AD290" t="n">
        <v>19</v>
      </c>
      <c r="AE290" t="n">
        <v>20</v>
      </c>
      <c r="AF290" t="n">
        <v>8</v>
      </c>
      <c r="AG290" t="n">
        <v>8</v>
      </c>
      <c r="AH290" t="n">
        <v>1</v>
      </c>
      <c r="AI290" t="n">
        <v>2</v>
      </c>
      <c r="AJ290" t="n">
        <v>10</v>
      </c>
      <c r="AK290" t="n">
        <v>11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Yes</t>
        </is>
      </c>
      <c r="AQ290" t="inlineStr">
        <is>
          <t>Yes</t>
        </is>
      </c>
      <c r="AR290">
        <f>HYPERLINK("http://catalog.hathitrust.org/Record/000087299","HathiTrust Record")</f>
        <v/>
      </c>
      <c r="AS290">
        <f>HYPERLINK("https://creighton-primo.hosted.exlibrisgroup.com/primo-explore/search?tab=default_tab&amp;search_scope=EVERYTHING&amp;vid=01CRU&amp;lang=en_US&amp;offset=0&amp;query=any,contains,991004444289702656","Catalog Record")</f>
        <v/>
      </c>
      <c r="AT290">
        <f>HYPERLINK("http://www.worldcat.org/oclc/3480383","WorldCat Record")</f>
        <v/>
      </c>
      <c r="AU290" t="inlineStr">
        <is>
          <t>5789352:eng</t>
        </is>
      </c>
      <c r="AV290" t="inlineStr">
        <is>
          <t>3480383</t>
        </is>
      </c>
      <c r="AW290" t="inlineStr">
        <is>
          <t>991004444289702656</t>
        </is>
      </c>
      <c r="AX290" t="inlineStr">
        <is>
          <t>991004444289702656</t>
        </is>
      </c>
      <c r="AY290" t="inlineStr">
        <is>
          <t>2264931400002656</t>
        </is>
      </c>
      <c r="AZ290" t="inlineStr">
        <is>
          <t>BOOK</t>
        </is>
      </c>
      <c r="BB290" t="inlineStr">
        <is>
          <t>9780917870026</t>
        </is>
      </c>
      <c r="BC290" t="inlineStr">
        <is>
          <t>32285002034931</t>
        </is>
      </c>
      <c r="BD290" t="inlineStr">
        <is>
          <t>893513253</t>
        </is>
      </c>
    </row>
    <row r="291">
      <c r="A291" t="inlineStr">
        <is>
          <t>No</t>
        </is>
      </c>
      <c r="B291" t="inlineStr">
        <is>
          <t>H62 .F694</t>
        </is>
      </c>
      <c r="C291" t="inlineStr">
        <is>
          <t>0                      H  0062000F  694</t>
        </is>
      </c>
      <c r="D291" t="inlineStr">
        <is>
          <t>An introduction to program evaluation / Jack L. Franklin, Jean H. Thrasher.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Franklin, Jack L., 1931-</t>
        </is>
      </c>
      <c r="L291" t="inlineStr">
        <is>
          <t>New York : Wiley, c1976.</t>
        </is>
      </c>
      <c r="M291" t="inlineStr">
        <is>
          <t>1976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H  </t>
        </is>
      </c>
      <c r="S291" t="n">
        <v>2</v>
      </c>
      <c r="T291" t="n">
        <v>2</v>
      </c>
      <c r="U291" t="inlineStr">
        <is>
          <t>1999-02-06</t>
        </is>
      </c>
      <c r="V291" t="inlineStr">
        <is>
          <t>1999-02-06</t>
        </is>
      </c>
      <c r="W291" t="inlineStr">
        <is>
          <t>1992-01-28</t>
        </is>
      </c>
      <c r="X291" t="inlineStr">
        <is>
          <t>1992-01-28</t>
        </is>
      </c>
      <c r="Y291" t="n">
        <v>497</v>
      </c>
      <c r="Z291" t="n">
        <v>400</v>
      </c>
      <c r="AA291" t="n">
        <v>407</v>
      </c>
      <c r="AB291" t="n">
        <v>5</v>
      </c>
      <c r="AC291" t="n">
        <v>5</v>
      </c>
      <c r="AD291" t="n">
        <v>17</v>
      </c>
      <c r="AE291" t="n">
        <v>17</v>
      </c>
      <c r="AF291" t="n">
        <v>7</v>
      </c>
      <c r="AG291" t="n">
        <v>7</v>
      </c>
      <c r="AH291" t="n">
        <v>3</v>
      </c>
      <c r="AI291" t="n">
        <v>3</v>
      </c>
      <c r="AJ291" t="n">
        <v>8</v>
      </c>
      <c r="AK291" t="n">
        <v>8</v>
      </c>
      <c r="AL291" t="n">
        <v>3</v>
      </c>
      <c r="AM291" t="n">
        <v>3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HYPERLINK("http://catalog.hathitrust.org/Record/000687287","HathiTrust Record")</f>
        <v/>
      </c>
      <c r="AS291">
        <f>HYPERLINK("https://creighton-primo.hosted.exlibrisgroup.com/primo-explore/search?tab=default_tab&amp;search_scope=EVERYTHING&amp;vid=01CRU&amp;lang=en_US&amp;offset=0&amp;query=any,contains,991004000449702656","Catalog Record")</f>
        <v/>
      </c>
      <c r="AT291">
        <f>HYPERLINK("http://www.worldcat.org/oclc/2072820","WorldCat Record")</f>
        <v/>
      </c>
      <c r="AU291" t="inlineStr">
        <is>
          <t>489629:eng</t>
        </is>
      </c>
      <c r="AV291" t="inlineStr">
        <is>
          <t>2072820</t>
        </is>
      </c>
      <c r="AW291" t="inlineStr">
        <is>
          <t>991004000449702656</t>
        </is>
      </c>
      <c r="AX291" t="inlineStr">
        <is>
          <t>991004000449702656</t>
        </is>
      </c>
      <c r="AY291" t="inlineStr">
        <is>
          <t>2254763980002656</t>
        </is>
      </c>
      <c r="AZ291" t="inlineStr">
        <is>
          <t>BOOK</t>
        </is>
      </c>
      <c r="BB291" t="inlineStr">
        <is>
          <t>9780471275190</t>
        </is>
      </c>
      <c r="BC291" t="inlineStr">
        <is>
          <t>32285000888916</t>
        </is>
      </c>
      <c r="BD291" t="inlineStr">
        <is>
          <t>893593149</t>
        </is>
      </c>
    </row>
    <row r="292">
      <c r="A292" t="inlineStr">
        <is>
          <t>No</t>
        </is>
      </c>
      <c r="B292" t="inlineStr">
        <is>
          <t>H62 .G575 2006</t>
        </is>
      </c>
      <c r="C292" t="inlineStr">
        <is>
          <t>0                      H  0062000G  575         2006</t>
        </is>
      </c>
      <c r="D292" t="inlineStr">
        <is>
          <t>Social science concepts : a user's guide / Gary Goertz.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Goertz, Gary, 1953-</t>
        </is>
      </c>
      <c r="L292" t="inlineStr">
        <is>
          <t>Princeton : Princeton University Press, c2006.</t>
        </is>
      </c>
      <c r="M292" t="inlineStr">
        <is>
          <t>2006</t>
        </is>
      </c>
      <c r="O292" t="inlineStr">
        <is>
          <t>eng</t>
        </is>
      </c>
      <c r="P292" t="inlineStr">
        <is>
          <t>nju</t>
        </is>
      </c>
      <c r="R292" t="inlineStr">
        <is>
          <t xml:space="preserve">H  </t>
        </is>
      </c>
      <c r="S292" t="n">
        <v>1</v>
      </c>
      <c r="T292" t="n">
        <v>1</v>
      </c>
      <c r="U292" t="inlineStr">
        <is>
          <t>2010-03-02</t>
        </is>
      </c>
      <c r="V292" t="inlineStr">
        <is>
          <t>2010-03-02</t>
        </is>
      </c>
      <c r="W292" t="inlineStr">
        <is>
          <t>2007-12-13</t>
        </is>
      </c>
      <c r="X292" t="inlineStr">
        <is>
          <t>2007-12-13</t>
        </is>
      </c>
      <c r="Y292" t="n">
        <v>391</v>
      </c>
      <c r="Z292" t="n">
        <v>257</v>
      </c>
      <c r="AA292" t="n">
        <v>285</v>
      </c>
      <c r="AB292" t="n">
        <v>1</v>
      </c>
      <c r="AC292" t="n">
        <v>1</v>
      </c>
      <c r="AD292" t="n">
        <v>14</v>
      </c>
      <c r="AE292" t="n">
        <v>14</v>
      </c>
      <c r="AF292" t="n">
        <v>4</v>
      </c>
      <c r="AG292" t="n">
        <v>4</v>
      </c>
      <c r="AH292" t="n">
        <v>3</v>
      </c>
      <c r="AI292" t="n">
        <v>3</v>
      </c>
      <c r="AJ292" t="n">
        <v>9</v>
      </c>
      <c r="AK292" t="n">
        <v>9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HYPERLINK("https://creighton-primo.hosted.exlibrisgroup.com/primo-explore/search?tab=default_tab&amp;search_scope=EVERYTHING&amp;vid=01CRU&amp;lang=en_US&amp;offset=0&amp;query=any,contains,991005155629702656","Catalog Record")</f>
        <v/>
      </c>
      <c r="AT292">
        <f>HYPERLINK("http://www.worldcat.org/oclc/58831523","WorldCat Record")</f>
        <v/>
      </c>
      <c r="AU292" t="inlineStr">
        <is>
          <t>853426804:eng</t>
        </is>
      </c>
      <c r="AV292" t="inlineStr">
        <is>
          <t>58831523</t>
        </is>
      </c>
      <c r="AW292" t="inlineStr">
        <is>
          <t>991005155629702656</t>
        </is>
      </c>
      <c r="AX292" t="inlineStr">
        <is>
          <t>991005155629702656</t>
        </is>
      </c>
      <c r="AY292" t="inlineStr">
        <is>
          <t>2255831450002656</t>
        </is>
      </c>
      <c r="AZ292" t="inlineStr">
        <is>
          <t>BOOK</t>
        </is>
      </c>
      <c r="BB292" t="inlineStr">
        <is>
          <t>9780691124100</t>
        </is>
      </c>
      <c r="BC292" t="inlineStr">
        <is>
          <t>32285005372767</t>
        </is>
      </c>
      <c r="BD292" t="inlineStr">
        <is>
          <t>893905259</t>
        </is>
      </c>
    </row>
    <row r="293">
      <c r="A293" t="inlineStr">
        <is>
          <t>No</t>
        </is>
      </c>
      <c r="B293" t="inlineStr">
        <is>
          <t>H62 .H22 1987</t>
        </is>
      </c>
      <c r="C293" t="inlineStr">
        <is>
          <t>0                      H  0062000H  22          1987</t>
        </is>
      </c>
      <c r="D293" t="inlineStr">
        <is>
          <t>Research design : strategies and choices in the design of social research / Catherine Hakim.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Hakim, Catherine.</t>
        </is>
      </c>
      <c r="L293" t="inlineStr">
        <is>
          <t>London ; Boston : Allen &amp; Unwin, 1987.</t>
        </is>
      </c>
      <c r="M293" t="inlineStr">
        <is>
          <t>1987</t>
        </is>
      </c>
      <c r="O293" t="inlineStr">
        <is>
          <t>eng</t>
        </is>
      </c>
      <c r="P293" t="inlineStr">
        <is>
          <t>enk</t>
        </is>
      </c>
      <c r="Q293" t="inlineStr">
        <is>
          <t>Contemporary social research series ; 13</t>
        </is>
      </c>
      <c r="R293" t="inlineStr">
        <is>
          <t xml:space="preserve">H  </t>
        </is>
      </c>
      <c r="S293" t="n">
        <v>3</v>
      </c>
      <c r="T293" t="n">
        <v>3</v>
      </c>
      <c r="U293" t="inlineStr">
        <is>
          <t>1994-08-22</t>
        </is>
      </c>
      <c r="V293" t="inlineStr">
        <is>
          <t>1994-08-22</t>
        </is>
      </c>
      <c r="W293" t="inlineStr">
        <is>
          <t>1990-05-03</t>
        </is>
      </c>
      <c r="X293" t="inlineStr">
        <is>
          <t>1990-05-03</t>
        </is>
      </c>
      <c r="Y293" t="n">
        <v>397</v>
      </c>
      <c r="Z293" t="n">
        <v>238</v>
      </c>
      <c r="AA293" t="n">
        <v>247</v>
      </c>
      <c r="AB293" t="n">
        <v>3</v>
      </c>
      <c r="AC293" t="n">
        <v>3</v>
      </c>
      <c r="AD293" t="n">
        <v>9</v>
      </c>
      <c r="AE293" t="n">
        <v>9</v>
      </c>
      <c r="AF293" t="n">
        <v>3</v>
      </c>
      <c r="AG293" t="n">
        <v>3</v>
      </c>
      <c r="AH293" t="n">
        <v>1</v>
      </c>
      <c r="AI293" t="n">
        <v>1</v>
      </c>
      <c r="AJ293" t="n">
        <v>3</v>
      </c>
      <c r="AK293" t="n">
        <v>3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HYPERLINK("https://creighton-primo.hosted.exlibrisgroup.com/primo-explore/search?tab=default_tab&amp;search_scope=EVERYTHING&amp;vid=01CRU&amp;lang=en_US&amp;offset=0&amp;query=any,contains,991000863069702656","Catalog Record")</f>
        <v/>
      </c>
      <c r="AT293">
        <f>HYPERLINK("http://www.worldcat.org/oclc/13701275","WorldCat Record")</f>
        <v/>
      </c>
      <c r="AU293" t="inlineStr">
        <is>
          <t>6792454:eng</t>
        </is>
      </c>
      <c r="AV293" t="inlineStr">
        <is>
          <t>13701275</t>
        </is>
      </c>
      <c r="AW293" t="inlineStr">
        <is>
          <t>991000863069702656</t>
        </is>
      </c>
      <c r="AX293" t="inlineStr">
        <is>
          <t>991000863069702656</t>
        </is>
      </c>
      <c r="AY293" t="inlineStr">
        <is>
          <t>2264086810002656</t>
        </is>
      </c>
      <c r="AZ293" t="inlineStr">
        <is>
          <t>BOOK</t>
        </is>
      </c>
      <c r="BB293" t="inlineStr">
        <is>
          <t>9780043120323</t>
        </is>
      </c>
      <c r="BC293" t="inlineStr">
        <is>
          <t>32285000148485</t>
        </is>
      </c>
      <c r="BD293" t="inlineStr">
        <is>
          <t>893438661</t>
        </is>
      </c>
    </row>
    <row r="294">
      <c r="A294" t="inlineStr">
        <is>
          <t>No</t>
        </is>
      </c>
      <c r="B294" t="inlineStr">
        <is>
          <t>H62 .H3713 1993</t>
        </is>
      </c>
      <c r="C294" t="inlineStr">
        <is>
          <t>0                      H  0062000H  3713        1993</t>
        </is>
      </c>
      <c r="D294" t="inlineStr">
        <is>
          <t>Applied research design : a practical guide / Terry E. Hedrick, Leonard Bickman, Debra J. Rog.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Hedrick, Terry E. (Terry Elizabeth)</t>
        </is>
      </c>
      <c r="L294" t="inlineStr">
        <is>
          <t>Newbury Park : Sage Publications, c1993.</t>
        </is>
      </c>
      <c r="M294" t="inlineStr">
        <is>
          <t>1993</t>
        </is>
      </c>
      <c r="O294" t="inlineStr">
        <is>
          <t>eng</t>
        </is>
      </c>
      <c r="P294" t="inlineStr">
        <is>
          <t>cau</t>
        </is>
      </c>
      <c r="Q294" t="inlineStr">
        <is>
          <t>Applied social research methods series ; 32</t>
        </is>
      </c>
      <c r="R294" t="inlineStr">
        <is>
          <t xml:space="preserve">H  </t>
        </is>
      </c>
      <c r="S294" t="n">
        <v>7</v>
      </c>
      <c r="T294" t="n">
        <v>7</v>
      </c>
      <c r="U294" t="inlineStr">
        <is>
          <t>2000-06-11</t>
        </is>
      </c>
      <c r="V294" t="inlineStr">
        <is>
          <t>2000-06-11</t>
        </is>
      </c>
      <c r="W294" t="inlineStr">
        <is>
          <t>1993-12-10</t>
        </is>
      </c>
      <c r="X294" t="inlineStr">
        <is>
          <t>1993-12-10</t>
        </is>
      </c>
      <c r="Y294" t="n">
        <v>530</v>
      </c>
      <c r="Z294" t="n">
        <v>377</v>
      </c>
      <c r="AA294" t="n">
        <v>434</v>
      </c>
      <c r="AB294" t="n">
        <v>3</v>
      </c>
      <c r="AC294" t="n">
        <v>3</v>
      </c>
      <c r="AD294" t="n">
        <v>20</v>
      </c>
      <c r="AE294" t="n">
        <v>21</v>
      </c>
      <c r="AF294" t="n">
        <v>10</v>
      </c>
      <c r="AG294" t="n">
        <v>10</v>
      </c>
      <c r="AH294" t="n">
        <v>3</v>
      </c>
      <c r="AI294" t="n">
        <v>4</v>
      </c>
      <c r="AJ294" t="n">
        <v>9</v>
      </c>
      <c r="AK294" t="n">
        <v>9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HYPERLINK("https://creighton-primo.hosted.exlibrisgroup.com/primo-explore/search?tab=default_tab&amp;search_scope=EVERYTHING&amp;vid=01CRU&amp;lang=en_US&amp;offset=0&amp;query=any,contains,991002094779702656","Catalog Record")</f>
        <v/>
      </c>
      <c r="AT294">
        <f>HYPERLINK("http://www.worldcat.org/oclc/26856279","WorldCat Record")</f>
        <v/>
      </c>
      <c r="AU294" t="inlineStr">
        <is>
          <t>836860330:eng</t>
        </is>
      </c>
      <c r="AV294" t="inlineStr">
        <is>
          <t>26856279</t>
        </is>
      </c>
      <c r="AW294" t="inlineStr">
        <is>
          <t>991002094779702656</t>
        </is>
      </c>
      <c r="AX294" t="inlineStr">
        <is>
          <t>991002094779702656</t>
        </is>
      </c>
      <c r="AY294" t="inlineStr">
        <is>
          <t>2265394360002656</t>
        </is>
      </c>
      <c r="AZ294" t="inlineStr">
        <is>
          <t>BOOK</t>
        </is>
      </c>
      <c r="BB294" t="inlineStr">
        <is>
          <t>9780803932333</t>
        </is>
      </c>
      <c r="BC294" t="inlineStr">
        <is>
          <t>32285001814622</t>
        </is>
      </c>
      <c r="BD294" t="inlineStr">
        <is>
          <t>893684950</t>
        </is>
      </c>
    </row>
    <row r="295">
      <c r="A295" t="inlineStr">
        <is>
          <t>No</t>
        </is>
      </c>
      <c r="B295" t="inlineStr">
        <is>
          <t>H62 .J346 2004</t>
        </is>
      </c>
      <c r="C295" t="inlineStr">
        <is>
          <t>0                      H  0062000J  346         2004</t>
        </is>
      </c>
      <c r="D295" t="inlineStr">
        <is>
          <t>"Stretching" exercises for qualitative researchers / Valerie J. Janesick.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Janesick, Valerie J.</t>
        </is>
      </c>
      <c r="L295" t="inlineStr">
        <is>
          <t>Thousand Oaks, Calif. : Sage Publications, c2004.</t>
        </is>
      </c>
      <c r="M295" t="inlineStr">
        <is>
          <t>2004</t>
        </is>
      </c>
      <c r="N295" t="inlineStr">
        <is>
          <t>2nd ed.</t>
        </is>
      </c>
      <c r="O295" t="inlineStr">
        <is>
          <t>eng</t>
        </is>
      </c>
      <c r="P295" t="inlineStr">
        <is>
          <t>cau</t>
        </is>
      </c>
      <c r="R295" t="inlineStr">
        <is>
          <t xml:space="preserve">H  </t>
        </is>
      </c>
      <c r="S295" t="n">
        <v>1</v>
      </c>
      <c r="T295" t="n">
        <v>1</v>
      </c>
      <c r="U295" t="inlineStr">
        <is>
          <t>2005-10-18</t>
        </is>
      </c>
      <c r="V295" t="inlineStr">
        <is>
          <t>2005-10-18</t>
        </is>
      </c>
      <c r="W295" t="inlineStr">
        <is>
          <t>2005-03-29</t>
        </is>
      </c>
      <c r="X295" t="inlineStr">
        <is>
          <t>2005-03-29</t>
        </is>
      </c>
      <c r="Y295" t="n">
        <v>249</v>
      </c>
      <c r="Z295" t="n">
        <v>164</v>
      </c>
      <c r="AA295" t="n">
        <v>364</v>
      </c>
      <c r="AB295" t="n">
        <v>2</v>
      </c>
      <c r="AC295" t="n">
        <v>4</v>
      </c>
      <c r="AD295" t="n">
        <v>11</v>
      </c>
      <c r="AE295" t="n">
        <v>20</v>
      </c>
      <c r="AF295" t="n">
        <v>5</v>
      </c>
      <c r="AG295" t="n">
        <v>10</v>
      </c>
      <c r="AH295" t="n">
        <v>3</v>
      </c>
      <c r="AI295" t="n">
        <v>3</v>
      </c>
      <c r="AJ295" t="n">
        <v>6</v>
      </c>
      <c r="AK295" t="n">
        <v>10</v>
      </c>
      <c r="AL295" t="n">
        <v>1</v>
      </c>
      <c r="AM295" t="n">
        <v>3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HYPERLINK("https://creighton-primo.hosted.exlibrisgroup.com/primo-explore/search?tab=default_tab&amp;search_scope=EVERYTHING&amp;vid=01CRU&amp;lang=en_US&amp;offset=0&amp;query=any,contains,991004479089702656","Catalog Record")</f>
        <v/>
      </c>
      <c r="AT295">
        <f>HYPERLINK("http://www.worldcat.org/oclc/51937050","WorldCat Record")</f>
        <v/>
      </c>
      <c r="AU295" t="inlineStr">
        <is>
          <t>590096:eng</t>
        </is>
      </c>
      <c r="AV295" t="inlineStr">
        <is>
          <t>51937050</t>
        </is>
      </c>
      <c r="AW295" t="inlineStr">
        <is>
          <t>991004479089702656</t>
        </is>
      </c>
      <c r="AX295" t="inlineStr">
        <is>
          <t>991004479089702656</t>
        </is>
      </c>
      <c r="AY295" t="inlineStr">
        <is>
          <t>2268576370002656</t>
        </is>
      </c>
      <c r="AZ295" t="inlineStr">
        <is>
          <t>BOOK</t>
        </is>
      </c>
      <c r="BB295" t="inlineStr">
        <is>
          <t>9780761928157</t>
        </is>
      </c>
      <c r="BC295" t="inlineStr">
        <is>
          <t>32285005044846</t>
        </is>
      </c>
      <c r="BD295" t="inlineStr">
        <is>
          <t>893353419</t>
        </is>
      </c>
    </row>
    <row r="296">
      <c r="A296" t="inlineStr">
        <is>
          <t>No</t>
        </is>
      </c>
      <c r="B296" t="inlineStr">
        <is>
          <t>H62 .J625 1989</t>
        </is>
      </c>
      <c r="C296" t="inlineStr">
        <is>
          <t>0                      H  0062000J  625         1989</t>
        </is>
      </c>
      <c r="D296" t="inlineStr">
        <is>
          <t>Participant observation : a methodology for human studies / Danny L. Jorgensen.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Jorgensen, Danny L.</t>
        </is>
      </c>
      <c r="L296" t="inlineStr">
        <is>
          <t>Newbury Park, Calif. : Sage Publications, c1989.</t>
        </is>
      </c>
      <c r="M296" t="inlineStr">
        <is>
          <t>1989</t>
        </is>
      </c>
      <c r="O296" t="inlineStr">
        <is>
          <t>eng</t>
        </is>
      </c>
      <c r="P296" t="inlineStr">
        <is>
          <t>cau</t>
        </is>
      </c>
      <c r="Q296" t="inlineStr">
        <is>
          <t>Applied social research methods series ; v. 15</t>
        </is>
      </c>
      <c r="R296" t="inlineStr">
        <is>
          <t xml:space="preserve">H  </t>
        </is>
      </c>
      <c r="S296" t="n">
        <v>3</v>
      </c>
      <c r="T296" t="n">
        <v>3</v>
      </c>
      <c r="U296" t="inlineStr">
        <is>
          <t>1997-09-17</t>
        </is>
      </c>
      <c r="V296" t="inlineStr">
        <is>
          <t>1997-09-17</t>
        </is>
      </c>
      <c r="W296" t="inlineStr">
        <is>
          <t>1989-10-20</t>
        </is>
      </c>
      <c r="X296" t="inlineStr">
        <is>
          <t>1989-10-20</t>
        </is>
      </c>
      <c r="Y296" t="n">
        <v>784</v>
      </c>
      <c r="Z296" t="n">
        <v>539</v>
      </c>
      <c r="AA296" t="n">
        <v>575</v>
      </c>
      <c r="AB296" t="n">
        <v>4</v>
      </c>
      <c r="AC296" t="n">
        <v>4</v>
      </c>
      <c r="AD296" t="n">
        <v>30</v>
      </c>
      <c r="AE296" t="n">
        <v>31</v>
      </c>
      <c r="AF296" t="n">
        <v>13</v>
      </c>
      <c r="AG296" t="n">
        <v>14</v>
      </c>
      <c r="AH296" t="n">
        <v>8</v>
      </c>
      <c r="AI296" t="n">
        <v>8</v>
      </c>
      <c r="AJ296" t="n">
        <v>14</v>
      </c>
      <c r="AK296" t="n">
        <v>14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HYPERLINK("http://catalog.hathitrust.org/Record/001303507","HathiTrust Record")</f>
        <v/>
      </c>
      <c r="AS296">
        <f>HYPERLINK("https://creighton-primo.hosted.exlibrisgroup.com/primo-explore/search?tab=default_tab&amp;search_scope=EVERYTHING&amp;vid=01CRU&amp;lang=en_US&amp;offset=0&amp;query=any,contains,991001357609702656","Catalog Record")</f>
        <v/>
      </c>
      <c r="AT296">
        <f>HYPERLINK("http://www.worldcat.org/oclc/18497105","WorldCat Record")</f>
        <v/>
      </c>
      <c r="AU296" t="inlineStr">
        <is>
          <t>836726103:eng</t>
        </is>
      </c>
      <c r="AV296" t="inlineStr">
        <is>
          <t>18497105</t>
        </is>
      </c>
      <c r="AW296" t="inlineStr">
        <is>
          <t>991001357609702656</t>
        </is>
      </c>
      <c r="AX296" t="inlineStr">
        <is>
          <t>991001357609702656</t>
        </is>
      </c>
      <c r="AY296" t="inlineStr">
        <is>
          <t>2271146500002656</t>
        </is>
      </c>
      <c r="AZ296" t="inlineStr">
        <is>
          <t>BOOK</t>
        </is>
      </c>
      <c r="BB296" t="inlineStr">
        <is>
          <t>9780803928770</t>
        </is>
      </c>
      <c r="BC296" t="inlineStr">
        <is>
          <t>32285000002914</t>
        </is>
      </c>
      <c r="BD296" t="inlineStr">
        <is>
          <t>893797509</t>
        </is>
      </c>
    </row>
    <row r="297">
      <c r="A297" t="inlineStr">
        <is>
          <t>No</t>
        </is>
      </c>
      <c r="B297" t="inlineStr">
        <is>
          <t>H62 .K585 1993</t>
        </is>
      </c>
      <c r="C297" t="inlineStr">
        <is>
          <t>0                      H  0062000K  585         1993</t>
        </is>
      </c>
      <c r="D297" t="inlineStr">
        <is>
          <t>Emotions and fieldwork / Sherryl Kleinman, Martha A. Copp.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Kleinman, Sherryl.</t>
        </is>
      </c>
      <c r="L297" t="inlineStr">
        <is>
          <t>Newbury Park, Calif. : Sage Publications, c1993.</t>
        </is>
      </c>
      <c r="M297" t="inlineStr">
        <is>
          <t>1993</t>
        </is>
      </c>
      <c r="O297" t="inlineStr">
        <is>
          <t>eng</t>
        </is>
      </c>
      <c r="P297" t="inlineStr">
        <is>
          <t>cau</t>
        </is>
      </c>
      <c r="Q297" t="inlineStr">
        <is>
          <t>Qualitative research methods ; v. 28</t>
        </is>
      </c>
      <c r="R297" t="inlineStr">
        <is>
          <t xml:space="preserve">H  </t>
        </is>
      </c>
      <c r="S297" t="n">
        <v>8</v>
      </c>
      <c r="T297" t="n">
        <v>8</v>
      </c>
      <c r="U297" t="inlineStr">
        <is>
          <t>1998-09-01</t>
        </is>
      </c>
      <c r="V297" t="inlineStr">
        <is>
          <t>1998-09-01</t>
        </is>
      </c>
      <c r="W297" t="inlineStr">
        <is>
          <t>1993-12-10</t>
        </is>
      </c>
      <c r="X297" t="inlineStr">
        <is>
          <t>1993-12-10</t>
        </is>
      </c>
      <c r="Y297" t="n">
        <v>447</v>
      </c>
      <c r="Z297" t="n">
        <v>291</v>
      </c>
      <c r="AA297" t="n">
        <v>348</v>
      </c>
      <c r="AB297" t="n">
        <v>2</v>
      </c>
      <c r="AC297" t="n">
        <v>3</v>
      </c>
      <c r="AD297" t="n">
        <v>10</v>
      </c>
      <c r="AE297" t="n">
        <v>13</v>
      </c>
      <c r="AF297" t="n">
        <v>4</v>
      </c>
      <c r="AG297" t="n">
        <v>5</v>
      </c>
      <c r="AH297" t="n">
        <v>2</v>
      </c>
      <c r="AI297" t="n">
        <v>3</v>
      </c>
      <c r="AJ297" t="n">
        <v>5</v>
      </c>
      <c r="AK297" t="n">
        <v>5</v>
      </c>
      <c r="AL297" t="n">
        <v>1</v>
      </c>
      <c r="AM297" t="n">
        <v>2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HYPERLINK("https://creighton-primo.hosted.exlibrisgroup.com/primo-explore/search?tab=default_tab&amp;search_scope=EVERYTHING&amp;vid=01CRU&amp;lang=en_US&amp;offset=0&amp;query=any,contains,991002204479702656","Catalog Record")</f>
        <v/>
      </c>
      <c r="AT297">
        <f>HYPERLINK("http://www.worldcat.org/oclc/28374382","WorldCat Record")</f>
        <v/>
      </c>
      <c r="AU297" t="inlineStr">
        <is>
          <t>30677499:eng</t>
        </is>
      </c>
      <c r="AV297" t="inlineStr">
        <is>
          <t>28374382</t>
        </is>
      </c>
      <c r="AW297" t="inlineStr">
        <is>
          <t>991002204479702656</t>
        </is>
      </c>
      <c r="AX297" t="inlineStr">
        <is>
          <t>991002204479702656</t>
        </is>
      </c>
      <c r="AY297" t="inlineStr">
        <is>
          <t>2254746880002656</t>
        </is>
      </c>
      <c r="AZ297" t="inlineStr">
        <is>
          <t>BOOK</t>
        </is>
      </c>
      <c r="BB297" t="inlineStr">
        <is>
          <t>9780803947214</t>
        </is>
      </c>
      <c r="BC297" t="inlineStr">
        <is>
          <t>32285001814630</t>
        </is>
      </c>
      <c r="BD297" t="inlineStr">
        <is>
          <t>893792156</t>
        </is>
      </c>
    </row>
    <row r="298">
      <c r="A298" t="inlineStr">
        <is>
          <t>No</t>
        </is>
      </c>
      <c r="B298" t="inlineStr">
        <is>
          <t>H62 .K683 1996</t>
        </is>
      </c>
      <c r="C298" t="inlineStr">
        <is>
          <t>0                      H  0062000K  683         1996</t>
        </is>
      </c>
      <c r="D298" t="inlineStr">
        <is>
          <t>Effective program evaluation : an introduction / Daniel Krause.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Krause, Daniel Robert.</t>
        </is>
      </c>
      <c r="L298" t="inlineStr">
        <is>
          <t>Chicago : Nelson-Hall, c1996.</t>
        </is>
      </c>
      <c r="M298" t="inlineStr">
        <is>
          <t>1996</t>
        </is>
      </c>
      <c r="O298" t="inlineStr">
        <is>
          <t>eng</t>
        </is>
      </c>
      <c r="P298" t="inlineStr">
        <is>
          <t>ilu</t>
        </is>
      </c>
      <c r="Q298" t="inlineStr">
        <is>
          <t>The Nelson-Hall series in sociology</t>
        </is>
      </c>
      <c r="R298" t="inlineStr">
        <is>
          <t xml:space="preserve">H  </t>
        </is>
      </c>
      <c r="S298" t="n">
        <v>2</v>
      </c>
      <c r="T298" t="n">
        <v>2</v>
      </c>
      <c r="U298" t="inlineStr">
        <is>
          <t>2002-09-07</t>
        </is>
      </c>
      <c r="V298" t="inlineStr">
        <is>
          <t>2002-09-07</t>
        </is>
      </c>
      <c r="W298" t="inlineStr">
        <is>
          <t>1997-03-19</t>
        </is>
      </c>
      <c r="X298" t="inlineStr">
        <is>
          <t>1997-03-19</t>
        </is>
      </c>
      <c r="Y298" t="n">
        <v>86</v>
      </c>
      <c r="Z298" t="n">
        <v>80</v>
      </c>
      <c r="AA298" t="n">
        <v>82</v>
      </c>
      <c r="AB298" t="n">
        <v>1</v>
      </c>
      <c r="AC298" t="n">
        <v>1</v>
      </c>
      <c r="AD298" t="n">
        <v>1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1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HYPERLINK("http://catalog.hathitrust.org/Record/003151872","HathiTrust Record")</f>
        <v/>
      </c>
      <c r="AS298">
        <f>HYPERLINK("https://creighton-primo.hosted.exlibrisgroup.com/primo-explore/search?tab=default_tab&amp;search_scope=EVERYTHING&amp;vid=01CRU&amp;lang=en_US&amp;offset=0&amp;query=any,contains,991002488259702656","Catalog Record")</f>
        <v/>
      </c>
      <c r="AT298">
        <f>HYPERLINK("http://www.worldcat.org/oclc/32388731","WorldCat Record")</f>
        <v/>
      </c>
      <c r="AU298" t="inlineStr">
        <is>
          <t>891557532:eng</t>
        </is>
      </c>
      <c r="AV298" t="inlineStr">
        <is>
          <t>32388731</t>
        </is>
      </c>
      <c r="AW298" t="inlineStr">
        <is>
          <t>991002488259702656</t>
        </is>
      </c>
      <c r="AX298" t="inlineStr">
        <is>
          <t>991002488259702656</t>
        </is>
      </c>
      <c r="AY298" t="inlineStr">
        <is>
          <t>2258516870002656</t>
        </is>
      </c>
      <c r="AZ298" t="inlineStr">
        <is>
          <t>BOOK</t>
        </is>
      </c>
      <c r="BB298" t="inlineStr">
        <is>
          <t>9780830413904</t>
        </is>
      </c>
      <c r="BC298" t="inlineStr">
        <is>
          <t>32285002444361</t>
        </is>
      </c>
      <c r="BD298" t="inlineStr">
        <is>
          <t>893903922</t>
        </is>
      </c>
    </row>
    <row r="299">
      <c r="A299" t="inlineStr">
        <is>
          <t>No</t>
        </is>
      </c>
      <c r="B299" t="inlineStr">
        <is>
          <t>H62 .L274 1998</t>
        </is>
      </c>
      <c r="C299" t="inlineStr">
        <is>
          <t>0                      H  0062000L  274         1998</t>
        </is>
      </c>
      <c r="D299" t="inlineStr">
        <is>
          <t>The landscape of qualitative research : theories and issues / Norman K. Denzin, Yvonna S. Lincoln, editors.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Thousand Oaks, Calif. : Sage Publications, c1998.</t>
        </is>
      </c>
      <c r="M299" t="inlineStr">
        <is>
          <t>1998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  </t>
        </is>
      </c>
      <c r="S299" t="n">
        <v>5</v>
      </c>
      <c r="T299" t="n">
        <v>5</v>
      </c>
      <c r="U299" t="inlineStr">
        <is>
          <t>2005-06-06</t>
        </is>
      </c>
      <c r="V299" t="inlineStr">
        <is>
          <t>2005-06-06</t>
        </is>
      </c>
      <c r="W299" t="inlineStr">
        <is>
          <t>1999-04-21</t>
        </is>
      </c>
      <c r="X299" t="inlineStr">
        <is>
          <t>1999-04-21</t>
        </is>
      </c>
      <c r="Y299" t="n">
        <v>512</v>
      </c>
      <c r="Z299" t="n">
        <v>318</v>
      </c>
      <c r="AA299" t="n">
        <v>598</v>
      </c>
      <c r="AB299" t="n">
        <v>2</v>
      </c>
      <c r="AC299" t="n">
        <v>4</v>
      </c>
      <c r="AD299" t="n">
        <v>17</v>
      </c>
      <c r="AE299" t="n">
        <v>25</v>
      </c>
      <c r="AF299" t="n">
        <v>7</v>
      </c>
      <c r="AG299" t="n">
        <v>10</v>
      </c>
      <c r="AH299" t="n">
        <v>5</v>
      </c>
      <c r="AI299" t="n">
        <v>5</v>
      </c>
      <c r="AJ299" t="n">
        <v>10</v>
      </c>
      <c r="AK299" t="n">
        <v>14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HYPERLINK("http://catalog.hathitrust.org/Record/007136541","HathiTrust Record")</f>
        <v/>
      </c>
      <c r="AS299">
        <f>HYPERLINK("https://creighton-primo.hosted.exlibrisgroup.com/primo-explore/search?tab=default_tab&amp;search_scope=EVERYTHING&amp;vid=01CRU&amp;lang=en_US&amp;offset=0&amp;query=any,contains,991005427679702656","Catalog Record")</f>
        <v/>
      </c>
      <c r="AT299">
        <f>HYPERLINK("http://www.worldcat.org/oclc/38200240","WorldCat Record")</f>
        <v/>
      </c>
      <c r="AU299" t="inlineStr">
        <is>
          <t>3855655786:eng</t>
        </is>
      </c>
      <c r="AV299" t="inlineStr">
        <is>
          <t>38200240</t>
        </is>
      </c>
      <c r="AW299" t="inlineStr">
        <is>
          <t>991005427679702656</t>
        </is>
      </c>
      <c r="AX299" t="inlineStr">
        <is>
          <t>991005427679702656</t>
        </is>
      </c>
      <c r="AY299" t="inlineStr">
        <is>
          <t>2262826520002656</t>
        </is>
      </c>
      <c r="AZ299" t="inlineStr">
        <is>
          <t>BOOK</t>
        </is>
      </c>
      <c r="BB299" t="inlineStr">
        <is>
          <t>9780761914334</t>
        </is>
      </c>
      <c r="BC299" t="inlineStr">
        <is>
          <t>32285003554101</t>
        </is>
      </c>
      <c r="BD299" t="inlineStr">
        <is>
          <t>893320618</t>
        </is>
      </c>
    </row>
    <row r="300">
      <c r="A300" t="inlineStr">
        <is>
          <t>No</t>
        </is>
      </c>
      <c r="B300" t="inlineStr">
        <is>
          <t>H62 .L793 1991</t>
        </is>
      </c>
      <c r="C300" t="inlineStr">
        <is>
          <t>0                      H  0062000L  793         1991</t>
        </is>
      </c>
      <c r="D300" t="inlineStr">
        <is>
          <t>Internal evaluation : building organizations from within / Arnold J. Love.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Love, Arnold J.</t>
        </is>
      </c>
      <c r="L300" t="inlineStr">
        <is>
          <t>Newbury Park, Calif. : Sage Publications, c1991.</t>
        </is>
      </c>
      <c r="M300" t="inlineStr">
        <is>
          <t>1991</t>
        </is>
      </c>
      <c r="O300" t="inlineStr">
        <is>
          <t>eng</t>
        </is>
      </c>
      <c r="P300" t="inlineStr">
        <is>
          <t>cau</t>
        </is>
      </c>
      <c r="Q300" t="inlineStr">
        <is>
          <t>Applied social research methods</t>
        </is>
      </c>
      <c r="R300" t="inlineStr">
        <is>
          <t xml:space="preserve">H  </t>
        </is>
      </c>
      <c r="S300" t="n">
        <v>6</v>
      </c>
      <c r="T300" t="n">
        <v>6</v>
      </c>
      <c r="U300" t="inlineStr">
        <is>
          <t>1998-09-01</t>
        </is>
      </c>
      <c r="V300" t="inlineStr">
        <is>
          <t>1998-09-01</t>
        </is>
      </c>
      <c r="W300" t="inlineStr">
        <is>
          <t>1991-05-14</t>
        </is>
      </c>
      <c r="X300" t="inlineStr">
        <is>
          <t>1991-05-14</t>
        </is>
      </c>
      <c r="Y300" t="n">
        <v>478</v>
      </c>
      <c r="Z300" t="n">
        <v>332</v>
      </c>
      <c r="AA300" t="n">
        <v>393</v>
      </c>
      <c r="AB300" t="n">
        <v>2</v>
      </c>
      <c r="AC300" t="n">
        <v>3</v>
      </c>
      <c r="AD300" t="n">
        <v>15</v>
      </c>
      <c r="AE300" t="n">
        <v>16</v>
      </c>
      <c r="AF300" t="n">
        <v>6</v>
      </c>
      <c r="AG300" t="n">
        <v>6</v>
      </c>
      <c r="AH300" t="n">
        <v>6</v>
      </c>
      <c r="AI300" t="n">
        <v>6</v>
      </c>
      <c r="AJ300" t="n">
        <v>7</v>
      </c>
      <c r="AK300" t="n">
        <v>7</v>
      </c>
      <c r="AL300" t="n">
        <v>1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HYPERLINK("http://catalog.hathitrust.org/Record/002446737","HathiTrust Record")</f>
        <v/>
      </c>
      <c r="AS300">
        <f>HYPERLINK("https://creighton-primo.hosted.exlibrisgroup.com/primo-explore/search?tab=default_tab&amp;search_scope=EVERYTHING&amp;vid=01CRU&amp;lang=en_US&amp;offset=0&amp;query=any,contains,991001822569702656","Catalog Record")</f>
        <v/>
      </c>
      <c r="AT300">
        <f>HYPERLINK("http://www.worldcat.org/oclc/22906218","WorldCat Record")</f>
        <v/>
      </c>
      <c r="AU300" t="inlineStr">
        <is>
          <t>24009163:eng</t>
        </is>
      </c>
      <c r="AV300" t="inlineStr">
        <is>
          <t>22906218</t>
        </is>
      </c>
      <c r="AW300" t="inlineStr">
        <is>
          <t>991001822569702656</t>
        </is>
      </c>
      <c r="AX300" t="inlineStr">
        <is>
          <t>991001822569702656</t>
        </is>
      </c>
      <c r="AY300" t="inlineStr">
        <is>
          <t>2262158350002656</t>
        </is>
      </c>
      <c r="AZ300" t="inlineStr">
        <is>
          <t>BOOK</t>
        </is>
      </c>
      <c r="BB300" t="inlineStr">
        <is>
          <t>9780803932012</t>
        </is>
      </c>
      <c r="BC300" t="inlineStr">
        <is>
          <t>32285000573161</t>
        </is>
      </c>
      <c r="BD300" t="inlineStr">
        <is>
          <t>893779110</t>
        </is>
      </c>
    </row>
    <row r="301">
      <c r="A301" t="inlineStr">
        <is>
          <t>No</t>
        </is>
      </c>
      <c r="B301" t="inlineStr">
        <is>
          <t>H62 .M2359 1995</t>
        </is>
      </c>
      <c r="C301" t="inlineStr">
        <is>
          <t>0                      H  0062000M  2359        1995</t>
        </is>
      </c>
      <c r="D301" t="inlineStr">
        <is>
          <t>Mail surveys : improving the quality / Thomas W. Mangione.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Mangione, Thomas W.</t>
        </is>
      </c>
      <c r="L301" t="inlineStr">
        <is>
          <t>Thousand Oaks, Calif. : Sage Publications, c1995.</t>
        </is>
      </c>
      <c r="M301" t="inlineStr">
        <is>
          <t>1995</t>
        </is>
      </c>
      <c r="O301" t="inlineStr">
        <is>
          <t>eng</t>
        </is>
      </c>
      <c r="P301" t="inlineStr">
        <is>
          <t>cau</t>
        </is>
      </c>
      <c r="Q301" t="inlineStr">
        <is>
          <t>Applied social research methods series ; v. 40</t>
        </is>
      </c>
      <c r="R301" t="inlineStr">
        <is>
          <t xml:space="preserve">H  </t>
        </is>
      </c>
      <c r="S301" t="n">
        <v>3</v>
      </c>
      <c r="T301" t="n">
        <v>3</v>
      </c>
      <c r="U301" t="inlineStr">
        <is>
          <t>1998-01-20</t>
        </is>
      </c>
      <c r="V301" t="inlineStr">
        <is>
          <t>1998-01-20</t>
        </is>
      </c>
      <c r="W301" t="inlineStr">
        <is>
          <t>1996-05-17</t>
        </is>
      </c>
      <c r="X301" t="inlineStr">
        <is>
          <t>1996-05-17</t>
        </is>
      </c>
      <c r="Y301" t="n">
        <v>414</v>
      </c>
      <c r="Z301" t="n">
        <v>295</v>
      </c>
      <c r="AA301" t="n">
        <v>352</v>
      </c>
      <c r="AB301" t="n">
        <v>3</v>
      </c>
      <c r="AC301" t="n">
        <v>3</v>
      </c>
      <c r="AD301" t="n">
        <v>14</v>
      </c>
      <c r="AE301" t="n">
        <v>14</v>
      </c>
      <c r="AF301" t="n">
        <v>5</v>
      </c>
      <c r="AG301" t="n">
        <v>5</v>
      </c>
      <c r="AH301" t="n">
        <v>2</v>
      </c>
      <c r="AI301" t="n">
        <v>2</v>
      </c>
      <c r="AJ301" t="n">
        <v>8</v>
      </c>
      <c r="AK301" t="n">
        <v>8</v>
      </c>
      <c r="AL301" t="n">
        <v>2</v>
      </c>
      <c r="AM301" t="n">
        <v>2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HYPERLINK("https://creighton-primo.hosted.exlibrisgroup.com/primo-explore/search?tab=default_tab&amp;search_scope=EVERYTHING&amp;vid=01CRU&amp;lang=en_US&amp;offset=0&amp;query=any,contains,991002503439702656","Catalog Record")</f>
        <v/>
      </c>
      <c r="AT301">
        <f>HYPERLINK("http://www.worldcat.org/oclc/32551595","WorldCat Record")</f>
        <v/>
      </c>
      <c r="AU301" t="inlineStr">
        <is>
          <t>61996627:eng</t>
        </is>
      </c>
      <c r="AV301" t="inlineStr">
        <is>
          <t>32551595</t>
        </is>
      </c>
      <c r="AW301" t="inlineStr">
        <is>
          <t>991002503439702656</t>
        </is>
      </c>
      <c r="AX301" t="inlineStr">
        <is>
          <t>991002503439702656</t>
        </is>
      </c>
      <c r="AY301" t="inlineStr">
        <is>
          <t>2270170800002656</t>
        </is>
      </c>
      <c r="AZ301" t="inlineStr">
        <is>
          <t>BOOK</t>
        </is>
      </c>
      <c r="BB301" t="inlineStr">
        <is>
          <t>9780803946620</t>
        </is>
      </c>
      <c r="BC301" t="inlineStr">
        <is>
          <t>32285002169893</t>
        </is>
      </c>
      <c r="BD301" t="inlineStr">
        <is>
          <t>893786228</t>
        </is>
      </c>
    </row>
    <row r="302">
      <c r="A302" t="inlineStr">
        <is>
          <t>No</t>
        </is>
      </c>
      <c r="B302" t="inlineStr">
        <is>
          <t>H62 .M336 1982</t>
        </is>
      </c>
      <c r="C302" t="inlineStr">
        <is>
          <t>0                      H  0062000M  336         1982</t>
        </is>
      </c>
      <c r="D302" t="inlineStr">
        <is>
          <t>Judgment calls in research / by Joseph E. McGrath, Joanne Martin, and Richard A. Kulka.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McGrath, Joseph Edward, 1927-</t>
        </is>
      </c>
      <c r="L302" t="inlineStr">
        <is>
          <t>Beverly Hills : Sage Publications, c1982.</t>
        </is>
      </c>
      <c r="M302" t="inlineStr">
        <is>
          <t>1982</t>
        </is>
      </c>
      <c r="O302" t="inlineStr">
        <is>
          <t>eng</t>
        </is>
      </c>
      <c r="P302" t="inlineStr">
        <is>
          <t>cau</t>
        </is>
      </c>
      <c r="Q302" t="inlineStr">
        <is>
          <t>Studying organizations : innovations in methodology ; v. 2</t>
        </is>
      </c>
      <c r="R302" t="inlineStr">
        <is>
          <t xml:space="preserve">H  </t>
        </is>
      </c>
      <c r="S302" t="n">
        <v>3</v>
      </c>
      <c r="T302" t="n">
        <v>3</v>
      </c>
      <c r="U302" t="inlineStr">
        <is>
          <t>2000-04-18</t>
        </is>
      </c>
      <c r="V302" t="inlineStr">
        <is>
          <t>2000-04-18</t>
        </is>
      </c>
      <c r="W302" t="inlineStr">
        <is>
          <t>1990-05-03</t>
        </is>
      </c>
      <c r="X302" t="inlineStr">
        <is>
          <t>1990-05-03</t>
        </is>
      </c>
      <c r="Y302" t="n">
        <v>511</v>
      </c>
      <c r="Z302" t="n">
        <v>407</v>
      </c>
      <c r="AA302" t="n">
        <v>431</v>
      </c>
      <c r="AB302" t="n">
        <v>4</v>
      </c>
      <c r="AC302" t="n">
        <v>4</v>
      </c>
      <c r="AD302" t="n">
        <v>24</v>
      </c>
      <c r="AE302" t="n">
        <v>26</v>
      </c>
      <c r="AF302" t="n">
        <v>8</v>
      </c>
      <c r="AG302" t="n">
        <v>9</v>
      </c>
      <c r="AH302" t="n">
        <v>6</v>
      </c>
      <c r="AI302" t="n">
        <v>7</v>
      </c>
      <c r="AJ302" t="n">
        <v>12</v>
      </c>
      <c r="AK302" t="n">
        <v>14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HYPERLINK("http://catalog.hathitrust.org/Record/000271153","HathiTrust Record")</f>
        <v/>
      </c>
      <c r="AS302">
        <f>HYPERLINK("https://creighton-primo.hosted.exlibrisgroup.com/primo-explore/search?tab=default_tab&amp;search_scope=EVERYTHING&amp;vid=01CRU&amp;lang=en_US&amp;offset=0&amp;query=any,contains,991000068079702656","Catalog Record")</f>
        <v/>
      </c>
      <c r="AT302">
        <f>HYPERLINK("http://www.worldcat.org/oclc/8765035","WorldCat Record")</f>
        <v/>
      </c>
      <c r="AU302" t="inlineStr">
        <is>
          <t>42884207:eng</t>
        </is>
      </c>
      <c r="AV302" t="inlineStr">
        <is>
          <t>8765035</t>
        </is>
      </c>
      <c r="AW302" t="inlineStr">
        <is>
          <t>991000068079702656</t>
        </is>
      </c>
      <c r="AX302" t="inlineStr">
        <is>
          <t>991000068079702656</t>
        </is>
      </c>
      <c r="AY302" t="inlineStr">
        <is>
          <t>2267855560002656</t>
        </is>
      </c>
      <c r="AZ302" t="inlineStr">
        <is>
          <t>BOOK</t>
        </is>
      </c>
      <c r="BB302" t="inlineStr">
        <is>
          <t>9780803918733</t>
        </is>
      </c>
      <c r="BC302" t="inlineStr">
        <is>
          <t>32285000147727</t>
        </is>
      </c>
      <c r="BD302" t="inlineStr">
        <is>
          <t>893613848</t>
        </is>
      </c>
    </row>
    <row r="303">
      <c r="A303" t="inlineStr">
        <is>
          <t>No</t>
        </is>
      </c>
      <c r="B303" t="inlineStr">
        <is>
          <t>H62 .M37</t>
        </is>
      </c>
      <c r="C303" t="inlineStr">
        <is>
          <t>0                      H  0062000M  37</t>
        </is>
      </c>
      <c r="D303" t="inlineStr">
        <is>
          <t>Master curriculum guide in economics for the nation's schools / W. Lee Hansen ... [et al.]</t>
        </is>
      </c>
      <c r="F303" t="inlineStr">
        <is>
          <t>Yes</t>
        </is>
      </c>
      <c r="G303" t="inlineStr">
        <is>
          <t>1</t>
        </is>
      </c>
      <c r="H303" t="inlineStr">
        <is>
          <t>Yes</t>
        </is>
      </c>
      <c r="I303" t="inlineStr">
        <is>
          <t>No</t>
        </is>
      </c>
      <c r="J303" t="inlineStr">
        <is>
          <t>0</t>
        </is>
      </c>
      <c r="L303" t="inlineStr">
        <is>
          <t>[New York] : Joint Council on Economic Education, 1977.</t>
        </is>
      </c>
      <c r="M303" t="inlineStr">
        <is>
          <t>1977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H  </t>
        </is>
      </c>
      <c r="S303" t="n">
        <v>2</v>
      </c>
      <c r="T303" t="n">
        <v>4</v>
      </c>
      <c r="U303" t="inlineStr">
        <is>
          <t>1993-10-08</t>
        </is>
      </c>
      <c r="V303" t="inlineStr">
        <is>
          <t>1993-10-08</t>
        </is>
      </c>
      <c r="W303" t="inlineStr">
        <is>
          <t>1992-01-29</t>
        </is>
      </c>
      <c r="X303" t="inlineStr">
        <is>
          <t>1992-01-29</t>
        </is>
      </c>
      <c r="Y303" t="n">
        <v>73</v>
      </c>
      <c r="Z303" t="n">
        <v>68</v>
      </c>
      <c r="AA303" t="n">
        <v>68</v>
      </c>
      <c r="AB303" t="n">
        <v>3</v>
      </c>
      <c r="AC303" t="n">
        <v>3</v>
      </c>
      <c r="AD303" t="n">
        <v>4</v>
      </c>
      <c r="AE303" t="n">
        <v>4</v>
      </c>
      <c r="AF303" t="n">
        <v>1</v>
      </c>
      <c r="AG303" t="n">
        <v>1</v>
      </c>
      <c r="AH303" t="n">
        <v>0</v>
      </c>
      <c r="AI303" t="n">
        <v>0</v>
      </c>
      <c r="AJ303" t="n">
        <v>1</v>
      </c>
      <c r="AK303" t="n">
        <v>1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HYPERLINK("https://creighton-primo.hosted.exlibrisgroup.com/primo-explore/search?tab=default_tab&amp;search_scope=EVERYTHING&amp;vid=01CRU&amp;lang=en_US&amp;offset=0&amp;query=any,contains,991004404129702656","Catalog Record")</f>
        <v/>
      </c>
      <c r="AT303">
        <f>HYPERLINK("http://www.worldcat.org/oclc/4154325","WorldCat Record")</f>
        <v/>
      </c>
      <c r="AU303" t="inlineStr">
        <is>
          <t>54239396:eng</t>
        </is>
      </c>
      <c r="AV303" t="inlineStr">
        <is>
          <t>4154325</t>
        </is>
      </c>
      <c r="AW303" t="inlineStr">
        <is>
          <t>991004404129702656</t>
        </is>
      </c>
      <c r="AX303" t="inlineStr">
        <is>
          <t>991004404129702656</t>
        </is>
      </c>
      <c r="AY303" t="inlineStr">
        <is>
          <t>2265933390002656</t>
        </is>
      </c>
      <c r="AZ303" t="inlineStr">
        <is>
          <t>BOOK</t>
        </is>
      </c>
      <c r="BC303" t="inlineStr">
        <is>
          <t>32285000889013</t>
        </is>
      </c>
      <c r="BD303" t="inlineStr">
        <is>
          <t>893687695</t>
        </is>
      </c>
    </row>
    <row r="304">
      <c r="A304" t="inlineStr">
        <is>
          <t>No</t>
        </is>
      </c>
      <c r="B304" t="inlineStr">
        <is>
          <t>H62 .M37 PT.2</t>
        </is>
      </c>
      <c r="C304" t="inlineStr">
        <is>
          <t>0                      H  0062000M  37                                                      PT.2</t>
        </is>
      </c>
      <c r="D304" t="inlineStr">
        <is>
          <t>Master curriculum guide in economics for the nation's schools / W. Lee Hansen ... [et al.]</t>
        </is>
      </c>
      <c r="E304" t="inlineStr">
        <is>
          <t>PT.2*</t>
        </is>
      </c>
      <c r="F304" t="inlineStr">
        <is>
          <t>Yes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[New York] : Joint Council on Economic Education, 1977.</t>
        </is>
      </c>
      <c r="M304" t="inlineStr">
        <is>
          <t>1977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H  </t>
        </is>
      </c>
      <c r="S304" t="n">
        <v>2</v>
      </c>
      <c r="T304" t="n">
        <v>4</v>
      </c>
      <c r="U304" t="inlineStr">
        <is>
          <t>1993-10-08</t>
        </is>
      </c>
      <c r="V304" t="inlineStr">
        <is>
          <t>1993-10-08</t>
        </is>
      </c>
      <c r="W304" t="inlineStr">
        <is>
          <t>1992-01-29</t>
        </is>
      </c>
      <c r="X304" t="inlineStr">
        <is>
          <t>1992-01-29</t>
        </is>
      </c>
      <c r="Y304" t="n">
        <v>73</v>
      </c>
      <c r="Z304" t="n">
        <v>68</v>
      </c>
      <c r="AA304" t="n">
        <v>68</v>
      </c>
      <c r="AB304" t="n">
        <v>3</v>
      </c>
      <c r="AC304" t="n">
        <v>3</v>
      </c>
      <c r="AD304" t="n">
        <v>4</v>
      </c>
      <c r="AE304" t="n">
        <v>4</v>
      </c>
      <c r="AF304" t="n">
        <v>1</v>
      </c>
      <c r="AG304" t="n">
        <v>1</v>
      </c>
      <c r="AH304" t="n">
        <v>0</v>
      </c>
      <c r="AI304" t="n">
        <v>0</v>
      </c>
      <c r="AJ304" t="n">
        <v>1</v>
      </c>
      <c r="AK304" t="n">
        <v>1</v>
      </c>
      <c r="AL304" t="n">
        <v>2</v>
      </c>
      <c r="AM304" t="n">
        <v>2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HYPERLINK("https://creighton-primo.hosted.exlibrisgroup.com/primo-explore/search?tab=default_tab&amp;search_scope=EVERYTHING&amp;vid=01CRU&amp;lang=en_US&amp;offset=0&amp;query=any,contains,991004404129702656","Catalog Record")</f>
        <v/>
      </c>
      <c r="AT304">
        <f>HYPERLINK("http://www.worldcat.org/oclc/4154325","WorldCat Record")</f>
        <v/>
      </c>
      <c r="AU304" t="inlineStr">
        <is>
          <t>54239396:eng</t>
        </is>
      </c>
      <c r="AV304" t="inlineStr">
        <is>
          <t>4154325</t>
        </is>
      </c>
      <c r="AW304" t="inlineStr">
        <is>
          <t>991004404129702656</t>
        </is>
      </c>
      <c r="AX304" t="inlineStr">
        <is>
          <t>991004404129702656</t>
        </is>
      </c>
      <c r="AY304" t="inlineStr">
        <is>
          <t>2265933390002656</t>
        </is>
      </c>
      <c r="AZ304" t="inlineStr">
        <is>
          <t>BOOK</t>
        </is>
      </c>
      <c r="BC304" t="inlineStr">
        <is>
          <t>32285000889021</t>
        </is>
      </c>
      <c r="BD304" t="inlineStr">
        <is>
          <t>893712541</t>
        </is>
      </c>
    </row>
    <row r="305">
      <c r="A305" t="inlineStr">
        <is>
          <t>No</t>
        </is>
      </c>
      <c r="B305" t="inlineStr">
        <is>
          <t>H62 .M4246 1992</t>
        </is>
      </c>
      <c r="C305" t="inlineStr">
        <is>
          <t>0                      H  0062000M  4246        1992</t>
        </is>
      </c>
      <c r="D305" t="inlineStr">
        <is>
          <t>Meta-analysis for explanation : a casebook / Thomas D. Cook ... [et al.].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New York : Russell Sage Foundation, 1992.</t>
        </is>
      </c>
      <c r="M305" t="inlineStr">
        <is>
          <t>1992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H  </t>
        </is>
      </c>
      <c r="S305" t="n">
        <v>3</v>
      </c>
      <c r="T305" t="n">
        <v>3</v>
      </c>
      <c r="U305" t="inlineStr">
        <is>
          <t>2005-05-27</t>
        </is>
      </c>
      <c r="V305" t="inlineStr">
        <is>
          <t>2005-05-27</t>
        </is>
      </c>
      <c r="W305" t="inlineStr">
        <is>
          <t>1995-01-03</t>
        </is>
      </c>
      <c r="X305" t="inlineStr">
        <is>
          <t>1995-01-03</t>
        </is>
      </c>
      <c r="Y305" t="n">
        <v>375</v>
      </c>
      <c r="Z305" t="n">
        <v>279</v>
      </c>
      <c r="AA305" t="n">
        <v>353</v>
      </c>
      <c r="AB305" t="n">
        <v>3</v>
      </c>
      <c r="AC305" t="n">
        <v>3</v>
      </c>
      <c r="AD305" t="n">
        <v>16</v>
      </c>
      <c r="AE305" t="n">
        <v>18</v>
      </c>
      <c r="AF305" t="n">
        <v>4</v>
      </c>
      <c r="AG305" t="n">
        <v>6</v>
      </c>
      <c r="AH305" t="n">
        <v>2</v>
      </c>
      <c r="AI305" t="n">
        <v>3</v>
      </c>
      <c r="AJ305" t="n">
        <v>10</v>
      </c>
      <c r="AK305" t="n">
        <v>10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HYPERLINK("https://creighton-primo.hosted.exlibrisgroup.com/primo-explore/search?tab=default_tab&amp;search_scope=EVERYTHING&amp;vid=01CRU&amp;lang=en_US&amp;offset=0&amp;query=any,contains,991001887179702656","Catalog Record")</f>
        <v/>
      </c>
      <c r="AT305">
        <f>HYPERLINK("http://www.worldcat.org/oclc/23768377","WorldCat Record")</f>
        <v/>
      </c>
      <c r="AU305" t="inlineStr">
        <is>
          <t>55464293:eng</t>
        </is>
      </c>
      <c r="AV305" t="inlineStr">
        <is>
          <t>23768377</t>
        </is>
      </c>
      <c r="AW305" t="inlineStr">
        <is>
          <t>991001887179702656</t>
        </is>
      </c>
      <c r="AX305" t="inlineStr">
        <is>
          <t>991001887179702656</t>
        </is>
      </c>
      <c r="AY305" t="inlineStr">
        <is>
          <t>2269852420002656</t>
        </is>
      </c>
      <c r="AZ305" t="inlineStr">
        <is>
          <t>BOOK</t>
        </is>
      </c>
      <c r="BB305" t="inlineStr">
        <is>
          <t>9780871542205</t>
        </is>
      </c>
      <c r="BC305" t="inlineStr">
        <is>
          <t>32285001990224</t>
        </is>
      </c>
      <c r="BD305" t="inlineStr">
        <is>
          <t>893516640</t>
        </is>
      </c>
    </row>
    <row r="306">
      <c r="A306" t="inlineStr">
        <is>
          <t>No</t>
        </is>
      </c>
      <c r="B306" t="inlineStr">
        <is>
          <t>H62 .M533 1993</t>
        </is>
      </c>
      <c r="C306" t="inlineStr">
        <is>
          <t>0                      H  0062000M  533         1993</t>
        </is>
      </c>
      <c r="D306" t="inlineStr">
        <is>
          <t>Secrecy and fieldwork / Richard G. Mitchell, Jr.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Mitchell, Richard G.</t>
        </is>
      </c>
      <c r="L306" t="inlineStr">
        <is>
          <t>Newbury Park : Sage, c1993.</t>
        </is>
      </c>
      <c r="M306" t="inlineStr">
        <is>
          <t>1993</t>
        </is>
      </c>
      <c r="O306" t="inlineStr">
        <is>
          <t>eng</t>
        </is>
      </c>
      <c r="P306" t="inlineStr">
        <is>
          <t>cau</t>
        </is>
      </c>
      <c r="Q306" t="inlineStr">
        <is>
          <t>Qualitative research methods ; v. 29</t>
        </is>
      </c>
      <c r="R306" t="inlineStr">
        <is>
          <t xml:space="preserve">H  </t>
        </is>
      </c>
      <c r="S306" t="n">
        <v>1</v>
      </c>
      <c r="T306" t="n">
        <v>1</v>
      </c>
      <c r="U306" t="inlineStr">
        <is>
          <t>1996-04-29</t>
        </is>
      </c>
      <c r="V306" t="inlineStr">
        <is>
          <t>1996-04-29</t>
        </is>
      </c>
      <c r="W306" t="inlineStr">
        <is>
          <t>1994-04-21</t>
        </is>
      </c>
      <c r="X306" t="inlineStr">
        <is>
          <t>1994-04-21</t>
        </is>
      </c>
      <c r="Y306" t="n">
        <v>376</v>
      </c>
      <c r="Z306" t="n">
        <v>255</v>
      </c>
      <c r="AA306" t="n">
        <v>306</v>
      </c>
      <c r="AB306" t="n">
        <v>3</v>
      </c>
      <c r="AC306" t="n">
        <v>3</v>
      </c>
      <c r="AD306" t="n">
        <v>12</v>
      </c>
      <c r="AE306" t="n">
        <v>14</v>
      </c>
      <c r="AF306" t="n">
        <v>4</v>
      </c>
      <c r="AG306" t="n">
        <v>5</v>
      </c>
      <c r="AH306" t="n">
        <v>2</v>
      </c>
      <c r="AI306" t="n">
        <v>3</v>
      </c>
      <c r="AJ306" t="n">
        <v>6</v>
      </c>
      <c r="AK306" t="n">
        <v>6</v>
      </c>
      <c r="AL306" t="n">
        <v>2</v>
      </c>
      <c r="AM306" t="n">
        <v>2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HYPERLINK("http://catalog.hathitrust.org/Record/002780518","HathiTrust Record")</f>
        <v/>
      </c>
      <c r="AS306">
        <f>HYPERLINK("https://creighton-primo.hosted.exlibrisgroup.com/primo-explore/search?tab=default_tab&amp;search_scope=EVERYTHING&amp;vid=01CRU&amp;lang=en_US&amp;offset=0&amp;query=any,contains,991002208999702656","Catalog Record")</f>
        <v/>
      </c>
      <c r="AT306">
        <f>HYPERLINK("http://www.worldcat.org/oclc/28416487","WorldCat Record")</f>
        <v/>
      </c>
      <c r="AU306" t="inlineStr">
        <is>
          <t>5218411371:eng</t>
        </is>
      </c>
      <c r="AV306" t="inlineStr">
        <is>
          <t>28416487</t>
        </is>
      </c>
      <c r="AW306" t="inlineStr">
        <is>
          <t>991002208999702656</t>
        </is>
      </c>
      <c r="AX306" t="inlineStr">
        <is>
          <t>991002208999702656</t>
        </is>
      </c>
      <c r="AY306" t="inlineStr">
        <is>
          <t>2265739590002656</t>
        </is>
      </c>
      <c r="AZ306" t="inlineStr">
        <is>
          <t>BOOK</t>
        </is>
      </c>
      <c r="BB306" t="inlineStr">
        <is>
          <t>9780803943841</t>
        </is>
      </c>
      <c r="BC306" t="inlineStr">
        <is>
          <t>32285001876563</t>
        </is>
      </c>
      <c r="BD306" t="inlineStr">
        <is>
          <t>893597148</t>
        </is>
      </c>
    </row>
    <row r="307">
      <c r="A307" t="inlineStr">
        <is>
          <t>No</t>
        </is>
      </c>
      <c r="B307" t="inlineStr">
        <is>
          <t>H62 .M6613</t>
        </is>
      </c>
      <c r="C307" t="inlineStr">
        <is>
          <t>0                      H  0062000M  6613</t>
        </is>
      </c>
      <c r="D307" t="inlineStr">
        <is>
          <t>Writing the economics paper / by Lawrence B. Morse.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Morse, Lawrence B.</t>
        </is>
      </c>
      <c r="L307" t="inlineStr">
        <is>
          <t>Woodbury, N.Y. : Barron's Educational Series, c1981.</t>
        </is>
      </c>
      <c r="M307" t="inlineStr">
        <is>
          <t>1980</t>
        </is>
      </c>
      <c r="O307" t="inlineStr">
        <is>
          <t>eng</t>
        </is>
      </c>
      <c r="P307" t="inlineStr">
        <is>
          <t>nyu</t>
        </is>
      </c>
      <c r="R307" t="inlineStr">
        <is>
          <t xml:space="preserve">H  </t>
        </is>
      </c>
      <c r="S307" t="n">
        <v>2</v>
      </c>
      <c r="T307" t="n">
        <v>2</v>
      </c>
      <c r="U307" t="inlineStr">
        <is>
          <t>1993-08-27</t>
        </is>
      </c>
      <c r="V307" t="inlineStr">
        <is>
          <t>1993-08-27</t>
        </is>
      </c>
      <c r="W307" t="inlineStr">
        <is>
          <t>1992-01-29</t>
        </is>
      </c>
      <c r="X307" t="inlineStr">
        <is>
          <t>1992-01-29</t>
        </is>
      </c>
      <c r="Y307" t="n">
        <v>132</v>
      </c>
      <c r="Z307" t="n">
        <v>110</v>
      </c>
      <c r="AA307" t="n">
        <v>110</v>
      </c>
      <c r="AB307" t="n">
        <v>3</v>
      </c>
      <c r="AC307" t="n">
        <v>3</v>
      </c>
      <c r="AD307" t="n">
        <v>4</v>
      </c>
      <c r="AE307" t="n">
        <v>4</v>
      </c>
      <c r="AF307" t="n">
        <v>0</v>
      </c>
      <c r="AG307" t="n">
        <v>0</v>
      </c>
      <c r="AH307" t="n">
        <v>1</v>
      </c>
      <c r="AI307" t="n">
        <v>1</v>
      </c>
      <c r="AJ307" t="n">
        <v>2</v>
      </c>
      <c r="AK307" t="n">
        <v>2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HYPERLINK("https://creighton-primo.hosted.exlibrisgroup.com/primo-explore/search?tab=default_tab&amp;search_scope=EVERYTHING&amp;vid=01CRU&amp;lang=en_US&amp;offset=0&amp;query=any,contains,991004980919702656","Catalog Record")</f>
        <v/>
      </c>
      <c r="AT307">
        <f>HYPERLINK("http://www.worldcat.org/oclc/6422032","WorldCat Record")</f>
        <v/>
      </c>
      <c r="AU307" t="inlineStr">
        <is>
          <t>4413277481:eng</t>
        </is>
      </c>
      <c r="AV307" t="inlineStr">
        <is>
          <t>6422032</t>
        </is>
      </c>
      <c r="AW307" t="inlineStr">
        <is>
          <t>991004980919702656</t>
        </is>
      </c>
      <c r="AX307" t="inlineStr">
        <is>
          <t>991004980919702656</t>
        </is>
      </c>
      <c r="AY307" t="inlineStr">
        <is>
          <t>2268873150002656</t>
        </is>
      </c>
      <c r="AZ307" t="inlineStr">
        <is>
          <t>BOOK</t>
        </is>
      </c>
      <c r="BB307" t="inlineStr">
        <is>
          <t>9780812021134</t>
        </is>
      </c>
      <c r="BC307" t="inlineStr">
        <is>
          <t>32285000889054</t>
        </is>
      </c>
      <c r="BD307" t="inlineStr">
        <is>
          <t>893501161</t>
        </is>
      </c>
    </row>
    <row r="308">
      <c r="A308" t="inlineStr">
        <is>
          <t>No</t>
        </is>
      </c>
      <c r="B308" t="inlineStr">
        <is>
          <t>H62 .N19</t>
        </is>
      </c>
      <c r="C308" t="inlineStr">
        <is>
          <t>0                      H  0062000N  19</t>
        </is>
      </c>
      <c r="D308" t="inlineStr">
        <is>
          <t>Public policy evaluation : approaches and methods / David Nachmias.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Nachmias, David.</t>
        </is>
      </c>
      <c r="L308" t="inlineStr">
        <is>
          <t>New York : St. Martin's Press, c1979.</t>
        </is>
      </c>
      <c r="M308" t="inlineStr">
        <is>
          <t>1979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H  </t>
        </is>
      </c>
      <c r="S308" t="n">
        <v>14</v>
      </c>
      <c r="T308" t="n">
        <v>14</v>
      </c>
      <c r="U308" t="inlineStr">
        <is>
          <t>2005-09-22</t>
        </is>
      </c>
      <c r="V308" t="inlineStr">
        <is>
          <t>2005-09-22</t>
        </is>
      </c>
      <c r="W308" t="inlineStr">
        <is>
          <t>1992-01-29</t>
        </is>
      </c>
      <c r="X308" t="inlineStr">
        <is>
          <t>1992-01-29</t>
        </is>
      </c>
      <c r="Y308" t="n">
        <v>402</v>
      </c>
      <c r="Z308" t="n">
        <v>334</v>
      </c>
      <c r="AA308" t="n">
        <v>334</v>
      </c>
      <c r="AB308" t="n">
        <v>4</v>
      </c>
      <c r="AC308" t="n">
        <v>4</v>
      </c>
      <c r="AD308" t="n">
        <v>14</v>
      </c>
      <c r="AE308" t="n">
        <v>14</v>
      </c>
      <c r="AF308" t="n">
        <v>5</v>
      </c>
      <c r="AG308" t="n">
        <v>5</v>
      </c>
      <c r="AH308" t="n">
        <v>4</v>
      </c>
      <c r="AI308" t="n">
        <v>4</v>
      </c>
      <c r="AJ308" t="n">
        <v>9</v>
      </c>
      <c r="AK308" t="n">
        <v>9</v>
      </c>
      <c r="AL308" t="n">
        <v>2</v>
      </c>
      <c r="AM308" t="n">
        <v>2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HYPERLINK("https://creighton-primo.hosted.exlibrisgroup.com/primo-explore/search?tab=default_tab&amp;search_scope=EVERYTHING&amp;vid=01CRU&amp;lang=en_US&amp;offset=0&amp;query=any,contains,991005372329702656","Catalog Record")</f>
        <v/>
      </c>
      <c r="AT308">
        <f>HYPERLINK("http://www.worldcat.org/oclc/4424523","WorldCat Record")</f>
        <v/>
      </c>
      <c r="AU308" t="inlineStr">
        <is>
          <t>309053112:eng</t>
        </is>
      </c>
      <c r="AV308" t="inlineStr">
        <is>
          <t>4424523</t>
        </is>
      </c>
      <c r="AW308" t="inlineStr">
        <is>
          <t>991005372329702656</t>
        </is>
      </c>
      <c r="AX308" t="inlineStr">
        <is>
          <t>991005372329702656</t>
        </is>
      </c>
      <c r="AY308" t="inlineStr">
        <is>
          <t>2272372980002656</t>
        </is>
      </c>
      <c r="AZ308" t="inlineStr">
        <is>
          <t>BOOK</t>
        </is>
      </c>
      <c r="BB308" t="inlineStr">
        <is>
          <t>9780312655617</t>
        </is>
      </c>
      <c r="BC308" t="inlineStr">
        <is>
          <t>32285000889062</t>
        </is>
      </c>
      <c r="BD308" t="inlineStr">
        <is>
          <t>893230605</t>
        </is>
      </c>
    </row>
    <row r="309">
      <c r="A309" t="inlineStr">
        <is>
          <t>No</t>
        </is>
      </c>
      <c r="B309" t="inlineStr">
        <is>
          <t>H62 .N23</t>
        </is>
      </c>
      <c r="C309" t="inlineStr">
        <is>
          <t>0                      H  0062000N  23</t>
        </is>
      </c>
      <c r="D309" t="inlineStr">
        <is>
          <t>Policy analysis and social science research / Stuart S. Nagel, Marian Neef.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Nagel, Stuart S., 1934-</t>
        </is>
      </c>
      <c r="L309" t="inlineStr">
        <is>
          <t>Beverly Hills : Sage Publications, c1979.</t>
        </is>
      </c>
      <c r="M309" t="inlineStr">
        <is>
          <t>1979</t>
        </is>
      </c>
      <c r="O309" t="inlineStr">
        <is>
          <t>eng</t>
        </is>
      </c>
      <c r="P309" t="inlineStr">
        <is>
          <t>cau</t>
        </is>
      </c>
      <c r="Q309" t="inlineStr">
        <is>
          <t>Sage library of social research ; v. 72</t>
        </is>
      </c>
      <c r="R309" t="inlineStr">
        <is>
          <t xml:space="preserve">H  </t>
        </is>
      </c>
      <c r="S309" t="n">
        <v>1</v>
      </c>
      <c r="T309" t="n">
        <v>1</v>
      </c>
      <c r="U309" t="inlineStr">
        <is>
          <t>1992-12-02</t>
        </is>
      </c>
      <c r="V309" t="inlineStr">
        <is>
          <t>1992-12-02</t>
        </is>
      </c>
      <c r="W309" t="inlineStr">
        <is>
          <t>1992-01-29</t>
        </is>
      </c>
      <c r="X309" t="inlineStr">
        <is>
          <t>1992-01-29</t>
        </is>
      </c>
      <c r="Y309" t="n">
        <v>341</v>
      </c>
      <c r="Z309" t="n">
        <v>256</v>
      </c>
      <c r="AA309" t="n">
        <v>287</v>
      </c>
      <c r="AB309" t="n">
        <v>3</v>
      </c>
      <c r="AC309" t="n">
        <v>3</v>
      </c>
      <c r="AD309" t="n">
        <v>11</v>
      </c>
      <c r="AE309" t="n">
        <v>11</v>
      </c>
      <c r="AF309" t="n">
        <v>3</v>
      </c>
      <c r="AG309" t="n">
        <v>3</v>
      </c>
      <c r="AH309" t="n">
        <v>3</v>
      </c>
      <c r="AI309" t="n">
        <v>3</v>
      </c>
      <c r="AJ309" t="n">
        <v>8</v>
      </c>
      <c r="AK309" t="n">
        <v>8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HYPERLINK("https://creighton-primo.hosted.exlibrisgroup.com/primo-explore/search?tab=default_tab&amp;search_scope=EVERYTHING&amp;vid=01CRU&amp;lang=en_US&amp;offset=0&amp;query=any,contains,991004663119702656","Catalog Record")</f>
        <v/>
      </c>
      <c r="AT309">
        <f>HYPERLINK("http://www.worldcat.org/oclc/4498357","WorldCat Record")</f>
        <v/>
      </c>
      <c r="AU309" t="inlineStr">
        <is>
          <t>4799606:eng</t>
        </is>
      </c>
      <c r="AV309" t="inlineStr">
        <is>
          <t>4498357</t>
        </is>
      </c>
      <c r="AW309" t="inlineStr">
        <is>
          <t>991004663119702656</t>
        </is>
      </c>
      <c r="AX309" t="inlineStr">
        <is>
          <t>991004663119702656</t>
        </is>
      </c>
      <c r="AY309" t="inlineStr">
        <is>
          <t>2262899770002656</t>
        </is>
      </c>
      <c r="AZ309" t="inlineStr">
        <is>
          <t>BOOK</t>
        </is>
      </c>
      <c r="BB309" t="inlineStr">
        <is>
          <t>9780803911567</t>
        </is>
      </c>
      <c r="BC309" t="inlineStr">
        <is>
          <t>32285000889070</t>
        </is>
      </c>
      <c r="BD309" t="inlineStr">
        <is>
          <t>893235795</t>
        </is>
      </c>
    </row>
    <row r="310">
      <c r="A310" t="inlineStr">
        <is>
          <t>No</t>
        </is>
      </c>
      <c r="B310" t="inlineStr">
        <is>
          <t>H62 .P295 1991</t>
        </is>
      </c>
      <c r="C310" t="inlineStr">
        <is>
          <t>0                      H  0062000P  295         1991</t>
        </is>
      </c>
      <c r="D310" t="inlineStr">
        <is>
          <t>Participatory action research / William Foote Whyte, editor.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Newbury Park, Calif. : Sage Publications, c1991.</t>
        </is>
      </c>
      <c r="M310" t="inlineStr">
        <is>
          <t>1991</t>
        </is>
      </c>
      <c r="O310" t="inlineStr">
        <is>
          <t>eng</t>
        </is>
      </c>
      <c r="P310" t="inlineStr">
        <is>
          <t>cau</t>
        </is>
      </c>
      <c r="Q310" t="inlineStr">
        <is>
          <t>Sage focus editions ; 123</t>
        </is>
      </c>
      <c r="R310" t="inlineStr">
        <is>
          <t xml:space="preserve">H  </t>
        </is>
      </c>
      <c r="S310" t="n">
        <v>6</v>
      </c>
      <c r="T310" t="n">
        <v>6</v>
      </c>
      <c r="U310" t="inlineStr">
        <is>
          <t>2008-05-21</t>
        </is>
      </c>
      <c r="V310" t="inlineStr">
        <is>
          <t>2008-05-21</t>
        </is>
      </c>
      <c r="W310" t="inlineStr">
        <is>
          <t>2001-02-21</t>
        </is>
      </c>
      <c r="X310" t="inlineStr">
        <is>
          <t>2001-02-21</t>
        </is>
      </c>
      <c r="Y310" t="n">
        <v>586</v>
      </c>
      <c r="Z310" t="n">
        <v>346</v>
      </c>
      <c r="AA310" t="n">
        <v>405</v>
      </c>
      <c r="AB310" t="n">
        <v>3</v>
      </c>
      <c r="AC310" t="n">
        <v>3</v>
      </c>
      <c r="AD310" t="n">
        <v>25</v>
      </c>
      <c r="AE310" t="n">
        <v>27</v>
      </c>
      <c r="AF310" t="n">
        <v>9</v>
      </c>
      <c r="AG310" t="n">
        <v>10</v>
      </c>
      <c r="AH310" t="n">
        <v>5</v>
      </c>
      <c r="AI310" t="n">
        <v>6</v>
      </c>
      <c r="AJ310" t="n">
        <v>16</v>
      </c>
      <c r="AK310" t="n">
        <v>16</v>
      </c>
      <c r="AL310" t="n">
        <v>2</v>
      </c>
      <c r="AM310" t="n">
        <v>2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HYPERLINK("https://creighton-primo.hosted.exlibrisgroup.com/primo-explore/search?tab=default_tab&amp;search_scope=EVERYTHING&amp;vid=01CRU&amp;lang=en_US&amp;offset=0&amp;query=any,contains,991003453079702656","Catalog Record")</f>
        <v/>
      </c>
      <c r="AT310">
        <f>HYPERLINK("http://www.worldcat.org/oclc/22112334","WorldCat Record")</f>
        <v/>
      </c>
      <c r="AU310" t="inlineStr">
        <is>
          <t>1057925:eng</t>
        </is>
      </c>
      <c r="AV310" t="inlineStr">
        <is>
          <t>22112334</t>
        </is>
      </c>
      <c r="AW310" t="inlineStr">
        <is>
          <t>991003453079702656</t>
        </is>
      </c>
      <c r="AX310" t="inlineStr">
        <is>
          <t>991003453079702656</t>
        </is>
      </c>
      <c r="AY310" t="inlineStr">
        <is>
          <t>2263046510002656</t>
        </is>
      </c>
      <c r="AZ310" t="inlineStr">
        <is>
          <t>BOOK</t>
        </is>
      </c>
      <c r="BB310" t="inlineStr">
        <is>
          <t>9780803937420</t>
        </is>
      </c>
      <c r="BC310" t="inlineStr">
        <is>
          <t>32285004296058</t>
        </is>
      </c>
      <c r="BD310" t="inlineStr">
        <is>
          <t>893511951</t>
        </is>
      </c>
    </row>
    <row r="311">
      <c r="A311" t="inlineStr">
        <is>
          <t>No</t>
        </is>
      </c>
      <c r="B311" t="inlineStr">
        <is>
          <t>H62 .P462 1971</t>
        </is>
      </c>
      <c r="C311" t="inlineStr">
        <is>
          <t>0                      H  0062000P  462         1971</t>
        </is>
      </c>
      <c r="D311" t="inlineStr">
        <is>
          <t>Social research : strategy and tactics / [by] Bernard S. Phillips.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Phillips, Bernard S.</t>
        </is>
      </c>
      <c r="L311" t="inlineStr">
        <is>
          <t>New York : Macmillan, [1971]</t>
        </is>
      </c>
      <c r="M311" t="inlineStr">
        <is>
          <t>1971</t>
        </is>
      </c>
      <c r="N311" t="inlineStr">
        <is>
          <t>2d ed.</t>
        </is>
      </c>
      <c r="O311" t="inlineStr">
        <is>
          <t>eng</t>
        </is>
      </c>
      <c r="P311" t="inlineStr">
        <is>
          <t>nyu</t>
        </is>
      </c>
      <c r="R311" t="inlineStr">
        <is>
          <t xml:space="preserve">H  </t>
        </is>
      </c>
      <c r="S311" t="n">
        <v>2</v>
      </c>
      <c r="T311" t="n">
        <v>2</v>
      </c>
      <c r="U311" t="inlineStr">
        <is>
          <t>1994-04-23</t>
        </is>
      </c>
      <c r="V311" t="inlineStr">
        <is>
          <t>1994-04-23</t>
        </is>
      </c>
      <c r="W311" t="inlineStr">
        <is>
          <t>1992-04-11</t>
        </is>
      </c>
      <c r="X311" t="inlineStr">
        <is>
          <t>1992-04-11</t>
        </is>
      </c>
      <c r="Y311" t="n">
        <v>435</v>
      </c>
      <c r="Z311" t="n">
        <v>333</v>
      </c>
      <c r="AA311" t="n">
        <v>670</v>
      </c>
      <c r="AB311" t="n">
        <v>3</v>
      </c>
      <c r="AC311" t="n">
        <v>6</v>
      </c>
      <c r="AD311" t="n">
        <v>10</v>
      </c>
      <c r="AE311" t="n">
        <v>26</v>
      </c>
      <c r="AF311" t="n">
        <v>4</v>
      </c>
      <c r="AG311" t="n">
        <v>9</v>
      </c>
      <c r="AH311" t="n">
        <v>2</v>
      </c>
      <c r="AI311" t="n">
        <v>4</v>
      </c>
      <c r="AJ311" t="n">
        <v>5</v>
      </c>
      <c r="AK311" t="n">
        <v>16</v>
      </c>
      <c r="AL311" t="n">
        <v>2</v>
      </c>
      <c r="AM311" t="n">
        <v>4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HYPERLINK("http://catalog.hathitrust.org/Record/001305951","HathiTrust Record")</f>
        <v/>
      </c>
      <c r="AS311">
        <f>HYPERLINK("https://creighton-primo.hosted.exlibrisgroup.com/primo-explore/search?tab=default_tab&amp;search_scope=EVERYTHING&amp;vid=01CRU&amp;lang=en_US&amp;offset=0&amp;query=any,contains,991000773689702656","Catalog Record")</f>
        <v/>
      </c>
      <c r="AT311">
        <f>HYPERLINK("http://www.worldcat.org/oclc/131630","WorldCat Record")</f>
        <v/>
      </c>
      <c r="AU311" t="inlineStr">
        <is>
          <t>2112000:eng</t>
        </is>
      </c>
      <c r="AV311" t="inlineStr">
        <is>
          <t>131630</t>
        </is>
      </c>
      <c r="AW311" t="inlineStr">
        <is>
          <t>991000773689702656</t>
        </is>
      </c>
      <c r="AX311" t="inlineStr">
        <is>
          <t>991000773689702656</t>
        </is>
      </c>
      <c r="AY311" t="inlineStr">
        <is>
          <t>2255369760002656</t>
        </is>
      </c>
      <c r="AZ311" t="inlineStr">
        <is>
          <t>BOOK</t>
        </is>
      </c>
      <c r="BC311" t="inlineStr">
        <is>
          <t>32285001057727</t>
        </is>
      </c>
      <c r="BD311" t="inlineStr">
        <is>
          <t>893589726</t>
        </is>
      </c>
    </row>
    <row r="312">
      <c r="A312" t="inlineStr">
        <is>
          <t>No</t>
        </is>
      </c>
      <c r="B312" t="inlineStr">
        <is>
          <t>H62 .P4626 1987</t>
        </is>
      </c>
      <c r="C312" t="inlineStr">
        <is>
          <t>0                      H  0062000P  4626        1987</t>
        </is>
      </c>
      <c r="D312" t="inlineStr">
        <is>
          <t>Philosophy, science, and social inquiry : contemporary methodological controversies in social science and related applied fields of research / D.C. Phillips.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Phillips, D. C. (Denis Charles), 1938-</t>
        </is>
      </c>
      <c r="L312" t="inlineStr">
        <is>
          <t>Oxford ; New York : Pergamon Press, c1987, 1988 printing.</t>
        </is>
      </c>
      <c r="M312" t="inlineStr">
        <is>
          <t>1987</t>
        </is>
      </c>
      <c r="N312" t="inlineStr">
        <is>
          <t>1st ed.</t>
        </is>
      </c>
      <c r="O312" t="inlineStr">
        <is>
          <t>eng</t>
        </is>
      </c>
      <c r="P312" t="inlineStr">
        <is>
          <t>enk</t>
        </is>
      </c>
      <c r="R312" t="inlineStr">
        <is>
          <t xml:space="preserve">H  </t>
        </is>
      </c>
      <c r="S312" t="n">
        <v>13</v>
      </c>
      <c r="T312" t="n">
        <v>13</v>
      </c>
      <c r="U312" t="inlineStr">
        <is>
          <t>2007-05-29</t>
        </is>
      </c>
      <c r="V312" t="inlineStr">
        <is>
          <t>2007-05-29</t>
        </is>
      </c>
      <c r="W312" t="inlineStr">
        <is>
          <t>1992-01-29</t>
        </is>
      </c>
      <c r="X312" t="inlineStr">
        <is>
          <t>1992-01-29</t>
        </is>
      </c>
      <c r="Y312" t="n">
        <v>567</v>
      </c>
      <c r="Z312" t="n">
        <v>400</v>
      </c>
      <c r="AA312" t="n">
        <v>408</v>
      </c>
      <c r="AB312" t="n">
        <v>3</v>
      </c>
      <c r="AC312" t="n">
        <v>3</v>
      </c>
      <c r="AD312" t="n">
        <v>17</v>
      </c>
      <c r="AE312" t="n">
        <v>17</v>
      </c>
      <c r="AF312" t="n">
        <v>7</v>
      </c>
      <c r="AG312" t="n">
        <v>7</v>
      </c>
      <c r="AH312" t="n">
        <v>4</v>
      </c>
      <c r="AI312" t="n">
        <v>4</v>
      </c>
      <c r="AJ312" t="n">
        <v>11</v>
      </c>
      <c r="AK312" t="n">
        <v>11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HYPERLINK("http://catalog.hathitrust.org/Record/000816601","HathiTrust Record")</f>
        <v/>
      </c>
      <c r="AS312">
        <f>HYPERLINK("https://creighton-primo.hosted.exlibrisgroup.com/primo-explore/search?tab=default_tab&amp;search_scope=EVERYTHING&amp;vid=01CRU&amp;lang=en_US&amp;offset=0&amp;query=any,contains,991005406819702656","Catalog Record")</f>
        <v/>
      </c>
      <c r="AT312">
        <f>HYPERLINK("http://www.worldcat.org/oclc/13859272","WorldCat Record")</f>
        <v/>
      </c>
      <c r="AU312" t="inlineStr">
        <is>
          <t>836667819:eng</t>
        </is>
      </c>
      <c r="AV312" t="inlineStr">
        <is>
          <t>13859272</t>
        </is>
      </c>
      <c r="AW312" t="inlineStr">
        <is>
          <t>991005406819702656</t>
        </is>
      </c>
      <c r="AX312" t="inlineStr">
        <is>
          <t>991005406819702656</t>
        </is>
      </c>
      <c r="AY312" t="inlineStr">
        <is>
          <t>2265329460002656</t>
        </is>
      </c>
      <c r="AZ312" t="inlineStr">
        <is>
          <t>BOOK</t>
        </is>
      </c>
      <c r="BB312" t="inlineStr">
        <is>
          <t>9780080334103</t>
        </is>
      </c>
      <c r="BC312" t="inlineStr">
        <is>
          <t>32285000889138</t>
        </is>
      </c>
      <c r="BD312" t="inlineStr">
        <is>
          <t>893514687</t>
        </is>
      </c>
    </row>
    <row r="313">
      <c r="A313" t="inlineStr">
        <is>
          <t>No</t>
        </is>
      </c>
      <c r="B313" t="inlineStr">
        <is>
          <t>H62 .P76</t>
        </is>
      </c>
      <c r="C313" t="inlineStr">
        <is>
          <t>0                      H  0062000P  76</t>
        </is>
      </c>
      <c r="D313" t="inlineStr">
        <is>
          <t>Mail survey response : a critically annotated bibliography / Milton M. Pressley.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Pressley, Milton M.</t>
        </is>
      </c>
      <c r="L313" t="inlineStr">
        <is>
          <t>Greensboro, N.C. : Faber, 1976.</t>
        </is>
      </c>
      <c r="M313" t="inlineStr">
        <is>
          <t>1976</t>
        </is>
      </c>
      <c r="N313" t="inlineStr">
        <is>
          <t>1st ed.</t>
        </is>
      </c>
      <c r="O313" t="inlineStr">
        <is>
          <t>eng</t>
        </is>
      </c>
      <c r="P313" t="inlineStr">
        <is>
          <t>ncu</t>
        </is>
      </c>
      <c r="R313" t="inlineStr">
        <is>
          <t xml:space="preserve">H  </t>
        </is>
      </c>
      <c r="S313" t="n">
        <v>3</v>
      </c>
      <c r="T313" t="n">
        <v>3</v>
      </c>
      <c r="U313" t="inlineStr">
        <is>
          <t>1999-12-14</t>
        </is>
      </c>
      <c r="V313" t="inlineStr">
        <is>
          <t>1999-12-14</t>
        </is>
      </c>
      <c r="W313" t="inlineStr">
        <is>
          <t>1997-06-06</t>
        </is>
      </c>
      <c r="X313" t="inlineStr">
        <is>
          <t>1997-06-06</t>
        </is>
      </c>
      <c r="Y313" t="n">
        <v>73</v>
      </c>
      <c r="Z313" t="n">
        <v>68</v>
      </c>
      <c r="AA313" t="n">
        <v>68</v>
      </c>
      <c r="AB313" t="n">
        <v>2</v>
      </c>
      <c r="AC313" t="n">
        <v>2</v>
      </c>
      <c r="AD313" t="n">
        <v>2</v>
      </c>
      <c r="AE313" t="n">
        <v>2</v>
      </c>
      <c r="AF313" t="n">
        <v>1</v>
      </c>
      <c r="AG313" t="n">
        <v>1</v>
      </c>
      <c r="AH313" t="n">
        <v>0</v>
      </c>
      <c r="AI313" t="n">
        <v>0</v>
      </c>
      <c r="AJ313" t="n">
        <v>0</v>
      </c>
      <c r="AK313" t="n">
        <v>0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HYPERLINK("https://creighton-primo.hosted.exlibrisgroup.com/primo-explore/search?tab=default_tab&amp;search_scope=EVERYTHING&amp;vid=01CRU&amp;lang=en_US&amp;offset=0&amp;query=any,contains,991004208829702656","Catalog Record")</f>
        <v/>
      </c>
      <c r="AT313">
        <f>HYPERLINK("http://www.worldcat.org/oclc/2676088","WorldCat Record")</f>
        <v/>
      </c>
      <c r="AU313" t="inlineStr">
        <is>
          <t>5799099:eng</t>
        </is>
      </c>
      <c r="AV313" t="inlineStr">
        <is>
          <t>2676088</t>
        </is>
      </c>
      <c r="AW313" t="inlineStr">
        <is>
          <t>991004208829702656</t>
        </is>
      </c>
      <c r="AX313" t="inlineStr">
        <is>
          <t>991004208829702656</t>
        </is>
      </c>
      <c r="AY313" t="inlineStr">
        <is>
          <t>2262249190002656</t>
        </is>
      </c>
      <c r="AZ313" t="inlineStr">
        <is>
          <t>BOOK</t>
        </is>
      </c>
      <c r="BC313" t="inlineStr">
        <is>
          <t>32285002762044</t>
        </is>
      </c>
      <c r="BD313" t="inlineStr">
        <is>
          <t>893349735</t>
        </is>
      </c>
    </row>
    <row r="314">
      <c r="A314" t="inlineStr">
        <is>
          <t>No</t>
        </is>
      </c>
      <c r="B314" t="inlineStr">
        <is>
          <t>H62 .P97 1999</t>
        </is>
      </c>
      <c r="C314" t="inlineStr">
        <is>
          <t>0                      H  0062000P  97          1999</t>
        </is>
      </c>
      <c r="D314" t="inlineStr">
        <is>
          <t>Evaluating research in academic journals : a practical guide to realistic evaluation / Fred Pyrczak.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Pyrczak, Fred.</t>
        </is>
      </c>
      <c r="L314" t="inlineStr">
        <is>
          <t>Los Angeles, CA : Pyrczak Pub., c1999.</t>
        </is>
      </c>
      <c r="M314" t="inlineStr">
        <is>
          <t>1999</t>
        </is>
      </c>
      <c r="O314" t="inlineStr">
        <is>
          <t>eng</t>
        </is>
      </c>
      <c r="P314" t="inlineStr">
        <is>
          <t>cau</t>
        </is>
      </c>
      <c r="R314" t="inlineStr">
        <is>
          <t xml:space="preserve">H  </t>
        </is>
      </c>
      <c r="S314" t="n">
        <v>3</v>
      </c>
      <c r="T314" t="n">
        <v>3</v>
      </c>
      <c r="U314" t="inlineStr">
        <is>
          <t>2003-05-10</t>
        </is>
      </c>
      <c r="V314" t="inlineStr">
        <is>
          <t>2003-05-10</t>
        </is>
      </c>
      <c r="W314" t="inlineStr">
        <is>
          <t>2000-03-13</t>
        </is>
      </c>
      <c r="X314" t="inlineStr">
        <is>
          <t>2000-03-13</t>
        </is>
      </c>
      <c r="Y314" t="n">
        <v>346</v>
      </c>
      <c r="Z314" t="n">
        <v>340</v>
      </c>
      <c r="AA314" t="n">
        <v>773</v>
      </c>
      <c r="AB314" t="n">
        <v>4</v>
      </c>
      <c r="AC314" t="n">
        <v>10</v>
      </c>
      <c r="AD314" t="n">
        <v>18</v>
      </c>
      <c r="AE314" t="n">
        <v>35</v>
      </c>
      <c r="AF314" t="n">
        <v>6</v>
      </c>
      <c r="AG314" t="n">
        <v>11</v>
      </c>
      <c r="AH314" t="n">
        <v>3</v>
      </c>
      <c r="AI314" t="n">
        <v>7</v>
      </c>
      <c r="AJ314" t="n">
        <v>9</v>
      </c>
      <c r="AK314" t="n">
        <v>13</v>
      </c>
      <c r="AL314" t="n">
        <v>3</v>
      </c>
      <c r="AM314" t="n">
        <v>9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HYPERLINK("http://catalog.hathitrust.org/Record/004155212","HathiTrust Record")</f>
        <v/>
      </c>
      <c r="AS314">
        <f>HYPERLINK("https://creighton-primo.hosted.exlibrisgroup.com/primo-explore/search?tab=default_tab&amp;search_scope=EVERYTHING&amp;vid=01CRU&amp;lang=en_US&amp;offset=0&amp;query=any,contains,991003040869702656","Catalog Record")</f>
        <v/>
      </c>
      <c r="AT314">
        <f>HYPERLINK("http://www.worldcat.org/oclc/42061955","WorldCat Record")</f>
        <v/>
      </c>
      <c r="AU314" t="inlineStr">
        <is>
          <t>315594:eng</t>
        </is>
      </c>
      <c r="AV314" t="inlineStr">
        <is>
          <t>42061955</t>
        </is>
      </c>
      <c r="AW314" t="inlineStr">
        <is>
          <t>991003040869702656</t>
        </is>
      </c>
      <c r="AX314" t="inlineStr">
        <is>
          <t>991003040869702656</t>
        </is>
      </c>
      <c r="AY314" t="inlineStr">
        <is>
          <t>2263310810002656</t>
        </is>
      </c>
      <c r="AZ314" t="inlineStr">
        <is>
          <t>BOOK</t>
        </is>
      </c>
      <c r="BB314" t="inlineStr">
        <is>
          <t>9781884585197</t>
        </is>
      </c>
      <c r="BC314" t="inlineStr">
        <is>
          <t>32285003668976</t>
        </is>
      </c>
      <c r="BD314" t="inlineStr">
        <is>
          <t>893505135</t>
        </is>
      </c>
    </row>
    <row r="315">
      <c r="A315" t="inlineStr">
        <is>
          <t>No</t>
        </is>
      </c>
      <c r="B315" t="inlineStr">
        <is>
          <t>H62 .Q35 1983</t>
        </is>
      </c>
      <c r="C315" t="inlineStr">
        <is>
          <t>0                      H  0062000Q  35          1983</t>
        </is>
      </c>
      <c r="D315" t="inlineStr">
        <is>
          <t>Qualitative methodology / editor, John Van Maanen.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L315" t="inlineStr">
        <is>
          <t>Beverly Hills : Sage, c1983.</t>
        </is>
      </c>
      <c r="M315" t="inlineStr">
        <is>
          <t>1983</t>
        </is>
      </c>
      <c r="O315" t="inlineStr">
        <is>
          <t>eng</t>
        </is>
      </c>
      <c r="P315" t="inlineStr">
        <is>
          <t>cau</t>
        </is>
      </c>
      <c r="R315" t="inlineStr">
        <is>
          <t xml:space="preserve">H  </t>
        </is>
      </c>
      <c r="S315" t="n">
        <v>5</v>
      </c>
      <c r="T315" t="n">
        <v>5</v>
      </c>
      <c r="U315" t="inlineStr">
        <is>
          <t>2008-09-19</t>
        </is>
      </c>
      <c r="V315" t="inlineStr">
        <is>
          <t>2008-09-19</t>
        </is>
      </c>
      <c r="W315" t="inlineStr">
        <is>
          <t>1990-03-02</t>
        </is>
      </c>
      <c r="X315" t="inlineStr">
        <is>
          <t>1990-03-02</t>
        </is>
      </c>
      <c r="Y315" t="n">
        <v>637</v>
      </c>
      <c r="Z315" t="n">
        <v>463</v>
      </c>
      <c r="AA315" t="n">
        <v>469</v>
      </c>
      <c r="AB315" t="n">
        <v>3</v>
      </c>
      <c r="AC315" t="n">
        <v>3</v>
      </c>
      <c r="AD315" t="n">
        <v>25</v>
      </c>
      <c r="AE315" t="n">
        <v>25</v>
      </c>
      <c r="AF315" t="n">
        <v>10</v>
      </c>
      <c r="AG315" t="n">
        <v>10</v>
      </c>
      <c r="AH315" t="n">
        <v>5</v>
      </c>
      <c r="AI315" t="n">
        <v>5</v>
      </c>
      <c r="AJ315" t="n">
        <v>16</v>
      </c>
      <c r="AK315" t="n">
        <v>16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HYPERLINK("http://catalog.hathitrust.org/Record/000375844","HathiTrust Record")</f>
        <v/>
      </c>
      <c r="AS315">
        <f>HYPERLINK("https://creighton-primo.hosted.exlibrisgroup.com/primo-explore/search?tab=default_tab&amp;search_scope=EVERYTHING&amp;vid=01CRU&amp;lang=en_US&amp;offset=0&amp;query=any,contains,991000253469702656","Catalog Record")</f>
        <v/>
      </c>
      <c r="AT315">
        <f>HYPERLINK("http://www.worldcat.org/oclc/9761752","WorldCat Record")</f>
        <v/>
      </c>
      <c r="AU315" t="inlineStr">
        <is>
          <t>54586317:eng</t>
        </is>
      </c>
      <c r="AV315" t="inlineStr">
        <is>
          <t>9761752</t>
        </is>
      </c>
      <c r="AW315" t="inlineStr">
        <is>
          <t>991000253469702656</t>
        </is>
      </c>
      <c r="AX315" t="inlineStr">
        <is>
          <t>991000253469702656</t>
        </is>
      </c>
      <c r="AY315" t="inlineStr">
        <is>
          <t>2260027110002656</t>
        </is>
      </c>
      <c r="AZ315" t="inlineStr">
        <is>
          <t>BOOK</t>
        </is>
      </c>
      <c r="BB315" t="inlineStr">
        <is>
          <t>9780803921177</t>
        </is>
      </c>
      <c r="BC315" t="inlineStr">
        <is>
          <t>32285000076033</t>
        </is>
      </c>
      <c r="BD315" t="inlineStr">
        <is>
          <t>893802630</t>
        </is>
      </c>
    </row>
    <row r="316">
      <c r="A316" t="inlineStr">
        <is>
          <t>No</t>
        </is>
      </c>
      <c r="B316" t="inlineStr">
        <is>
          <t>H62 .R233 2000</t>
        </is>
      </c>
      <c r="C316" t="inlineStr">
        <is>
          <t>0                      H  0062000R  233         2000</t>
        </is>
      </c>
      <c r="D316" t="inlineStr">
        <is>
          <t>Fuzzy-set social science / Charles C. Ragin.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Ragin, Charles C.</t>
        </is>
      </c>
      <c r="L316" t="inlineStr">
        <is>
          <t>Chicago : University of Chicago Press, 2000.</t>
        </is>
      </c>
      <c r="M316" t="inlineStr">
        <is>
          <t>2000</t>
        </is>
      </c>
      <c r="O316" t="inlineStr">
        <is>
          <t>eng</t>
        </is>
      </c>
      <c r="P316" t="inlineStr">
        <is>
          <t>ilu</t>
        </is>
      </c>
      <c r="R316" t="inlineStr">
        <is>
          <t xml:space="preserve">H  </t>
        </is>
      </c>
      <c r="S316" t="n">
        <v>7</v>
      </c>
      <c r="T316" t="n">
        <v>7</v>
      </c>
      <c r="U316" t="inlineStr">
        <is>
          <t>2009-08-28</t>
        </is>
      </c>
      <c r="V316" t="inlineStr">
        <is>
          <t>2009-08-28</t>
        </is>
      </c>
      <c r="W316" t="inlineStr">
        <is>
          <t>2007-02-23</t>
        </is>
      </c>
      <c r="X316" t="inlineStr">
        <is>
          <t>2007-02-23</t>
        </is>
      </c>
      <c r="Y316" t="n">
        <v>430</v>
      </c>
      <c r="Z316" t="n">
        <v>299</v>
      </c>
      <c r="AA316" t="n">
        <v>300</v>
      </c>
      <c r="AB316" t="n">
        <v>4</v>
      </c>
      <c r="AC316" t="n">
        <v>4</v>
      </c>
      <c r="AD316" t="n">
        <v>12</v>
      </c>
      <c r="AE316" t="n">
        <v>12</v>
      </c>
      <c r="AF316" t="n">
        <v>2</v>
      </c>
      <c r="AG316" t="n">
        <v>2</v>
      </c>
      <c r="AH316" t="n">
        <v>4</v>
      </c>
      <c r="AI316" t="n">
        <v>4</v>
      </c>
      <c r="AJ316" t="n">
        <v>5</v>
      </c>
      <c r="AK316" t="n">
        <v>5</v>
      </c>
      <c r="AL316" t="n">
        <v>3</v>
      </c>
      <c r="AM316" t="n">
        <v>3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HYPERLINK("http://catalog.hathitrust.org/Record/102324636","HathiTrust Record")</f>
        <v/>
      </c>
      <c r="AS316">
        <f>HYPERLINK("https://creighton-primo.hosted.exlibrisgroup.com/primo-explore/search?tab=default_tab&amp;search_scope=EVERYTHING&amp;vid=01CRU&amp;lang=en_US&amp;offset=0&amp;query=any,contains,991005039229702656","Catalog Record")</f>
        <v/>
      </c>
      <c r="AT316">
        <f>HYPERLINK("http://www.worldcat.org/oclc/43109822","WorldCat Record")</f>
        <v/>
      </c>
      <c r="AU316" t="inlineStr">
        <is>
          <t>9657855792:eng</t>
        </is>
      </c>
      <c r="AV316" t="inlineStr">
        <is>
          <t>43109822</t>
        </is>
      </c>
      <c r="AW316" t="inlineStr">
        <is>
          <t>991005039229702656</t>
        </is>
      </c>
      <c r="AX316" t="inlineStr">
        <is>
          <t>991005039229702656</t>
        </is>
      </c>
      <c r="AY316" t="inlineStr">
        <is>
          <t>2267967740002656</t>
        </is>
      </c>
      <c r="AZ316" t="inlineStr">
        <is>
          <t>BOOK</t>
        </is>
      </c>
      <c r="BB316" t="inlineStr">
        <is>
          <t>9780226702766</t>
        </is>
      </c>
      <c r="BC316" t="inlineStr">
        <is>
          <t>32285005279053</t>
        </is>
      </c>
      <c r="BD316" t="inlineStr">
        <is>
          <t>893625370</t>
        </is>
      </c>
    </row>
    <row r="317">
      <c r="A317" t="inlineStr">
        <is>
          <t>No</t>
        </is>
      </c>
      <c r="B317" t="inlineStr">
        <is>
          <t>H62 .R417</t>
        </is>
      </c>
      <c r="C317" t="inlineStr">
        <is>
          <t>0                      H  0062000R  417</t>
        </is>
      </c>
      <c r="D317" t="inlineStr">
        <is>
          <t>On becoming a social scientist / Shulamit Reinharz.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Reinharz, Shulamit.</t>
        </is>
      </c>
      <c r="L317" t="inlineStr">
        <is>
          <t>San Francisco : Jossey-Bass Publishers, 1979.</t>
        </is>
      </c>
      <c r="M317" t="inlineStr">
        <is>
          <t>1979</t>
        </is>
      </c>
      <c r="N317" t="inlineStr">
        <is>
          <t>1st ed.</t>
        </is>
      </c>
      <c r="O317" t="inlineStr">
        <is>
          <t>eng</t>
        </is>
      </c>
      <c r="P317" t="inlineStr">
        <is>
          <t>cau</t>
        </is>
      </c>
      <c r="Q317" t="inlineStr">
        <is>
          <t>Jossey-Bass social and behavioral science series</t>
        </is>
      </c>
      <c r="R317" t="inlineStr">
        <is>
          <t xml:space="preserve">H  </t>
        </is>
      </c>
      <c r="S317" t="n">
        <v>1</v>
      </c>
      <c r="T317" t="n">
        <v>1</v>
      </c>
      <c r="U317" t="inlineStr">
        <is>
          <t>2007-06-07</t>
        </is>
      </c>
      <c r="V317" t="inlineStr">
        <is>
          <t>2007-06-07</t>
        </is>
      </c>
      <c r="W317" t="inlineStr">
        <is>
          <t>1992-01-29</t>
        </is>
      </c>
      <c r="X317" t="inlineStr">
        <is>
          <t>1992-01-29</t>
        </is>
      </c>
      <c r="Y317" t="n">
        <v>512</v>
      </c>
      <c r="Z317" t="n">
        <v>427</v>
      </c>
      <c r="AA317" t="n">
        <v>512</v>
      </c>
      <c r="AB317" t="n">
        <v>5</v>
      </c>
      <c r="AC317" t="n">
        <v>5</v>
      </c>
      <c r="AD317" t="n">
        <v>21</v>
      </c>
      <c r="AE317" t="n">
        <v>24</v>
      </c>
      <c r="AF317" t="n">
        <v>10</v>
      </c>
      <c r="AG317" t="n">
        <v>10</v>
      </c>
      <c r="AH317" t="n">
        <v>3</v>
      </c>
      <c r="AI317" t="n">
        <v>5</v>
      </c>
      <c r="AJ317" t="n">
        <v>9</v>
      </c>
      <c r="AK317" t="n">
        <v>10</v>
      </c>
      <c r="AL317" t="n">
        <v>3</v>
      </c>
      <c r="AM317" t="n">
        <v>3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HYPERLINK("https://creighton-primo.hosted.exlibrisgroup.com/primo-explore/search?tab=default_tab&amp;search_scope=EVERYTHING&amp;vid=01CRU&amp;lang=en_US&amp;offset=0&amp;query=any,contains,991004784449702656","Catalog Record")</f>
        <v/>
      </c>
      <c r="AT317">
        <f>HYPERLINK("http://www.worldcat.org/oclc/5133385","WorldCat Record")</f>
        <v/>
      </c>
      <c r="AU317" t="inlineStr">
        <is>
          <t>16680335:eng</t>
        </is>
      </c>
      <c r="AV317" t="inlineStr">
        <is>
          <t>5133385</t>
        </is>
      </c>
      <c r="AW317" t="inlineStr">
        <is>
          <t>991004784449702656</t>
        </is>
      </c>
      <c r="AX317" t="inlineStr">
        <is>
          <t>991004784449702656</t>
        </is>
      </c>
      <c r="AY317" t="inlineStr">
        <is>
          <t>2272362980002656</t>
        </is>
      </c>
      <c r="AZ317" t="inlineStr">
        <is>
          <t>BOOK</t>
        </is>
      </c>
      <c r="BB317" t="inlineStr">
        <is>
          <t>9780875894164</t>
        </is>
      </c>
      <c r="BC317" t="inlineStr">
        <is>
          <t>32285000889195</t>
        </is>
      </c>
      <c r="BD317" t="inlineStr">
        <is>
          <t>893694352</t>
        </is>
      </c>
    </row>
    <row r="318">
      <c r="A318" t="inlineStr">
        <is>
          <t>No</t>
        </is>
      </c>
      <c r="B318" t="inlineStr">
        <is>
          <t>H62 .R443 1991</t>
        </is>
      </c>
      <c r="C318" t="inlineStr">
        <is>
          <t>0                      H  0062000R  443         1991</t>
        </is>
      </c>
      <c r="D318" t="inlineStr">
        <is>
          <t>Replication research in the social sciences / edited by James W. Neuliep.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L318" t="inlineStr">
        <is>
          <t>Newbury Park : Sage Publications, c1991.</t>
        </is>
      </c>
      <c r="M318" t="inlineStr">
        <is>
          <t>1991</t>
        </is>
      </c>
      <c r="O318" t="inlineStr">
        <is>
          <t>eng</t>
        </is>
      </c>
      <c r="P318" t="inlineStr">
        <is>
          <t>cau</t>
        </is>
      </c>
      <c r="R318" t="inlineStr">
        <is>
          <t xml:space="preserve">H  </t>
        </is>
      </c>
      <c r="S318" t="n">
        <v>1</v>
      </c>
      <c r="T318" t="n">
        <v>1</v>
      </c>
      <c r="U318" t="inlineStr">
        <is>
          <t>1994-11-06</t>
        </is>
      </c>
      <c r="V318" t="inlineStr">
        <is>
          <t>1994-11-06</t>
        </is>
      </c>
      <c r="W318" t="inlineStr">
        <is>
          <t>1992-01-21</t>
        </is>
      </c>
      <c r="X318" t="inlineStr">
        <is>
          <t>1992-01-21</t>
        </is>
      </c>
      <c r="Y318" t="n">
        <v>292</v>
      </c>
      <c r="Z318" t="n">
        <v>193</v>
      </c>
      <c r="AA318" t="n">
        <v>213</v>
      </c>
      <c r="AB318" t="n">
        <v>3</v>
      </c>
      <c r="AC318" t="n">
        <v>3</v>
      </c>
      <c r="AD318" t="n">
        <v>13</v>
      </c>
      <c r="AE318" t="n">
        <v>14</v>
      </c>
      <c r="AF318" t="n">
        <v>1</v>
      </c>
      <c r="AG318" t="n">
        <v>2</v>
      </c>
      <c r="AH318" t="n">
        <v>4</v>
      </c>
      <c r="AI318" t="n">
        <v>4</v>
      </c>
      <c r="AJ318" t="n">
        <v>8</v>
      </c>
      <c r="AK318" t="n">
        <v>8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HYPERLINK("http://catalog.hathitrust.org/Record/004541746","HathiTrust Record")</f>
        <v/>
      </c>
      <c r="AS318">
        <f>HYPERLINK("https://creighton-primo.hosted.exlibrisgroup.com/primo-explore/search?tab=default_tab&amp;search_scope=EVERYTHING&amp;vid=01CRU&amp;lang=en_US&amp;offset=0&amp;query=any,contains,991001815759702656","Catalog Record")</f>
        <v/>
      </c>
      <c r="AT318">
        <f>HYPERLINK("http://www.worldcat.org/oclc/22811151","WorldCat Record")</f>
        <v/>
      </c>
      <c r="AU318" t="inlineStr">
        <is>
          <t>55406598:eng</t>
        </is>
      </c>
      <c r="AV318" t="inlineStr">
        <is>
          <t>22811151</t>
        </is>
      </c>
      <c r="AW318" t="inlineStr">
        <is>
          <t>991001815759702656</t>
        </is>
      </c>
      <c r="AX318" t="inlineStr">
        <is>
          <t>991001815759702656</t>
        </is>
      </c>
      <c r="AY318" t="inlineStr">
        <is>
          <t>2266345310002656</t>
        </is>
      </c>
      <c r="AZ318" t="inlineStr">
        <is>
          <t>BOOK</t>
        </is>
      </c>
      <c r="BB318" t="inlineStr">
        <is>
          <t>9780803940925</t>
        </is>
      </c>
      <c r="BC318" t="inlineStr">
        <is>
          <t>32285000865567</t>
        </is>
      </c>
      <c r="BD318" t="inlineStr">
        <is>
          <t>893602915</t>
        </is>
      </c>
    </row>
    <row r="319">
      <c r="A319" t="inlineStr">
        <is>
          <t>No</t>
        </is>
      </c>
      <c r="B319" t="inlineStr">
        <is>
          <t>H62 .R447 1991</t>
        </is>
      </c>
      <c r="C319" t="inlineStr">
        <is>
          <t>0                      H  0062000R  447         1991</t>
        </is>
      </c>
      <c r="D319" t="inlineStr">
        <is>
          <t>Research and reflexivity / edited by Frederick Steier.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London ; Newbury Park, Calif. : Sage, 1991.</t>
        </is>
      </c>
      <c r="M319" t="inlineStr">
        <is>
          <t>1991</t>
        </is>
      </c>
      <c r="O319" t="inlineStr">
        <is>
          <t>eng</t>
        </is>
      </c>
      <c r="P319" t="inlineStr">
        <is>
          <t>enk</t>
        </is>
      </c>
      <c r="Q319" t="inlineStr">
        <is>
          <t>Inquiries in social construction</t>
        </is>
      </c>
      <c r="R319" t="inlineStr">
        <is>
          <t xml:space="preserve">H  </t>
        </is>
      </c>
      <c r="S319" t="n">
        <v>4</v>
      </c>
      <c r="T319" t="n">
        <v>4</v>
      </c>
      <c r="U319" t="inlineStr">
        <is>
          <t>1995-06-05</t>
        </is>
      </c>
      <c r="V319" t="inlineStr">
        <is>
          <t>1995-06-05</t>
        </is>
      </c>
      <c r="W319" t="inlineStr">
        <is>
          <t>1991-11-26</t>
        </is>
      </c>
      <c r="X319" t="inlineStr">
        <is>
          <t>1991-11-26</t>
        </is>
      </c>
      <c r="Y319" t="n">
        <v>366</v>
      </c>
      <c r="Z319" t="n">
        <v>165</v>
      </c>
      <c r="AA319" t="n">
        <v>167</v>
      </c>
      <c r="AB319" t="n">
        <v>1</v>
      </c>
      <c r="AC319" t="n">
        <v>1</v>
      </c>
      <c r="AD319" t="n">
        <v>8</v>
      </c>
      <c r="AE319" t="n">
        <v>8</v>
      </c>
      <c r="AF319" t="n">
        <v>4</v>
      </c>
      <c r="AG319" t="n">
        <v>4</v>
      </c>
      <c r="AH319" t="n">
        <v>2</v>
      </c>
      <c r="AI319" t="n">
        <v>2</v>
      </c>
      <c r="AJ319" t="n">
        <v>4</v>
      </c>
      <c r="AK319" t="n">
        <v>4</v>
      </c>
      <c r="AL319" t="n">
        <v>0</v>
      </c>
      <c r="AM319" t="n">
        <v>0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HYPERLINK("http://catalog.hathitrust.org/Record/002483955","HathiTrust Record")</f>
        <v/>
      </c>
      <c r="AS319">
        <f>HYPERLINK("https://creighton-primo.hosted.exlibrisgroup.com/primo-explore/search?tab=default_tab&amp;search_scope=EVERYTHING&amp;vid=01CRU&amp;lang=en_US&amp;offset=0&amp;query=any,contains,991001941689702656","Catalog Record")</f>
        <v/>
      </c>
      <c r="AT319">
        <f>HYPERLINK("http://www.worldcat.org/oclc/24540045","WorldCat Record")</f>
        <v/>
      </c>
      <c r="AU319" t="inlineStr">
        <is>
          <t>55511242:eng</t>
        </is>
      </c>
      <c r="AV319" t="inlineStr">
        <is>
          <t>24540045</t>
        </is>
      </c>
      <c r="AW319" t="inlineStr">
        <is>
          <t>991001941689702656</t>
        </is>
      </c>
      <c r="AX319" t="inlineStr">
        <is>
          <t>991001941689702656</t>
        </is>
      </c>
      <c r="AY319" t="inlineStr">
        <is>
          <t>2263082100002656</t>
        </is>
      </c>
      <c r="AZ319" t="inlineStr">
        <is>
          <t>BOOK</t>
        </is>
      </c>
      <c r="BB319" t="inlineStr">
        <is>
          <t>9780803982383</t>
        </is>
      </c>
      <c r="BC319" t="inlineStr">
        <is>
          <t>32285000817592</t>
        </is>
      </c>
      <c r="BD319" t="inlineStr">
        <is>
          <t>893703482</t>
        </is>
      </c>
    </row>
    <row r="320">
      <c r="A320" t="inlineStr">
        <is>
          <t>No</t>
        </is>
      </c>
      <c r="B320" t="inlineStr">
        <is>
          <t>H62 .R45 1959</t>
        </is>
      </c>
      <c r="C320" t="inlineStr">
        <is>
          <t>0                      H  0062000R  45          1959</t>
        </is>
      </c>
      <c r="D320" t="inlineStr">
        <is>
          <t>Research methods in social relations / [by] Claire Selltiz [and others] Published for the Society for the Psychological Study of Social Issues.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Yes</t>
        </is>
      </c>
      <c r="J320" t="inlineStr">
        <is>
          <t>0</t>
        </is>
      </c>
      <c r="L320" t="inlineStr">
        <is>
          <t>[New York] : Holt, [1959]</t>
        </is>
      </c>
      <c r="M320" t="inlineStr">
        <is>
          <t>1959</t>
        </is>
      </c>
      <c r="N320" t="inlineStr">
        <is>
          <t>Rev.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H  </t>
        </is>
      </c>
      <c r="S320" t="n">
        <v>3</v>
      </c>
      <c r="T320" t="n">
        <v>3</v>
      </c>
      <c r="U320" t="inlineStr">
        <is>
          <t>1994-04-23</t>
        </is>
      </c>
      <c r="V320" t="inlineStr">
        <is>
          <t>1994-04-23</t>
        </is>
      </c>
      <c r="W320" t="inlineStr">
        <is>
          <t>1992-03-11</t>
        </is>
      </c>
      <c r="X320" t="inlineStr">
        <is>
          <t>1992-03-11</t>
        </is>
      </c>
      <c r="Y320" t="n">
        <v>669</v>
      </c>
      <c r="Z320" t="n">
        <v>565</v>
      </c>
      <c r="AA320" t="n">
        <v>872</v>
      </c>
      <c r="AB320" t="n">
        <v>3</v>
      </c>
      <c r="AC320" t="n">
        <v>4</v>
      </c>
      <c r="AD320" t="n">
        <v>22</v>
      </c>
      <c r="AE320" t="n">
        <v>29</v>
      </c>
      <c r="AF320" t="n">
        <v>9</v>
      </c>
      <c r="AG320" t="n">
        <v>11</v>
      </c>
      <c r="AH320" t="n">
        <v>3</v>
      </c>
      <c r="AI320" t="n">
        <v>5</v>
      </c>
      <c r="AJ320" t="n">
        <v>15</v>
      </c>
      <c r="AK320" t="n">
        <v>19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HYPERLINK("http://catalog.hathitrust.org/Record/000003888","HathiTrust Record")</f>
        <v/>
      </c>
      <c r="AS320">
        <f>HYPERLINK("https://creighton-primo.hosted.exlibrisgroup.com/primo-explore/search?tab=default_tab&amp;search_scope=EVERYTHING&amp;vid=01CRU&amp;lang=en_US&amp;offset=0&amp;query=any,contains,991002115179702656","Catalog Record")</f>
        <v/>
      </c>
      <c r="AT320">
        <f>HYPERLINK("http://www.worldcat.org/oclc/268249","WorldCat Record")</f>
        <v/>
      </c>
      <c r="AU320" t="inlineStr">
        <is>
          <t>4919028692:eng</t>
        </is>
      </c>
      <c r="AV320" t="inlineStr">
        <is>
          <t>268249</t>
        </is>
      </c>
      <c r="AW320" t="inlineStr">
        <is>
          <t>991002115179702656</t>
        </is>
      </c>
      <c r="AX320" t="inlineStr">
        <is>
          <t>991002115179702656</t>
        </is>
      </c>
      <c r="AY320" t="inlineStr">
        <is>
          <t>2270523690002656</t>
        </is>
      </c>
      <c r="AZ320" t="inlineStr">
        <is>
          <t>BOOK</t>
        </is>
      </c>
      <c r="BC320" t="inlineStr">
        <is>
          <t>32285000996065</t>
        </is>
      </c>
      <c r="BD320" t="inlineStr">
        <is>
          <t>893523216</t>
        </is>
      </c>
    </row>
    <row r="321">
      <c r="A321" t="inlineStr">
        <is>
          <t>No</t>
        </is>
      </c>
      <c r="B321" t="inlineStr">
        <is>
          <t>H62 .R468</t>
        </is>
      </c>
      <c r="C321" t="inlineStr">
        <is>
          <t>0                      H  0062000R  468</t>
        </is>
      </c>
      <c r="D321" t="inlineStr">
        <is>
          <t>Ethical dilemmas and social science research : [an analysis of moral issues confronting investigators in research using human participants] / Paul Davidson Reynolds.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Reynolds, Paul D. (Paul Davidson), 1938-</t>
        </is>
      </c>
      <c r="L321" t="inlineStr">
        <is>
          <t>San Francisco : Jossey-Bass Publishers, c1979.</t>
        </is>
      </c>
      <c r="M321" t="inlineStr">
        <is>
          <t>1979</t>
        </is>
      </c>
      <c r="N321" t="inlineStr">
        <is>
          <t>1st ed.</t>
        </is>
      </c>
      <c r="O321" t="inlineStr">
        <is>
          <t>eng</t>
        </is>
      </c>
      <c r="P321" t="inlineStr">
        <is>
          <t>cau</t>
        </is>
      </c>
      <c r="R321" t="inlineStr">
        <is>
          <t xml:space="preserve">H  </t>
        </is>
      </c>
      <c r="S321" t="n">
        <v>4</v>
      </c>
      <c r="T321" t="n">
        <v>4</v>
      </c>
      <c r="U321" t="inlineStr">
        <is>
          <t>1993-06-02</t>
        </is>
      </c>
      <c r="V321" t="inlineStr">
        <is>
          <t>1993-06-02</t>
        </is>
      </c>
      <c r="W321" t="inlineStr">
        <is>
          <t>1991-12-05</t>
        </is>
      </c>
      <c r="X321" t="inlineStr">
        <is>
          <t>1991-12-05</t>
        </is>
      </c>
      <c r="Y321" t="n">
        <v>555</v>
      </c>
      <c r="Z321" t="n">
        <v>455</v>
      </c>
      <c r="AA321" t="n">
        <v>472</v>
      </c>
      <c r="AB321" t="n">
        <v>3</v>
      </c>
      <c r="AC321" t="n">
        <v>3</v>
      </c>
      <c r="AD321" t="n">
        <v>21</v>
      </c>
      <c r="AE321" t="n">
        <v>23</v>
      </c>
      <c r="AF321" t="n">
        <v>4</v>
      </c>
      <c r="AG321" t="n">
        <v>4</v>
      </c>
      <c r="AH321" t="n">
        <v>5</v>
      </c>
      <c r="AI321" t="n">
        <v>7</v>
      </c>
      <c r="AJ321" t="n">
        <v>15</v>
      </c>
      <c r="AK321" t="n">
        <v>16</v>
      </c>
      <c r="AL321" t="n">
        <v>1</v>
      </c>
      <c r="AM321" t="n">
        <v>1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HYPERLINK("http://catalog.hathitrust.org/Record/000706209","HathiTrust Record")</f>
        <v/>
      </c>
      <c r="AS321">
        <f>HYPERLINK("https://creighton-primo.hosted.exlibrisgroup.com/primo-explore/search?tab=default_tab&amp;search_scope=EVERYTHING&amp;vid=01CRU&amp;lang=en_US&amp;offset=0&amp;query=any,contains,991004782639702656","Catalog Record")</f>
        <v/>
      </c>
      <c r="AT321">
        <f>HYPERLINK("http://www.worldcat.org/oclc/5126016","WorldCat Record")</f>
        <v/>
      </c>
      <c r="AU321" t="inlineStr">
        <is>
          <t>117232364:eng</t>
        </is>
      </c>
      <c r="AV321" t="inlineStr">
        <is>
          <t>5126016</t>
        </is>
      </c>
      <c r="AW321" t="inlineStr">
        <is>
          <t>991004782639702656</t>
        </is>
      </c>
      <c r="AX321" t="inlineStr">
        <is>
          <t>991004782639702656</t>
        </is>
      </c>
      <c r="AY321" t="inlineStr">
        <is>
          <t>2267934900002656</t>
        </is>
      </c>
      <c r="AZ321" t="inlineStr">
        <is>
          <t>BOOK</t>
        </is>
      </c>
      <c r="BB321" t="inlineStr">
        <is>
          <t>9780875894225</t>
        </is>
      </c>
      <c r="BC321" t="inlineStr">
        <is>
          <t>32285000847722</t>
        </is>
      </c>
      <c r="BD321" t="inlineStr">
        <is>
          <t>893795272</t>
        </is>
      </c>
    </row>
    <row r="322">
      <c r="A322" t="inlineStr">
        <is>
          <t>No</t>
        </is>
      </c>
      <c r="B322" t="inlineStr">
        <is>
          <t>H62 .R469</t>
        </is>
      </c>
      <c r="C322" t="inlineStr">
        <is>
          <t>0                      H  0062000R  469</t>
        </is>
      </c>
      <c r="D322" t="inlineStr">
        <is>
          <t>Ethics and social science research / Paul Davidson Reynolds.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Reynolds, Paul D. (Paul Davidson), 1938-</t>
        </is>
      </c>
      <c r="L322" t="inlineStr">
        <is>
          <t>Englewood Cliffs, N.J. : Prentice-Hall, c1982.</t>
        </is>
      </c>
      <c r="M322" t="inlineStr">
        <is>
          <t>1982</t>
        </is>
      </c>
      <c r="O322" t="inlineStr">
        <is>
          <t>eng</t>
        </is>
      </c>
      <c r="P322" t="inlineStr">
        <is>
          <t>nju</t>
        </is>
      </c>
      <c r="Q322" t="inlineStr">
        <is>
          <t>Prentice-Hall methods and theories in the social sciences series</t>
        </is>
      </c>
      <c r="R322" t="inlineStr">
        <is>
          <t xml:space="preserve">H  </t>
        </is>
      </c>
      <c r="S322" t="n">
        <v>4</v>
      </c>
      <c r="T322" t="n">
        <v>4</v>
      </c>
      <c r="U322" t="inlineStr">
        <is>
          <t>1995-08-03</t>
        </is>
      </c>
      <c r="V322" t="inlineStr">
        <is>
          <t>1995-08-03</t>
        </is>
      </c>
      <c r="W322" t="inlineStr">
        <is>
          <t>1992-01-29</t>
        </is>
      </c>
      <c r="X322" t="inlineStr">
        <is>
          <t>1992-01-29</t>
        </is>
      </c>
      <c r="Y322" t="n">
        <v>366</v>
      </c>
      <c r="Z322" t="n">
        <v>277</v>
      </c>
      <c r="AA322" t="n">
        <v>284</v>
      </c>
      <c r="AB322" t="n">
        <v>2</v>
      </c>
      <c r="AC322" t="n">
        <v>2</v>
      </c>
      <c r="AD322" t="n">
        <v>10</v>
      </c>
      <c r="AE322" t="n">
        <v>10</v>
      </c>
      <c r="AF322" t="n">
        <v>1</v>
      </c>
      <c r="AG322" t="n">
        <v>1</v>
      </c>
      <c r="AH322" t="n">
        <v>4</v>
      </c>
      <c r="AI322" t="n">
        <v>4</v>
      </c>
      <c r="AJ322" t="n">
        <v>8</v>
      </c>
      <c r="AK322" t="n">
        <v>8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HYPERLINK("http://catalog.hathitrust.org/Record/000771254","HathiTrust Record")</f>
        <v/>
      </c>
      <c r="AS322">
        <f>HYPERLINK("https://creighton-primo.hosted.exlibrisgroup.com/primo-explore/search?tab=default_tab&amp;search_scope=EVERYTHING&amp;vid=01CRU&amp;lang=en_US&amp;offset=0&amp;query=any,contains,991005171699702656","Catalog Record")</f>
        <v/>
      </c>
      <c r="AT322">
        <f>HYPERLINK("http://www.worldcat.org/oclc/7875496","WorldCat Record")</f>
        <v/>
      </c>
      <c r="AU322" t="inlineStr">
        <is>
          <t>3856752785:eng</t>
        </is>
      </c>
      <c r="AV322" t="inlineStr">
        <is>
          <t>7875496</t>
        </is>
      </c>
      <c r="AW322" t="inlineStr">
        <is>
          <t>991005171699702656</t>
        </is>
      </c>
      <c r="AX322" t="inlineStr">
        <is>
          <t>991005171699702656</t>
        </is>
      </c>
      <c r="AY322" t="inlineStr">
        <is>
          <t>2268204130002656</t>
        </is>
      </c>
      <c r="AZ322" t="inlineStr">
        <is>
          <t>BOOK</t>
        </is>
      </c>
      <c r="BB322" t="inlineStr">
        <is>
          <t>9780132909655</t>
        </is>
      </c>
      <c r="BC322" t="inlineStr">
        <is>
          <t>32285000889203</t>
        </is>
      </c>
      <c r="BD322" t="inlineStr">
        <is>
          <t>893625556</t>
        </is>
      </c>
    </row>
    <row r="323">
      <c r="A323" t="inlineStr">
        <is>
          <t>No</t>
        </is>
      </c>
      <c r="B323" t="inlineStr">
        <is>
          <t>H62 .R627 1993</t>
        </is>
      </c>
      <c r="C323" t="inlineStr">
        <is>
          <t>0                      H  0062000R  627         1993</t>
        </is>
      </c>
      <c r="D323" t="inlineStr">
        <is>
          <t>Real world research : a resource for social scientists and practitioner-researchers / Colin Robson.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Robson, Colin.</t>
        </is>
      </c>
      <c r="L323" t="inlineStr">
        <is>
          <t>Oxford, UK ; Cambridge, Mass., USA : Blackwell, 1993.</t>
        </is>
      </c>
      <c r="M323" t="inlineStr">
        <is>
          <t>1993</t>
        </is>
      </c>
      <c r="O323" t="inlineStr">
        <is>
          <t>eng</t>
        </is>
      </c>
      <c r="P323" t="inlineStr">
        <is>
          <t>enk</t>
        </is>
      </c>
      <c r="R323" t="inlineStr">
        <is>
          <t xml:space="preserve">H  </t>
        </is>
      </c>
      <c r="S323" t="n">
        <v>2</v>
      </c>
      <c r="T323" t="n">
        <v>2</v>
      </c>
      <c r="U323" t="inlineStr">
        <is>
          <t>2000-12-19</t>
        </is>
      </c>
      <c r="V323" t="inlineStr">
        <is>
          <t>2000-12-19</t>
        </is>
      </c>
      <c r="W323" t="inlineStr">
        <is>
          <t>1995-09-10</t>
        </is>
      </c>
      <c r="X323" t="inlineStr">
        <is>
          <t>1995-09-10</t>
        </is>
      </c>
      <c r="Y323" t="n">
        <v>394</v>
      </c>
      <c r="Z323" t="n">
        <v>178</v>
      </c>
      <c r="AA323" t="n">
        <v>317</v>
      </c>
      <c r="AB323" t="n">
        <v>2</v>
      </c>
      <c r="AC323" t="n">
        <v>3</v>
      </c>
      <c r="AD323" t="n">
        <v>7</v>
      </c>
      <c r="AE323" t="n">
        <v>10</v>
      </c>
      <c r="AF323" t="n">
        <v>2</v>
      </c>
      <c r="AG323" t="n">
        <v>3</v>
      </c>
      <c r="AH323" t="n">
        <v>1</v>
      </c>
      <c r="AI323" t="n">
        <v>2</v>
      </c>
      <c r="AJ323" t="n">
        <v>6</v>
      </c>
      <c r="AK323" t="n">
        <v>7</v>
      </c>
      <c r="AL323" t="n">
        <v>1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HYPERLINK("https://creighton-primo.hosted.exlibrisgroup.com/primo-explore/search?tab=default_tab&amp;search_scope=EVERYTHING&amp;vid=01CRU&amp;lang=en_US&amp;offset=0&amp;query=any,contains,991002044399702656","Catalog Record")</f>
        <v/>
      </c>
      <c r="AT323">
        <f>HYPERLINK("http://www.worldcat.org/oclc/26095497","WorldCat Record")</f>
        <v/>
      </c>
      <c r="AU323" t="inlineStr">
        <is>
          <t>796302668:eng</t>
        </is>
      </c>
      <c r="AV323" t="inlineStr">
        <is>
          <t>26095497</t>
        </is>
      </c>
      <c r="AW323" t="inlineStr">
        <is>
          <t>991002044399702656</t>
        </is>
      </c>
      <c r="AX323" t="inlineStr">
        <is>
          <t>991002044399702656</t>
        </is>
      </c>
      <c r="AY323" t="inlineStr">
        <is>
          <t>2267667710002656</t>
        </is>
      </c>
      <c r="AZ323" t="inlineStr">
        <is>
          <t>BOOK</t>
        </is>
      </c>
      <c r="BB323" t="inlineStr">
        <is>
          <t>9780631176886</t>
        </is>
      </c>
      <c r="BC323" t="inlineStr">
        <is>
          <t>32285002092814</t>
        </is>
      </c>
      <c r="BD323" t="inlineStr">
        <is>
          <t>893316313</t>
        </is>
      </c>
    </row>
    <row r="324">
      <c r="A324" t="inlineStr">
        <is>
          <t>No</t>
        </is>
      </c>
      <c r="B324" t="inlineStr">
        <is>
          <t>H62 .R6565 1984</t>
        </is>
      </c>
      <c r="C324" t="inlineStr">
        <is>
          <t>0                      H  0062000R  6565        1984</t>
        </is>
      </c>
      <c r="D324" t="inlineStr">
        <is>
          <t>Meta-analytic procedures for social research / Robert Rosenthal.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Rosenthal, Robert, 1933-</t>
        </is>
      </c>
      <c r="L324" t="inlineStr">
        <is>
          <t>Beverly Hills : Sage Publications, c1984.</t>
        </is>
      </c>
      <c r="M324" t="inlineStr">
        <is>
          <t>1984</t>
        </is>
      </c>
      <c r="O324" t="inlineStr">
        <is>
          <t>eng</t>
        </is>
      </c>
      <c r="P324" t="inlineStr">
        <is>
          <t>cau</t>
        </is>
      </c>
      <c r="Q324" t="inlineStr">
        <is>
          <t>Applied social research methods series ; v. 6</t>
        </is>
      </c>
      <c r="R324" t="inlineStr">
        <is>
          <t xml:space="preserve">H  </t>
        </is>
      </c>
      <c r="S324" t="n">
        <v>4</v>
      </c>
      <c r="T324" t="n">
        <v>4</v>
      </c>
      <c r="U324" t="inlineStr">
        <is>
          <t>2003-03-10</t>
        </is>
      </c>
      <c r="V324" t="inlineStr">
        <is>
          <t>2003-03-10</t>
        </is>
      </c>
      <c r="W324" t="inlineStr">
        <is>
          <t>1992-01-29</t>
        </is>
      </c>
      <c r="X324" t="inlineStr">
        <is>
          <t>1992-01-29</t>
        </is>
      </c>
      <c r="Y324" t="n">
        <v>528</v>
      </c>
      <c r="Z324" t="n">
        <v>372</v>
      </c>
      <c r="AA324" t="n">
        <v>583</v>
      </c>
      <c r="AB324" t="n">
        <v>2</v>
      </c>
      <c r="AC324" t="n">
        <v>3</v>
      </c>
      <c r="AD324" t="n">
        <v>19</v>
      </c>
      <c r="AE324" t="n">
        <v>30</v>
      </c>
      <c r="AF324" t="n">
        <v>9</v>
      </c>
      <c r="AG324" t="n">
        <v>13</v>
      </c>
      <c r="AH324" t="n">
        <v>4</v>
      </c>
      <c r="AI324" t="n">
        <v>9</v>
      </c>
      <c r="AJ324" t="n">
        <v>12</v>
      </c>
      <c r="AK324" t="n">
        <v>16</v>
      </c>
      <c r="AL324" t="n">
        <v>1</v>
      </c>
      <c r="AM324" t="n">
        <v>2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HYPERLINK("http://catalog.hathitrust.org/Record/000412048","HathiTrust Record")</f>
        <v/>
      </c>
      <c r="AS324">
        <f>HYPERLINK("https://creighton-primo.hosted.exlibrisgroup.com/primo-explore/search?tab=default_tab&amp;search_scope=EVERYTHING&amp;vid=01CRU&amp;lang=en_US&amp;offset=0&amp;query=any,contains,991000429279702656","Catalog Record")</f>
        <v/>
      </c>
      <c r="AT324">
        <f>HYPERLINK("http://www.worldcat.org/oclc/10777421","WorldCat Record")</f>
        <v/>
      </c>
      <c r="AU324" t="inlineStr">
        <is>
          <t>3377930:eng</t>
        </is>
      </c>
      <c r="AV324" t="inlineStr">
        <is>
          <t>10777421</t>
        </is>
      </c>
      <c r="AW324" t="inlineStr">
        <is>
          <t>991000429279702656</t>
        </is>
      </c>
      <c r="AX324" t="inlineStr">
        <is>
          <t>991000429279702656</t>
        </is>
      </c>
      <c r="AY324" t="inlineStr">
        <is>
          <t>2265358690002656</t>
        </is>
      </c>
      <c r="AZ324" t="inlineStr">
        <is>
          <t>BOOK</t>
        </is>
      </c>
      <c r="BB324" t="inlineStr">
        <is>
          <t>9780803920347</t>
        </is>
      </c>
      <c r="BC324" t="inlineStr">
        <is>
          <t>32285000889211</t>
        </is>
      </c>
      <c r="BD324" t="inlineStr">
        <is>
          <t>893702097</t>
        </is>
      </c>
    </row>
    <row r="325">
      <c r="A325" t="inlineStr">
        <is>
          <t>No</t>
        </is>
      </c>
      <c r="B325" t="inlineStr">
        <is>
          <t>H62 .R664</t>
        </is>
      </c>
      <c r="C325" t="inlineStr">
        <is>
          <t>0                      H  0062000R  664</t>
        </is>
      </c>
      <c r="D325" t="inlineStr">
        <is>
          <t>Evaluating social programs : theory, practice, and politics / edited by Peter H. Rossi [and] Walter Williams.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Rossi, Peter H. (Peter Henry), 1921-2006 compiler.</t>
        </is>
      </c>
      <c r="L325" t="inlineStr">
        <is>
          <t>New York : Seminar Press, 1972.</t>
        </is>
      </c>
      <c r="M325" t="inlineStr">
        <is>
          <t>1972</t>
        </is>
      </c>
      <c r="O325" t="inlineStr">
        <is>
          <t>eng</t>
        </is>
      </c>
      <c r="P325" t="inlineStr">
        <is>
          <t>nyu</t>
        </is>
      </c>
      <c r="Q325" t="inlineStr">
        <is>
          <t>Quantitative studies in social relations</t>
        </is>
      </c>
      <c r="R325" t="inlineStr">
        <is>
          <t xml:space="preserve">H  </t>
        </is>
      </c>
      <c r="S325" t="n">
        <v>4</v>
      </c>
      <c r="T325" t="n">
        <v>4</v>
      </c>
      <c r="U325" t="inlineStr">
        <is>
          <t>1995-05-16</t>
        </is>
      </c>
      <c r="V325" t="inlineStr">
        <is>
          <t>1995-05-16</t>
        </is>
      </c>
      <c r="W325" t="inlineStr">
        <is>
          <t>1993-11-29</t>
        </is>
      </c>
      <c r="X325" t="inlineStr">
        <is>
          <t>1993-11-29</t>
        </is>
      </c>
      <c r="Y325" t="n">
        <v>754</v>
      </c>
      <c r="Z325" t="n">
        <v>608</v>
      </c>
      <c r="AA325" t="n">
        <v>617</v>
      </c>
      <c r="AB325" t="n">
        <v>7</v>
      </c>
      <c r="AC325" t="n">
        <v>7</v>
      </c>
      <c r="AD325" t="n">
        <v>31</v>
      </c>
      <c r="AE325" t="n">
        <v>31</v>
      </c>
      <c r="AF325" t="n">
        <v>13</v>
      </c>
      <c r="AG325" t="n">
        <v>13</v>
      </c>
      <c r="AH325" t="n">
        <v>5</v>
      </c>
      <c r="AI325" t="n">
        <v>5</v>
      </c>
      <c r="AJ325" t="n">
        <v>15</v>
      </c>
      <c r="AK325" t="n">
        <v>15</v>
      </c>
      <c r="AL325" t="n">
        <v>5</v>
      </c>
      <c r="AM325" t="n">
        <v>5</v>
      </c>
      <c r="AN325" t="n">
        <v>1</v>
      </c>
      <c r="AO325" t="n">
        <v>1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HYPERLINK("http://catalog.hathitrust.org/Record/000010817","HathiTrust Record")</f>
        <v/>
      </c>
      <c r="AS325">
        <f>HYPERLINK("https://creighton-primo.hosted.exlibrisgroup.com/primo-explore/search?tab=default_tab&amp;search_scope=EVERYTHING&amp;vid=01CRU&amp;lang=en_US&amp;offset=0&amp;query=any,contains,991002845829702656","Catalog Record")</f>
        <v/>
      </c>
      <c r="AT325">
        <f>HYPERLINK("http://www.worldcat.org/oclc/484417","WorldCat Record")</f>
        <v/>
      </c>
      <c r="AU325" t="inlineStr">
        <is>
          <t>865032112:eng</t>
        </is>
      </c>
      <c r="AV325" t="inlineStr">
        <is>
          <t>484417</t>
        </is>
      </c>
      <c r="AW325" t="inlineStr">
        <is>
          <t>991002845829702656</t>
        </is>
      </c>
      <c r="AX325" t="inlineStr">
        <is>
          <t>991002845829702656</t>
        </is>
      </c>
      <c r="AY325" t="inlineStr">
        <is>
          <t>2258318640002656</t>
        </is>
      </c>
      <c r="AZ325" t="inlineStr">
        <is>
          <t>BOOK</t>
        </is>
      </c>
      <c r="BB325" t="inlineStr">
        <is>
          <t>9780129054504</t>
        </is>
      </c>
      <c r="BC325" t="inlineStr">
        <is>
          <t>32285001689016</t>
        </is>
      </c>
      <c r="BD325" t="inlineStr">
        <is>
          <t>893251691</t>
        </is>
      </c>
    </row>
    <row r="326">
      <c r="A326" t="inlineStr">
        <is>
          <t>No</t>
        </is>
      </c>
      <c r="B326" t="inlineStr">
        <is>
          <t>H62 .S3185 1994</t>
        </is>
      </c>
      <c r="C326" t="inlineStr">
        <is>
          <t>0                      H  0062000S  3185        1994</t>
        </is>
      </c>
      <c r="D326" t="inlineStr">
        <is>
          <t>How to conduct your own survey / Priscilla Salant and Don A. Dillman.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Salant, Priscilla.</t>
        </is>
      </c>
      <c r="L326" t="inlineStr">
        <is>
          <t>New York : Wiley, c1994.</t>
        </is>
      </c>
      <c r="M326" t="inlineStr">
        <is>
          <t>1994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H  </t>
        </is>
      </c>
      <c r="S326" t="n">
        <v>8</v>
      </c>
      <c r="T326" t="n">
        <v>8</v>
      </c>
      <c r="U326" t="inlineStr">
        <is>
          <t>2008-05-17</t>
        </is>
      </c>
      <c r="V326" t="inlineStr">
        <is>
          <t>2008-05-17</t>
        </is>
      </c>
      <c r="W326" t="inlineStr">
        <is>
          <t>2003-11-24</t>
        </is>
      </c>
      <c r="X326" t="inlineStr">
        <is>
          <t>2003-11-24</t>
        </is>
      </c>
      <c r="Y326" t="n">
        <v>929</v>
      </c>
      <c r="Z326" t="n">
        <v>721</v>
      </c>
      <c r="AA326" t="n">
        <v>753</v>
      </c>
      <c r="AB326" t="n">
        <v>5</v>
      </c>
      <c r="AC326" t="n">
        <v>5</v>
      </c>
      <c r="AD326" t="n">
        <v>22</v>
      </c>
      <c r="AE326" t="n">
        <v>23</v>
      </c>
      <c r="AF326" t="n">
        <v>9</v>
      </c>
      <c r="AG326" t="n">
        <v>9</v>
      </c>
      <c r="AH326" t="n">
        <v>4</v>
      </c>
      <c r="AI326" t="n">
        <v>4</v>
      </c>
      <c r="AJ326" t="n">
        <v>11</v>
      </c>
      <c r="AK326" t="n">
        <v>12</v>
      </c>
      <c r="AL326" t="n">
        <v>3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HYPERLINK("http://catalog.hathitrust.org/Record/002963000","HathiTrust Record")</f>
        <v/>
      </c>
      <c r="AS326">
        <f>HYPERLINK("https://creighton-primo.hosted.exlibrisgroup.com/primo-explore/search?tab=default_tab&amp;search_scope=EVERYTHING&amp;vid=01CRU&amp;lang=en_US&amp;offset=0&amp;query=any,contains,991004188109702656","Catalog Record")</f>
        <v/>
      </c>
      <c r="AT326">
        <f>HYPERLINK("http://www.worldcat.org/oclc/29910974","WorldCat Record")</f>
        <v/>
      </c>
      <c r="AU326" t="inlineStr">
        <is>
          <t>31870114:eng</t>
        </is>
      </c>
      <c r="AV326" t="inlineStr">
        <is>
          <t>29910974</t>
        </is>
      </c>
      <c r="AW326" t="inlineStr">
        <is>
          <t>991004188109702656</t>
        </is>
      </c>
      <c r="AX326" t="inlineStr">
        <is>
          <t>991004188109702656</t>
        </is>
      </c>
      <c r="AY326" t="inlineStr">
        <is>
          <t>2271714470002656</t>
        </is>
      </c>
      <c r="AZ326" t="inlineStr">
        <is>
          <t>BOOK</t>
        </is>
      </c>
      <c r="BB326" t="inlineStr">
        <is>
          <t>9780471012672</t>
        </is>
      </c>
      <c r="BC326" t="inlineStr">
        <is>
          <t>32285004841093</t>
        </is>
      </c>
      <c r="BD326" t="inlineStr">
        <is>
          <t>893781947</t>
        </is>
      </c>
    </row>
    <row r="327">
      <c r="A327" t="inlineStr">
        <is>
          <t>No</t>
        </is>
      </c>
      <c r="B327" t="inlineStr">
        <is>
          <t>H62 .S33917 1987</t>
        </is>
      </c>
      <c r="C327" t="inlineStr">
        <is>
          <t>0                      H  0062000S  33917       1987</t>
        </is>
      </c>
      <c r="D327" t="inlineStr">
        <is>
          <t>The clinical perspective in fieldwork / Edgar H. Schein.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Schein, Edgar H.</t>
        </is>
      </c>
      <c r="L327" t="inlineStr">
        <is>
          <t>Newbury Park, Calif. : Sage Publications, c1987.</t>
        </is>
      </c>
      <c r="M327" t="inlineStr">
        <is>
          <t>1987</t>
        </is>
      </c>
      <c r="O327" t="inlineStr">
        <is>
          <t>eng</t>
        </is>
      </c>
      <c r="P327" t="inlineStr">
        <is>
          <t>cau</t>
        </is>
      </c>
      <c r="Q327" t="inlineStr">
        <is>
          <t>Qualitative research methods ; v. 5</t>
        </is>
      </c>
      <c r="R327" t="inlineStr">
        <is>
          <t xml:space="preserve">H  </t>
        </is>
      </c>
      <c r="S327" t="n">
        <v>5</v>
      </c>
      <c r="T327" t="n">
        <v>5</v>
      </c>
      <c r="U327" t="inlineStr">
        <is>
          <t>1998-02-16</t>
        </is>
      </c>
      <c r="V327" t="inlineStr">
        <is>
          <t>1998-02-16</t>
        </is>
      </c>
      <c r="W327" t="inlineStr">
        <is>
          <t>1991-11-26</t>
        </is>
      </c>
      <c r="X327" t="inlineStr">
        <is>
          <t>1991-11-26</t>
        </is>
      </c>
      <c r="Y327" t="n">
        <v>562</v>
      </c>
      <c r="Z327" t="n">
        <v>388</v>
      </c>
      <c r="AA327" t="n">
        <v>446</v>
      </c>
      <c r="AB327" t="n">
        <v>3</v>
      </c>
      <c r="AC327" t="n">
        <v>3</v>
      </c>
      <c r="AD327" t="n">
        <v>19</v>
      </c>
      <c r="AE327" t="n">
        <v>21</v>
      </c>
      <c r="AF327" t="n">
        <v>9</v>
      </c>
      <c r="AG327" t="n">
        <v>10</v>
      </c>
      <c r="AH327" t="n">
        <v>2</v>
      </c>
      <c r="AI327" t="n">
        <v>3</v>
      </c>
      <c r="AJ327" t="n">
        <v>11</v>
      </c>
      <c r="AK327" t="n">
        <v>11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HYPERLINK("http://catalog.hathitrust.org/Record/000843210","HathiTrust Record")</f>
        <v/>
      </c>
      <c r="AS327">
        <f>HYPERLINK("https://creighton-primo.hosted.exlibrisgroup.com/primo-explore/search?tab=default_tab&amp;search_scope=EVERYTHING&amp;vid=01CRU&amp;lang=en_US&amp;offset=0&amp;query=any,contains,991001109109702656","Catalog Record")</f>
        <v/>
      </c>
      <c r="AT327">
        <f>HYPERLINK("http://www.worldcat.org/oclc/16458886","WorldCat Record")</f>
        <v/>
      </c>
      <c r="AU327" t="inlineStr">
        <is>
          <t>12022515:eng</t>
        </is>
      </c>
      <c r="AV327" t="inlineStr">
        <is>
          <t>16458886</t>
        </is>
      </c>
      <c r="AW327" t="inlineStr">
        <is>
          <t>991001109109702656</t>
        </is>
      </c>
      <c r="AX327" t="inlineStr">
        <is>
          <t>991001109109702656</t>
        </is>
      </c>
      <c r="AY327" t="inlineStr">
        <is>
          <t>2269153610002656</t>
        </is>
      </c>
      <c r="AZ327" t="inlineStr">
        <is>
          <t>BOOK</t>
        </is>
      </c>
      <c r="BB327" t="inlineStr">
        <is>
          <t>9780803929760</t>
        </is>
      </c>
      <c r="BC327" t="inlineStr">
        <is>
          <t>32285000819184</t>
        </is>
      </c>
      <c r="BD327" t="inlineStr">
        <is>
          <t>893420065</t>
        </is>
      </c>
    </row>
    <row r="328">
      <c r="A328" t="inlineStr">
        <is>
          <t>No</t>
        </is>
      </c>
      <c r="B328" t="inlineStr">
        <is>
          <t>H62 .S349</t>
        </is>
      </c>
      <c r="C328" t="inlineStr">
        <is>
          <t>0                      H  0062000S  349</t>
        </is>
      </c>
      <c r="D328" t="inlineStr">
        <is>
          <t>Questions and answers in attitude surveys : experiments on question form, wording, and context / Howard Schuman, Stanley Presser.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Schuman, Howard.</t>
        </is>
      </c>
      <c r="L328" t="inlineStr">
        <is>
          <t>New York : Academic Press, c1981.</t>
        </is>
      </c>
      <c r="M328" t="inlineStr">
        <is>
          <t>1981</t>
        </is>
      </c>
      <c r="O328" t="inlineStr">
        <is>
          <t>eng</t>
        </is>
      </c>
      <c r="P328" t="inlineStr">
        <is>
          <t>nyu</t>
        </is>
      </c>
      <c r="Q328" t="inlineStr">
        <is>
          <t>Quantitative studies in social relations</t>
        </is>
      </c>
      <c r="R328" t="inlineStr">
        <is>
          <t xml:space="preserve">H  </t>
        </is>
      </c>
      <c r="S328" t="n">
        <v>10</v>
      </c>
      <c r="T328" t="n">
        <v>10</v>
      </c>
      <c r="U328" t="inlineStr">
        <is>
          <t>1991-11-19</t>
        </is>
      </c>
      <c r="V328" t="inlineStr">
        <is>
          <t>1991-11-19</t>
        </is>
      </c>
      <c r="W328" t="inlineStr">
        <is>
          <t>1991-08-14</t>
        </is>
      </c>
      <c r="X328" t="inlineStr">
        <is>
          <t>1991-08-14</t>
        </is>
      </c>
      <c r="Y328" t="n">
        <v>912</v>
      </c>
      <c r="Z328" t="n">
        <v>699</v>
      </c>
      <c r="AA328" t="n">
        <v>837</v>
      </c>
      <c r="AB328" t="n">
        <v>5</v>
      </c>
      <c r="AC328" t="n">
        <v>6</v>
      </c>
      <c r="AD328" t="n">
        <v>34</v>
      </c>
      <c r="AE328" t="n">
        <v>42</v>
      </c>
      <c r="AF328" t="n">
        <v>14</v>
      </c>
      <c r="AG328" t="n">
        <v>18</v>
      </c>
      <c r="AH328" t="n">
        <v>8</v>
      </c>
      <c r="AI328" t="n">
        <v>10</v>
      </c>
      <c r="AJ328" t="n">
        <v>19</v>
      </c>
      <c r="AK328" t="n">
        <v>21</v>
      </c>
      <c r="AL328" t="n">
        <v>4</v>
      </c>
      <c r="AM328" t="n">
        <v>5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HYPERLINK("http://catalog.hathitrust.org/Record/000184072","HathiTrust Record")</f>
        <v/>
      </c>
      <c r="AS328">
        <f>HYPERLINK("https://creighton-primo.hosted.exlibrisgroup.com/primo-explore/search?tab=default_tab&amp;search_scope=EVERYTHING&amp;vid=01CRU&amp;lang=en_US&amp;offset=0&amp;query=any,contains,991005144059702656","Catalog Record")</f>
        <v/>
      </c>
      <c r="AT328">
        <f>HYPERLINK("http://www.worldcat.org/oclc/7653034","WorldCat Record")</f>
        <v/>
      </c>
      <c r="AU328" t="inlineStr">
        <is>
          <t>409755:eng</t>
        </is>
      </c>
      <c r="AV328" t="inlineStr">
        <is>
          <t>7653034</t>
        </is>
      </c>
      <c r="AW328" t="inlineStr">
        <is>
          <t>991005144059702656</t>
        </is>
      </c>
      <c r="AX328" t="inlineStr">
        <is>
          <t>991005144059702656</t>
        </is>
      </c>
      <c r="AY328" t="inlineStr">
        <is>
          <t>2256315430002656</t>
        </is>
      </c>
      <c r="AZ328" t="inlineStr">
        <is>
          <t>BOOK</t>
        </is>
      </c>
      <c r="BB328" t="inlineStr">
        <is>
          <t>9780126313505</t>
        </is>
      </c>
      <c r="BC328" t="inlineStr">
        <is>
          <t>32285000696236</t>
        </is>
      </c>
      <c r="BD328" t="inlineStr">
        <is>
          <t>893883399</t>
        </is>
      </c>
    </row>
    <row r="329">
      <c r="A329" t="inlineStr">
        <is>
          <t>No</t>
        </is>
      </c>
      <c r="B329" t="inlineStr">
        <is>
          <t>H62 .S413 1984</t>
        </is>
      </c>
      <c r="C329" t="inlineStr">
        <is>
          <t>0                      H  0062000S  413         1984</t>
        </is>
      </c>
      <c r="D329" t="inlineStr">
        <is>
          <t>Secondary analysis of available data bases / David J. Bowering, editor.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San Francisco : Jossey-Bass, 1984.</t>
        </is>
      </c>
      <c r="M329" t="inlineStr">
        <is>
          <t>1984</t>
        </is>
      </c>
      <c r="O329" t="inlineStr">
        <is>
          <t>eng</t>
        </is>
      </c>
      <c r="P329" t="inlineStr">
        <is>
          <t>cau</t>
        </is>
      </c>
      <c r="Q329" t="inlineStr">
        <is>
          <t>New directions for program evaluation, 0164-7989 ; no. 22</t>
        </is>
      </c>
      <c r="R329" t="inlineStr">
        <is>
          <t xml:space="preserve">H  </t>
        </is>
      </c>
      <c r="S329" t="n">
        <v>3</v>
      </c>
      <c r="T329" t="n">
        <v>3</v>
      </c>
      <c r="U329" t="inlineStr">
        <is>
          <t>1997-04-13</t>
        </is>
      </c>
      <c r="V329" t="inlineStr">
        <is>
          <t>1997-04-13</t>
        </is>
      </c>
      <c r="W329" t="inlineStr">
        <is>
          <t>1992-01-29</t>
        </is>
      </c>
      <c r="X329" t="inlineStr">
        <is>
          <t>1992-01-29</t>
        </is>
      </c>
      <c r="Y329" t="n">
        <v>224</v>
      </c>
      <c r="Z329" t="n">
        <v>187</v>
      </c>
      <c r="AA329" t="n">
        <v>188</v>
      </c>
      <c r="AB329" t="n">
        <v>2</v>
      </c>
      <c r="AC329" t="n">
        <v>2</v>
      </c>
      <c r="AD329" t="n">
        <v>9</v>
      </c>
      <c r="AE329" t="n">
        <v>9</v>
      </c>
      <c r="AF329" t="n">
        <v>2</v>
      </c>
      <c r="AG329" t="n">
        <v>2</v>
      </c>
      <c r="AH329" t="n">
        <v>1</v>
      </c>
      <c r="AI329" t="n">
        <v>1</v>
      </c>
      <c r="AJ329" t="n">
        <v>8</v>
      </c>
      <c r="AK329" t="n">
        <v>8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HYPERLINK("http://catalog.hathitrust.org/Record/000393203","HathiTrust Record")</f>
        <v/>
      </c>
      <c r="AS329">
        <f>HYPERLINK("https://creighton-primo.hosted.exlibrisgroup.com/primo-explore/search?tab=default_tab&amp;search_scope=EVERYTHING&amp;vid=01CRU&amp;lang=en_US&amp;offset=0&amp;query=any,contains,991000490909702656","Catalog Record")</f>
        <v/>
      </c>
      <c r="AT329">
        <f>HYPERLINK("http://www.worldcat.org/oclc/11111429","WorldCat Record")</f>
        <v/>
      </c>
      <c r="AU329" t="inlineStr">
        <is>
          <t>367161184:eng</t>
        </is>
      </c>
      <c r="AV329" t="inlineStr">
        <is>
          <t>11111429</t>
        </is>
      </c>
      <c r="AW329" t="inlineStr">
        <is>
          <t>991000490909702656</t>
        </is>
      </c>
      <c r="AX329" t="inlineStr">
        <is>
          <t>991000490909702656</t>
        </is>
      </c>
      <c r="AY329" t="inlineStr">
        <is>
          <t>2259571990002656</t>
        </is>
      </c>
      <c r="AZ329" t="inlineStr">
        <is>
          <t>BOOK</t>
        </is>
      </c>
      <c r="BC329" t="inlineStr">
        <is>
          <t>32285000889245</t>
        </is>
      </c>
      <c r="BD329" t="inlineStr">
        <is>
          <t>893601793</t>
        </is>
      </c>
    </row>
    <row r="330">
      <c r="A330" t="inlineStr">
        <is>
          <t>No</t>
        </is>
      </c>
      <c r="B330" t="inlineStr">
        <is>
          <t>H62 .S56</t>
        </is>
      </c>
      <c r="C330" t="inlineStr">
        <is>
          <t>0                      H  0062000S  56</t>
        </is>
      </c>
      <c r="D330" t="inlineStr">
        <is>
          <t>A guide to business research : developing, conducting, and writing research projects / Charles B. Smith.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Smith, Charles B.</t>
        </is>
      </c>
      <c r="L330" t="inlineStr">
        <is>
          <t>Chicago : Nelson-Hall, c1981.</t>
        </is>
      </c>
      <c r="M330" t="inlineStr">
        <is>
          <t>1981</t>
        </is>
      </c>
      <c r="O330" t="inlineStr">
        <is>
          <t>eng</t>
        </is>
      </c>
      <c r="P330" t="inlineStr">
        <is>
          <t>ilu</t>
        </is>
      </c>
      <c r="R330" t="inlineStr">
        <is>
          <t xml:space="preserve">H  </t>
        </is>
      </c>
      <c r="S330" t="n">
        <v>1</v>
      </c>
      <c r="T330" t="n">
        <v>1</v>
      </c>
      <c r="U330" t="inlineStr">
        <is>
          <t>2007-12-12</t>
        </is>
      </c>
      <c r="V330" t="inlineStr">
        <is>
          <t>2007-12-12</t>
        </is>
      </c>
      <c r="W330" t="inlineStr">
        <is>
          <t>1992-01-29</t>
        </is>
      </c>
      <c r="X330" t="inlineStr">
        <is>
          <t>1992-01-29</t>
        </is>
      </c>
      <c r="Y330" t="n">
        <v>283</v>
      </c>
      <c r="Z330" t="n">
        <v>259</v>
      </c>
      <c r="AA330" t="n">
        <v>340</v>
      </c>
      <c r="AB330" t="n">
        <v>4</v>
      </c>
      <c r="AC330" t="n">
        <v>4</v>
      </c>
      <c r="AD330" t="n">
        <v>15</v>
      </c>
      <c r="AE330" t="n">
        <v>17</v>
      </c>
      <c r="AF330" t="n">
        <v>3</v>
      </c>
      <c r="AG330" t="n">
        <v>4</v>
      </c>
      <c r="AH330" t="n">
        <v>3</v>
      </c>
      <c r="AI330" t="n">
        <v>3</v>
      </c>
      <c r="AJ330" t="n">
        <v>9</v>
      </c>
      <c r="AK330" t="n">
        <v>11</v>
      </c>
      <c r="AL330" t="n">
        <v>3</v>
      </c>
      <c r="AM330" t="n">
        <v>3</v>
      </c>
      <c r="AN330" t="n">
        <v>1</v>
      </c>
      <c r="AO330" t="n">
        <v>1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HYPERLINK("http://catalog.hathitrust.org/Record/004460780","HathiTrust Record")</f>
        <v/>
      </c>
      <c r="AS330">
        <f>HYPERLINK("https://creighton-primo.hosted.exlibrisgroup.com/primo-explore/search?tab=default_tab&amp;search_scope=EVERYTHING&amp;vid=01CRU&amp;lang=en_US&amp;offset=0&amp;query=any,contains,991004850559702656","Catalog Record")</f>
        <v/>
      </c>
      <c r="AT330">
        <f>HYPERLINK("http://www.worldcat.org/oclc/5607861","WorldCat Record")</f>
        <v/>
      </c>
      <c r="AU330" t="inlineStr">
        <is>
          <t>18332462:eng</t>
        </is>
      </c>
      <c r="AV330" t="inlineStr">
        <is>
          <t>5607861</t>
        </is>
      </c>
      <c r="AW330" t="inlineStr">
        <is>
          <t>991004850559702656</t>
        </is>
      </c>
      <c r="AX330" t="inlineStr">
        <is>
          <t>991004850559702656</t>
        </is>
      </c>
      <c r="AY330" t="inlineStr">
        <is>
          <t>2265577110002656</t>
        </is>
      </c>
      <c r="AZ330" t="inlineStr">
        <is>
          <t>BOOK</t>
        </is>
      </c>
      <c r="BB330" t="inlineStr">
        <is>
          <t>9780882295466</t>
        </is>
      </c>
      <c r="BC330" t="inlineStr">
        <is>
          <t>32285000889252</t>
        </is>
      </c>
      <c r="BD330" t="inlineStr">
        <is>
          <t>893350441</t>
        </is>
      </c>
    </row>
    <row r="331">
      <c r="A331" t="inlineStr">
        <is>
          <t>No</t>
        </is>
      </c>
      <c r="B331" t="inlineStr">
        <is>
          <t>H62 .S6738 1993</t>
        </is>
      </c>
      <c r="C331" t="inlineStr">
        <is>
          <t>0                      H  0062000S  6738        1993</t>
        </is>
      </c>
      <c r="D331" t="inlineStr">
        <is>
          <t>Social research in developing countries : surveys and censuses in the Third World / edited by Martin Bulmer and Donald P. Warwick.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L331" t="inlineStr">
        <is>
          <t>[London] : UCL Press, 1993.</t>
        </is>
      </c>
      <c r="M331" t="inlineStr">
        <is>
          <t>1993</t>
        </is>
      </c>
      <c r="O331" t="inlineStr">
        <is>
          <t>eng</t>
        </is>
      </c>
      <c r="P331" t="inlineStr">
        <is>
          <t>enk</t>
        </is>
      </c>
      <c r="Q331" t="inlineStr">
        <is>
          <t>Social development in the Third World</t>
        </is>
      </c>
      <c r="R331" t="inlineStr">
        <is>
          <t xml:space="preserve">H  </t>
        </is>
      </c>
      <c r="S331" t="n">
        <v>1</v>
      </c>
      <c r="T331" t="n">
        <v>1</v>
      </c>
      <c r="U331" t="inlineStr">
        <is>
          <t>2002-11-17</t>
        </is>
      </c>
      <c r="V331" t="inlineStr">
        <is>
          <t>2002-11-17</t>
        </is>
      </c>
      <c r="W331" t="inlineStr">
        <is>
          <t>1996-10-28</t>
        </is>
      </c>
      <c r="X331" t="inlineStr">
        <is>
          <t>1996-10-28</t>
        </is>
      </c>
      <c r="Y331" t="n">
        <v>130</v>
      </c>
      <c r="Z331" t="n">
        <v>28</v>
      </c>
      <c r="AA331" t="n">
        <v>204</v>
      </c>
      <c r="AB331" t="n">
        <v>1</v>
      </c>
      <c r="AC331" t="n">
        <v>2</v>
      </c>
      <c r="AD331" t="n">
        <v>1</v>
      </c>
      <c r="AE331" t="n">
        <v>6</v>
      </c>
      <c r="AF331" t="n">
        <v>1</v>
      </c>
      <c r="AG331" t="n">
        <v>1</v>
      </c>
      <c r="AH331" t="n">
        <v>0</v>
      </c>
      <c r="AI331" t="n">
        <v>2</v>
      </c>
      <c r="AJ331" t="n">
        <v>1</v>
      </c>
      <c r="AK331" t="n">
        <v>4</v>
      </c>
      <c r="AL331" t="n">
        <v>0</v>
      </c>
      <c r="AM331" t="n">
        <v>1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HYPERLINK("https://creighton-primo.hosted.exlibrisgroup.com/primo-explore/search?tab=default_tab&amp;search_scope=EVERYTHING&amp;vid=01CRU&amp;lang=en_US&amp;offset=0&amp;query=any,contains,991002235639702656","Catalog Record")</f>
        <v/>
      </c>
      <c r="AT331">
        <f>HYPERLINK("http://www.worldcat.org/oclc/28826511","WorldCat Record")</f>
        <v/>
      </c>
      <c r="AU331" t="inlineStr">
        <is>
          <t>801616422:eng</t>
        </is>
      </c>
      <c r="AV331" t="inlineStr">
        <is>
          <t>28826511</t>
        </is>
      </c>
      <c r="AW331" t="inlineStr">
        <is>
          <t>991002235639702656</t>
        </is>
      </c>
      <c r="AX331" t="inlineStr">
        <is>
          <t>991002235639702656</t>
        </is>
      </c>
      <c r="AY331" t="inlineStr">
        <is>
          <t>2259637770002656</t>
        </is>
      </c>
      <c r="AZ331" t="inlineStr">
        <is>
          <t>BOOK</t>
        </is>
      </c>
      <c r="BB331" t="inlineStr">
        <is>
          <t>9781857281378</t>
        </is>
      </c>
      <c r="BC331" t="inlineStr">
        <is>
          <t>32285002369659</t>
        </is>
      </c>
      <c r="BD331" t="inlineStr">
        <is>
          <t>893603351</t>
        </is>
      </c>
    </row>
    <row r="332">
      <c r="A332" t="inlineStr">
        <is>
          <t>No</t>
        </is>
      </c>
      <c r="B332" t="inlineStr">
        <is>
          <t>H62 .S7226 2005</t>
        </is>
      </c>
      <c r="C332" t="inlineStr">
        <is>
          <t>0                      H  0062000S  7226        2005</t>
        </is>
      </c>
      <c r="D332" t="inlineStr">
        <is>
          <t>Social science research : a cross section of journal articles for discussion and evaluation / Turner C. Lomand, editor.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Glendale, CA. : Pyrczak Pub., c2005.</t>
        </is>
      </c>
      <c r="M332" t="inlineStr">
        <is>
          <t>2005</t>
        </is>
      </c>
      <c r="N332" t="inlineStr">
        <is>
          <t>4th ed.</t>
        </is>
      </c>
      <c r="O332" t="inlineStr">
        <is>
          <t>eng</t>
        </is>
      </c>
      <c r="P332" t="inlineStr">
        <is>
          <t>cau</t>
        </is>
      </c>
      <c r="R332" t="inlineStr">
        <is>
          <t xml:space="preserve">H  </t>
        </is>
      </c>
      <c r="S332" t="n">
        <v>3</v>
      </c>
      <c r="T332" t="n">
        <v>3</v>
      </c>
      <c r="U332" t="inlineStr">
        <is>
          <t>2008-08-04</t>
        </is>
      </c>
      <c r="V332" t="inlineStr">
        <is>
          <t>2008-08-04</t>
        </is>
      </c>
      <c r="W332" t="inlineStr">
        <is>
          <t>2006-01-19</t>
        </is>
      </c>
      <c r="X332" t="inlineStr">
        <is>
          <t>2006-01-19</t>
        </is>
      </c>
      <c r="Y332" t="n">
        <v>50</v>
      </c>
      <c r="Z332" t="n">
        <v>48</v>
      </c>
      <c r="AA332" t="n">
        <v>196</v>
      </c>
      <c r="AB332" t="n">
        <v>1</v>
      </c>
      <c r="AC332" t="n">
        <v>1</v>
      </c>
      <c r="AD332" t="n">
        <v>2</v>
      </c>
      <c r="AE332" t="n">
        <v>10</v>
      </c>
      <c r="AF332" t="n">
        <v>1</v>
      </c>
      <c r="AG332" t="n">
        <v>4</v>
      </c>
      <c r="AH332" t="n">
        <v>0</v>
      </c>
      <c r="AI332" t="n">
        <v>2</v>
      </c>
      <c r="AJ332" t="n">
        <v>1</v>
      </c>
      <c r="AK332" t="n">
        <v>7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HYPERLINK("https://creighton-primo.hosted.exlibrisgroup.com/primo-explore/search?tab=default_tab&amp;search_scope=EVERYTHING&amp;vid=01CRU&amp;lang=en_US&amp;offset=0&amp;query=any,contains,991004478269702656","Catalog Record")</f>
        <v/>
      </c>
      <c r="AT332">
        <f>HYPERLINK("http://www.worldcat.org/oclc/57516483","WorldCat Record")</f>
        <v/>
      </c>
      <c r="AU332" t="inlineStr">
        <is>
          <t>796350185:eng</t>
        </is>
      </c>
      <c r="AV332" t="inlineStr">
        <is>
          <t>57516483</t>
        </is>
      </c>
      <c r="AW332" t="inlineStr">
        <is>
          <t>991004478269702656</t>
        </is>
      </c>
      <c r="AX332" t="inlineStr">
        <is>
          <t>991004478269702656</t>
        </is>
      </c>
      <c r="AY332" t="inlineStr">
        <is>
          <t>2257028170002656</t>
        </is>
      </c>
      <c r="AZ332" t="inlineStr">
        <is>
          <t>BOOK</t>
        </is>
      </c>
      <c r="BB332" t="inlineStr">
        <is>
          <t>9781884585548</t>
        </is>
      </c>
      <c r="BC332" t="inlineStr">
        <is>
          <t>32285005156095</t>
        </is>
      </c>
      <c r="BD332" t="inlineStr">
        <is>
          <t>893430103</t>
        </is>
      </c>
    </row>
    <row r="333">
      <c r="A333" t="inlineStr">
        <is>
          <t>No</t>
        </is>
      </c>
      <c r="B333" t="inlineStr">
        <is>
          <t>H62 .S724735</t>
        </is>
      </c>
      <c r="C333" t="inlineStr">
        <is>
          <t>0                      H  0062000S  724735</t>
        </is>
      </c>
      <c r="D333" t="inlineStr">
        <is>
          <t>Survey and opinion research : procedures for processing and analysis / John A. Sonquist, William C. Dunkelberg.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Sonquist, John A.</t>
        </is>
      </c>
      <c r="L333" t="inlineStr">
        <is>
          <t>Englewood Cliffs, N.J. : Prentice-Hall, c1977.</t>
        </is>
      </c>
      <c r="M333" t="inlineStr">
        <is>
          <t>1977</t>
        </is>
      </c>
      <c r="O333" t="inlineStr">
        <is>
          <t>eng</t>
        </is>
      </c>
      <c r="P333" t="inlineStr">
        <is>
          <t>nju</t>
        </is>
      </c>
      <c r="R333" t="inlineStr">
        <is>
          <t xml:space="preserve">H  </t>
        </is>
      </c>
      <c r="S333" t="n">
        <v>5</v>
      </c>
      <c r="T333" t="n">
        <v>5</v>
      </c>
      <c r="U333" t="inlineStr">
        <is>
          <t>1999-09-23</t>
        </is>
      </c>
      <c r="V333" t="inlineStr">
        <is>
          <t>1999-09-23</t>
        </is>
      </c>
      <c r="W333" t="inlineStr">
        <is>
          <t>1992-03-17</t>
        </is>
      </c>
      <c r="X333" t="inlineStr">
        <is>
          <t>1992-03-17</t>
        </is>
      </c>
      <c r="Y333" t="n">
        <v>493</v>
      </c>
      <c r="Z333" t="n">
        <v>348</v>
      </c>
      <c r="AA333" t="n">
        <v>348</v>
      </c>
      <c r="AB333" t="n">
        <v>4</v>
      </c>
      <c r="AC333" t="n">
        <v>4</v>
      </c>
      <c r="AD333" t="n">
        <v>22</v>
      </c>
      <c r="AE333" t="n">
        <v>22</v>
      </c>
      <c r="AF333" t="n">
        <v>10</v>
      </c>
      <c r="AG333" t="n">
        <v>10</v>
      </c>
      <c r="AH333" t="n">
        <v>4</v>
      </c>
      <c r="AI333" t="n">
        <v>4</v>
      </c>
      <c r="AJ333" t="n">
        <v>13</v>
      </c>
      <c r="AK333" t="n">
        <v>13</v>
      </c>
      <c r="AL333" t="n">
        <v>2</v>
      </c>
      <c r="AM333" t="n">
        <v>2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HYPERLINK("https://creighton-primo.hosted.exlibrisgroup.com/primo-explore/search?tab=default_tab&amp;search_scope=EVERYTHING&amp;vid=01CRU&amp;lang=en_US&amp;offset=0&amp;query=any,contains,991004150319702656","Catalog Record")</f>
        <v/>
      </c>
      <c r="AT333">
        <f>HYPERLINK("http://www.worldcat.org/oclc/2523436","WorldCat Record")</f>
        <v/>
      </c>
      <c r="AU333" t="inlineStr">
        <is>
          <t>347724645:eng</t>
        </is>
      </c>
      <c r="AV333" t="inlineStr">
        <is>
          <t>2523436</t>
        </is>
      </c>
      <c r="AW333" t="inlineStr">
        <is>
          <t>991004150319702656</t>
        </is>
      </c>
      <c r="AX333" t="inlineStr">
        <is>
          <t>991004150319702656</t>
        </is>
      </c>
      <c r="AY333" t="inlineStr">
        <is>
          <t>2270000530002656</t>
        </is>
      </c>
      <c r="AZ333" t="inlineStr">
        <is>
          <t>BOOK</t>
        </is>
      </c>
      <c r="BB333" t="inlineStr">
        <is>
          <t>9780138782641</t>
        </is>
      </c>
      <c r="BC333" t="inlineStr">
        <is>
          <t>32285001022945</t>
        </is>
      </c>
      <c r="BD333" t="inlineStr">
        <is>
          <t>893429719</t>
        </is>
      </c>
    </row>
    <row r="334">
      <c r="A334" t="inlineStr">
        <is>
          <t>No</t>
        </is>
      </c>
      <c r="B334" t="inlineStr">
        <is>
          <t>H62 .S7545 1996</t>
        </is>
      </c>
      <c r="C334" t="inlineStr">
        <is>
          <t>0                      H  0062000S  7545        1996</t>
        </is>
      </c>
      <c r="D334" t="inlineStr">
        <is>
          <t>Evaluating social science research / Paul C. Stern, Linda Kalof.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Stern, Paul C., 1944-</t>
        </is>
      </c>
      <c r="L334" t="inlineStr">
        <is>
          <t>New York : Oxford University Press, 1996.</t>
        </is>
      </c>
      <c r="M334" t="inlineStr">
        <is>
          <t>1996</t>
        </is>
      </c>
      <c r="N334" t="inlineStr">
        <is>
          <t>2nd ed.</t>
        </is>
      </c>
      <c r="O334" t="inlineStr">
        <is>
          <t>eng</t>
        </is>
      </c>
      <c r="P334" t="inlineStr">
        <is>
          <t>nyu</t>
        </is>
      </c>
      <c r="R334" t="inlineStr">
        <is>
          <t xml:space="preserve">H  </t>
        </is>
      </c>
      <c r="S334" t="n">
        <v>2</v>
      </c>
      <c r="T334" t="n">
        <v>2</v>
      </c>
      <c r="U334" t="inlineStr">
        <is>
          <t>2000-03-28</t>
        </is>
      </c>
      <c r="V334" t="inlineStr">
        <is>
          <t>2000-03-28</t>
        </is>
      </c>
      <c r="W334" t="inlineStr">
        <is>
          <t>1996-11-22</t>
        </is>
      </c>
      <c r="X334" t="inlineStr">
        <is>
          <t>1996-11-22</t>
        </is>
      </c>
      <c r="Y334" t="n">
        <v>363</v>
      </c>
      <c r="Z334" t="n">
        <v>249</v>
      </c>
      <c r="AA334" t="n">
        <v>438</v>
      </c>
      <c r="AB334" t="n">
        <v>3</v>
      </c>
      <c r="AC334" t="n">
        <v>5</v>
      </c>
      <c r="AD334" t="n">
        <v>14</v>
      </c>
      <c r="AE334" t="n">
        <v>23</v>
      </c>
      <c r="AF334" t="n">
        <v>3</v>
      </c>
      <c r="AG334" t="n">
        <v>5</v>
      </c>
      <c r="AH334" t="n">
        <v>4</v>
      </c>
      <c r="AI334" t="n">
        <v>6</v>
      </c>
      <c r="AJ334" t="n">
        <v>6</v>
      </c>
      <c r="AK334" t="n">
        <v>13</v>
      </c>
      <c r="AL334" t="n">
        <v>2</v>
      </c>
      <c r="AM334" t="n">
        <v>3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HYPERLINK("http://catalog.hathitrust.org/Record/003100584","HathiTrust Record")</f>
        <v/>
      </c>
      <c r="AS334">
        <f>HYPERLINK("https://creighton-primo.hosted.exlibrisgroup.com/primo-explore/search?tab=default_tab&amp;search_scope=EVERYTHING&amp;vid=01CRU&amp;lang=en_US&amp;offset=0&amp;query=any,contains,991005421149702656","Catalog Record")</f>
        <v/>
      </c>
      <c r="AT334">
        <f>HYPERLINK("http://www.worldcat.org/oclc/32465070","WorldCat Record")</f>
        <v/>
      </c>
      <c r="AU334" t="inlineStr">
        <is>
          <t>415015:eng</t>
        </is>
      </c>
      <c r="AV334" t="inlineStr">
        <is>
          <t>32465070</t>
        </is>
      </c>
      <c r="AW334" t="inlineStr">
        <is>
          <t>991005421149702656</t>
        </is>
      </c>
      <c r="AX334" t="inlineStr">
        <is>
          <t>991005421149702656</t>
        </is>
      </c>
      <c r="AY334" t="inlineStr">
        <is>
          <t>2268668790002656</t>
        </is>
      </c>
      <c r="AZ334" t="inlineStr">
        <is>
          <t>BOOK</t>
        </is>
      </c>
      <c r="BB334" t="inlineStr">
        <is>
          <t>9780195079692</t>
        </is>
      </c>
      <c r="BC334" t="inlineStr">
        <is>
          <t>32285002385283</t>
        </is>
      </c>
      <c r="BD334" t="inlineStr">
        <is>
          <t>893248897</t>
        </is>
      </c>
    </row>
    <row r="335">
      <c r="A335" t="inlineStr">
        <is>
          <t>No</t>
        </is>
      </c>
      <c r="B335" t="inlineStr">
        <is>
          <t>H62 .S7547 1984</t>
        </is>
      </c>
      <c r="C335" t="inlineStr">
        <is>
          <t>0                      H  0062000S  7547        1984</t>
        </is>
      </c>
      <c r="D335" t="inlineStr">
        <is>
          <t>Secondary research : information sources and methods / David W. Stewart.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Stewart, David W.</t>
        </is>
      </c>
      <c r="L335" t="inlineStr">
        <is>
          <t>Beverly Hills : Sage Publications, c1984.</t>
        </is>
      </c>
      <c r="M335" t="inlineStr">
        <is>
          <t>1984</t>
        </is>
      </c>
      <c r="O335" t="inlineStr">
        <is>
          <t>eng</t>
        </is>
      </c>
      <c r="P335" t="inlineStr">
        <is>
          <t>cau</t>
        </is>
      </c>
      <c r="Q335" t="inlineStr">
        <is>
          <t>Applied social research methods series ; v. 4</t>
        </is>
      </c>
      <c r="R335" t="inlineStr">
        <is>
          <t xml:space="preserve">H  </t>
        </is>
      </c>
      <c r="S335" t="n">
        <v>2</v>
      </c>
      <c r="T335" t="n">
        <v>2</v>
      </c>
      <c r="U335" t="inlineStr">
        <is>
          <t>1997-03-02</t>
        </is>
      </c>
      <c r="V335" t="inlineStr">
        <is>
          <t>1997-03-02</t>
        </is>
      </c>
      <c r="W335" t="inlineStr">
        <is>
          <t>1992-01-29</t>
        </is>
      </c>
      <c r="X335" t="inlineStr">
        <is>
          <t>1992-01-29</t>
        </is>
      </c>
      <c r="Y335" t="n">
        <v>560</v>
      </c>
      <c r="Z335" t="n">
        <v>408</v>
      </c>
      <c r="AA335" t="n">
        <v>599</v>
      </c>
      <c r="AB335" t="n">
        <v>3</v>
      </c>
      <c r="AC335" t="n">
        <v>4</v>
      </c>
      <c r="AD335" t="n">
        <v>25</v>
      </c>
      <c r="AE335" t="n">
        <v>31</v>
      </c>
      <c r="AF335" t="n">
        <v>9</v>
      </c>
      <c r="AG335" t="n">
        <v>12</v>
      </c>
      <c r="AH335" t="n">
        <v>5</v>
      </c>
      <c r="AI335" t="n">
        <v>6</v>
      </c>
      <c r="AJ335" t="n">
        <v>15</v>
      </c>
      <c r="AK335" t="n">
        <v>16</v>
      </c>
      <c r="AL335" t="n">
        <v>2</v>
      </c>
      <c r="AM335" t="n">
        <v>3</v>
      </c>
      <c r="AN335" t="n">
        <v>2</v>
      </c>
      <c r="AO335" t="n">
        <v>2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HYPERLINK("http://catalog.hathitrust.org/Record/000412041","HathiTrust Record")</f>
        <v/>
      </c>
      <c r="AS335">
        <f>HYPERLINK("https://creighton-primo.hosted.exlibrisgroup.com/primo-explore/search?tab=default_tab&amp;search_scope=EVERYTHING&amp;vid=01CRU&amp;lang=en_US&amp;offset=0&amp;query=any,contains,991000425959702656","Catalog Record")</f>
        <v/>
      </c>
      <c r="AT335">
        <f>HYPERLINK("http://www.worldcat.org/oclc/10753340","WorldCat Record")</f>
        <v/>
      </c>
      <c r="AU335" t="inlineStr">
        <is>
          <t>356068541:eng</t>
        </is>
      </c>
      <c r="AV335" t="inlineStr">
        <is>
          <t>10753340</t>
        </is>
      </c>
      <c r="AW335" t="inlineStr">
        <is>
          <t>991000425959702656</t>
        </is>
      </c>
      <c r="AX335" t="inlineStr">
        <is>
          <t>991000425959702656</t>
        </is>
      </c>
      <c r="AY335" t="inlineStr">
        <is>
          <t>2265544260002656</t>
        </is>
      </c>
      <c r="AZ335" t="inlineStr">
        <is>
          <t>BOOK</t>
        </is>
      </c>
      <c r="BB335" t="inlineStr">
        <is>
          <t>9780803923393</t>
        </is>
      </c>
      <c r="BC335" t="inlineStr">
        <is>
          <t>32285000889286</t>
        </is>
      </c>
      <c r="BD335" t="inlineStr">
        <is>
          <t>893231099</t>
        </is>
      </c>
    </row>
    <row r="336">
      <c r="A336" t="inlineStr">
        <is>
          <t>No</t>
        </is>
      </c>
      <c r="B336" t="inlineStr">
        <is>
          <t>H62 .S784 1995</t>
        </is>
      </c>
      <c r="C336" t="inlineStr">
        <is>
          <t>0                      H  0062000S  784         1995</t>
        </is>
      </c>
      <c r="D336" t="inlineStr">
        <is>
          <t>Data collection and management : a practical guide / Magda Stouthamer-Loeber, Welmoet Bok van Kammen.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Stouthamer-Loeber, Magda.</t>
        </is>
      </c>
      <c r="L336" t="inlineStr">
        <is>
          <t>Thousand Oaks : Sage Publications, c1995.</t>
        </is>
      </c>
      <c r="M336" t="inlineStr">
        <is>
          <t>1995</t>
        </is>
      </c>
      <c r="O336" t="inlineStr">
        <is>
          <t>eng</t>
        </is>
      </c>
      <c r="P336" t="inlineStr">
        <is>
          <t>cau</t>
        </is>
      </c>
      <c r="Q336" t="inlineStr">
        <is>
          <t>Applied social research methods series ; v. 39</t>
        </is>
      </c>
      <c r="R336" t="inlineStr">
        <is>
          <t xml:space="preserve">H  </t>
        </is>
      </c>
      <c r="S336" t="n">
        <v>7</v>
      </c>
      <c r="T336" t="n">
        <v>7</v>
      </c>
      <c r="U336" t="inlineStr">
        <is>
          <t>2007-12-12</t>
        </is>
      </c>
      <c r="V336" t="inlineStr">
        <is>
          <t>2007-12-12</t>
        </is>
      </c>
      <c r="W336" t="inlineStr">
        <is>
          <t>1996-10-28</t>
        </is>
      </c>
      <c r="X336" t="inlineStr">
        <is>
          <t>1996-10-28</t>
        </is>
      </c>
      <c r="Y336" t="n">
        <v>324</v>
      </c>
      <c r="Z336" t="n">
        <v>224</v>
      </c>
      <c r="AA336" t="n">
        <v>286</v>
      </c>
      <c r="AB336" t="n">
        <v>3</v>
      </c>
      <c r="AC336" t="n">
        <v>3</v>
      </c>
      <c r="AD336" t="n">
        <v>10</v>
      </c>
      <c r="AE336" t="n">
        <v>12</v>
      </c>
      <c r="AF336" t="n">
        <v>1</v>
      </c>
      <c r="AG336" t="n">
        <v>2</v>
      </c>
      <c r="AH336" t="n">
        <v>2</v>
      </c>
      <c r="AI336" t="n">
        <v>3</v>
      </c>
      <c r="AJ336" t="n">
        <v>7</v>
      </c>
      <c r="AK336" t="n">
        <v>7</v>
      </c>
      <c r="AL336" t="n">
        <v>2</v>
      </c>
      <c r="AM336" t="n">
        <v>2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HYPERLINK("http://catalog.hathitrust.org/Record/003030510","HathiTrust Record")</f>
        <v/>
      </c>
      <c r="AS336">
        <f>HYPERLINK("https://creighton-primo.hosted.exlibrisgroup.com/primo-explore/search?tab=default_tab&amp;search_scope=EVERYTHING&amp;vid=01CRU&amp;lang=en_US&amp;offset=0&amp;query=any,contains,991002507219702656","Catalog Record")</f>
        <v/>
      </c>
      <c r="AT336">
        <f>HYPERLINK("http://www.worldcat.org/oclc/32590873","WorldCat Record")</f>
        <v/>
      </c>
      <c r="AU336" t="inlineStr">
        <is>
          <t>836937152:eng</t>
        </is>
      </c>
      <c r="AV336" t="inlineStr">
        <is>
          <t>32590873</t>
        </is>
      </c>
      <c r="AW336" t="inlineStr">
        <is>
          <t>991002507219702656</t>
        </is>
      </c>
      <c r="AX336" t="inlineStr">
        <is>
          <t>991002507219702656</t>
        </is>
      </c>
      <c r="AY336" t="inlineStr">
        <is>
          <t>2272127780002656</t>
        </is>
      </c>
      <c r="AZ336" t="inlineStr">
        <is>
          <t>BOOK</t>
        </is>
      </c>
      <c r="BB336" t="inlineStr">
        <is>
          <t>9780803956568</t>
        </is>
      </c>
      <c r="BC336" t="inlineStr">
        <is>
          <t>32285002369311</t>
        </is>
      </c>
      <c r="BD336" t="inlineStr">
        <is>
          <t>893427666</t>
        </is>
      </c>
    </row>
    <row r="337">
      <c r="A337" t="inlineStr">
        <is>
          <t>No</t>
        </is>
      </c>
      <c r="B337" t="inlineStr">
        <is>
          <t>H62 .S7968 1982</t>
        </is>
      </c>
      <c r="C337" t="inlineStr">
        <is>
          <t>0                      H  0062000S  7968        1982</t>
        </is>
      </c>
      <c r="D337" t="inlineStr">
        <is>
          <t>Asking questions / Seymour Sudman, Norman M. Bradburn.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Sudman, Seymour.</t>
        </is>
      </c>
      <c r="L337" t="inlineStr">
        <is>
          <t>San Francisco : Jossey-Bass, 1982.</t>
        </is>
      </c>
      <c r="M337" t="inlineStr">
        <is>
          <t>1982</t>
        </is>
      </c>
      <c r="N337" t="inlineStr">
        <is>
          <t>1st ed.</t>
        </is>
      </c>
      <c r="O337" t="inlineStr">
        <is>
          <t>eng</t>
        </is>
      </c>
      <c r="P337" t="inlineStr">
        <is>
          <t>cau</t>
        </is>
      </c>
      <c r="Q337" t="inlineStr">
        <is>
          <t>Jossey-Bass series in social and behavioral sciences</t>
        </is>
      </c>
      <c r="R337" t="inlineStr">
        <is>
          <t xml:space="preserve">H  </t>
        </is>
      </c>
      <c r="S337" t="n">
        <v>8</v>
      </c>
      <c r="T337" t="n">
        <v>8</v>
      </c>
      <c r="U337" t="inlineStr">
        <is>
          <t>2007-05-01</t>
        </is>
      </c>
      <c r="V337" t="inlineStr">
        <is>
          <t>2007-05-01</t>
        </is>
      </c>
      <c r="W337" t="inlineStr">
        <is>
          <t>1991-12-10</t>
        </is>
      </c>
      <c r="X337" t="inlineStr">
        <is>
          <t>1991-12-10</t>
        </is>
      </c>
      <c r="Y337" t="n">
        <v>1471</v>
      </c>
      <c r="Z337" t="n">
        <v>1207</v>
      </c>
      <c r="AA337" t="n">
        <v>1248</v>
      </c>
      <c r="AB337" t="n">
        <v>9</v>
      </c>
      <c r="AC337" t="n">
        <v>9</v>
      </c>
      <c r="AD337" t="n">
        <v>43</v>
      </c>
      <c r="AE337" t="n">
        <v>43</v>
      </c>
      <c r="AF337" t="n">
        <v>18</v>
      </c>
      <c r="AG337" t="n">
        <v>18</v>
      </c>
      <c r="AH337" t="n">
        <v>11</v>
      </c>
      <c r="AI337" t="n">
        <v>11</v>
      </c>
      <c r="AJ337" t="n">
        <v>19</v>
      </c>
      <c r="AK337" t="n">
        <v>19</v>
      </c>
      <c r="AL337" t="n">
        <v>6</v>
      </c>
      <c r="AM337" t="n">
        <v>6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HYPERLINK("http://catalog.hathitrust.org/Record/000229998","HathiTrust Record")</f>
        <v/>
      </c>
      <c r="AS337">
        <f>HYPERLINK("https://creighton-primo.hosted.exlibrisgroup.com/primo-explore/search?tab=default_tab&amp;search_scope=EVERYTHING&amp;vid=01CRU&amp;lang=en_US&amp;offset=0&amp;query=any,contains,991000067139702656","Catalog Record")</f>
        <v/>
      </c>
      <c r="AT337">
        <f>HYPERLINK("http://www.worldcat.org/oclc/8764248","WorldCat Record")</f>
        <v/>
      </c>
      <c r="AU337" t="inlineStr">
        <is>
          <t>532958:eng</t>
        </is>
      </c>
      <c r="AV337" t="inlineStr">
        <is>
          <t>8764248</t>
        </is>
      </c>
      <c r="AW337" t="inlineStr">
        <is>
          <t>991000067139702656</t>
        </is>
      </c>
      <c r="AX337" t="inlineStr">
        <is>
          <t>991000067139702656</t>
        </is>
      </c>
      <c r="AY337" t="inlineStr">
        <is>
          <t>2265377380002656</t>
        </is>
      </c>
      <c r="AZ337" t="inlineStr">
        <is>
          <t>BOOK</t>
        </is>
      </c>
      <c r="BB337" t="inlineStr">
        <is>
          <t>9780875895468</t>
        </is>
      </c>
      <c r="BC337" t="inlineStr">
        <is>
          <t>32285000886050</t>
        </is>
      </c>
      <c r="BD337" t="inlineStr">
        <is>
          <t>893326973</t>
        </is>
      </c>
    </row>
    <row r="338">
      <c r="A338" t="inlineStr">
        <is>
          <t>No</t>
        </is>
      </c>
      <c r="B338" t="inlineStr">
        <is>
          <t>H62 .S797</t>
        </is>
      </c>
      <c r="C338" t="inlineStr">
        <is>
          <t>0                      H  0062000S  797</t>
        </is>
      </c>
      <c r="D338" t="inlineStr">
        <is>
          <t>Response effects in surveys : a review and synthesis / by Seymour Sudman and Norman M. Bradburn.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Sudman, Seymour.</t>
        </is>
      </c>
      <c r="L338" t="inlineStr">
        <is>
          <t>Chicago, Aldine Pub. Co. [1974]</t>
        </is>
      </c>
      <c r="M338" t="inlineStr">
        <is>
          <t>1974</t>
        </is>
      </c>
      <c r="O338" t="inlineStr">
        <is>
          <t>eng</t>
        </is>
      </c>
      <c r="P338" t="inlineStr">
        <is>
          <t>ilu</t>
        </is>
      </c>
      <c r="Q338" t="inlineStr">
        <is>
          <t>National Opinion Research Center. Monographs in social research, 16</t>
        </is>
      </c>
      <c r="R338" t="inlineStr">
        <is>
          <t xml:space="preserve">H  </t>
        </is>
      </c>
      <c r="S338" t="n">
        <v>1</v>
      </c>
      <c r="T338" t="n">
        <v>1</v>
      </c>
      <c r="U338" t="inlineStr">
        <is>
          <t>2004-02-24</t>
        </is>
      </c>
      <c r="V338" t="inlineStr">
        <is>
          <t>2004-02-24</t>
        </is>
      </c>
      <c r="W338" t="inlineStr">
        <is>
          <t>1997-06-09</t>
        </is>
      </c>
      <c r="X338" t="inlineStr">
        <is>
          <t>1997-06-09</t>
        </is>
      </c>
      <c r="Y338" t="n">
        <v>531</v>
      </c>
      <c r="Z338" t="n">
        <v>400</v>
      </c>
      <c r="AA338" t="n">
        <v>401</v>
      </c>
      <c r="AB338" t="n">
        <v>5</v>
      </c>
      <c r="AC338" t="n">
        <v>5</v>
      </c>
      <c r="AD338" t="n">
        <v>23</v>
      </c>
      <c r="AE338" t="n">
        <v>23</v>
      </c>
      <c r="AF338" t="n">
        <v>7</v>
      </c>
      <c r="AG338" t="n">
        <v>7</v>
      </c>
      <c r="AH338" t="n">
        <v>5</v>
      </c>
      <c r="AI338" t="n">
        <v>5</v>
      </c>
      <c r="AJ338" t="n">
        <v>15</v>
      </c>
      <c r="AK338" t="n">
        <v>15</v>
      </c>
      <c r="AL338" t="n">
        <v>3</v>
      </c>
      <c r="AM338" t="n">
        <v>3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HYPERLINK("https://creighton-primo.hosted.exlibrisgroup.com/primo-explore/search?tab=default_tab&amp;search_scope=EVERYTHING&amp;vid=01CRU&amp;lang=en_US&amp;offset=0&amp;query=any,contains,991003476359702656","Catalog Record")</f>
        <v/>
      </c>
      <c r="AT338">
        <f>HYPERLINK("http://www.worldcat.org/oclc/1021300","WorldCat Record")</f>
        <v/>
      </c>
      <c r="AU338" t="inlineStr">
        <is>
          <t>290698859:eng</t>
        </is>
      </c>
      <c r="AV338" t="inlineStr">
        <is>
          <t>1021300</t>
        </is>
      </c>
      <c r="AW338" t="inlineStr">
        <is>
          <t>991003476359702656</t>
        </is>
      </c>
      <c r="AX338" t="inlineStr">
        <is>
          <t>991003476359702656</t>
        </is>
      </c>
      <c r="AY338" t="inlineStr">
        <is>
          <t>2271097360002656</t>
        </is>
      </c>
      <c r="AZ338" t="inlineStr">
        <is>
          <t>BOOK</t>
        </is>
      </c>
      <c r="BB338" t="inlineStr">
        <is>
          <t>9780202302706</t>
        </is>
      </c>
      <c r="BC338" t="inlineStr">
        <is>
          <t>32285002762200</t>
        </is>
      </c>
      <c r="BD338" t="inlineStr">
        <is>
          <t>893692746</t>
        </is>
      </c>
    </row>
    <row r="339">
      <c r="A339" t="inlineStr">
        <is>
          <t>No</t>
        </is>
      </c>
      <c r="B339" t="inlineStr">
        <is>
          <t>H62 .T2213 1997</t>
        </is>
      </c>
      <c r="C339" t="inlineStr">
        <is>
          <t>0                      H  0062000T  2213        1997</t>
        </is>
      </c>
      <c r="D339" t="inlineStr">
        <is>
          <t>Multivariate analysis techniques in social science research : from problem to analysis / Jacques Tacq.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Tacq, J. J. A.</t>
        </is>
      </c>
      <c r="L339" t="inlineStr">
        <is>
          <t>London ; Thousand Oaks : Sage, 1997.</t>
        </is>
      </c>
      <c r="M339" t="inlineStr">
        <is>
          <t>1997</t>
        </is>
      </c>
      <c r="O339" t="inlineStr">
        <is>
          <t>eng</t>
        </is>
      </c>
      <c r="P339" t="inlineStr">
        <is>
          <t>enk</t>
        </is>
      </c>
      <c r="R339" t="inlineStr">
        <is>
          <t xml:space="preserve">H  </t>
        </is>
      </c>
      <c r="S339" t="n">
        <v>4</v>
      </c>
      <c r="T339" t="n">
        <v>4</v>
      </c>
      <c r="U339" t="inlineStr">
        <is>
          <t>2000-03-28</t>
        </is>
      </c>
      <c r="V339" t="inlineStr">
        <is>
          <t>2000-03-28</t>
        </is>
      </c>
      <c r="W339" t="inlineStr">
        <is>
          <t>1998-05-05</t>
        </is>
      </c>
      <c r="X339" t="inlineStr">
        <is>
          <t>1998-05-05</t>
        </is>
      </c>
      <c r="Y339" t="n">
        <v>378</v>
      </c>
      <c r="Z339" t="n">
        <v>226</v>
      </c>
      <c r="AA339" t="n">
        <v>228</v>
      </c>
      <c r="AB339" t="n">
        <v>3</v>
      </c>
      <c r="AC339" t="n">
        <v>3</v>
      </c>
      <c r="AD339" t="n">
        <v>13</v>
      </c>
      <c r="AE339" t="n">
        <v>13</v>
      </c>
      <c r="AF339" t="n">
        <v>6</v>
      </c>
      <c r="AG339" t="n">
        <v>6</v>
      </c>
      <c r="AH339" t="n">
        <v>2</v>
      </c>
      <c r="AI339" t="n">
        <v>2</v>
      </c>
      <c r="AJ339" t="n">
        <v>7</v>
      </c>
      <c r="AK339" t="n">
        <v>7</v>
      </c>
      <c r="AL339" t="n">
        <v>2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HYPERLINK("http://catalog.hathitrust.org/Record/003149034","HathiTrust Record")</f>
        <v/>
      </c>
      <c r="AS339">
        <f>HYPERLINK("https://creighton-primo.hosted.exlibrisgroup.com/primo-explore/search?tab=default_tab&amp;search_scope=EVERYTHING&amp;vid=01CRU&amp;lang=en_US&amp;offset=0&amp;query=any,contains,991005426249702656","Catalog Record")</f>
        <v/>
      </c>
      <c r="AT339">
        <f>HYPERLINK("http://www.worldcat.org/oclc/36794621","WorldCat Record")</f>
        <v/>
      </c>
      <c r="AU339" t="inlineStr">
        <is>
          <t>45552601:eng</t>
        </is>
      </c>
      <c r="AV339" t="inlineStr">
        <is>
          <t>36794621</t>
        </is>
      </c>
      <c r="AW339" t="inlineStr">
        <is>
          <t>991005426249702656</t>
        </is>
      </c>
      <c r="AX339" t="inlineStr">
        <is>
          <t>991005426249702656</t>
        </is>
      </c>
      <c r="AY339" t="inlineStr">
        <is>
          <t>2271972230002656</t>
        </is>
      </c>
      <c r="AZ339" t="inlineStr">
        <is>
          <t>BOOK</t>
        </is>
      </c>
      <c r="BB339" t="inlineStr">
        <is>
          <t>9780761952725</t>
        </is>
      </c>
      <c r="BC339" t="inlineStr">
        <is>
          <t>32285003405825</t>
        </is>
      </c>
      <c r="BD339" t="inlineStr">
        <is>
          <t>893689183</t>
        </is>
      </c>
    </row>
    <row r="340">
      <c r="A340" t="inlineStr">
        <is>
          <t>No</t>
        </is>
      </c>
      <c r="B340" t="inlineStr">
        <is>
          <t>H62 .U3</t>
        </is>
      </c>
      <c r="C340" t="inlineStr">
        <is>
          <t>0                      H  0062000U  3</t>
        </is>
      </c>
      <c r="D340" t="inlineStr">
        <is>
          <t>Evaluation resource handbook : gathering, analyzing, reporting data / by B. Flavian Udinsky, Steven J. Osterlind, Samuel W. Lynch.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Udinsky, B. Flavian.</t>
        </is>
      </c>
      <c r="L340" t="inlineStr">
        <is>
          <t>San Diego, Calif. (Box 7234, San Diego 92107) : EdITS Publishers, 1981.</t>
        </is>
      </c>
      <c r="M340" t="inlineStr">
        <is>
          <t>1981</t>
        </is>
      </c>
      <c r="O340" t="inlineStr">
        <is>
          <t>eng</t>
        </is>
      </c>
      <c r="P340" t="inlineStr">
        <is>
          <t>cau</t>
        </is>
      </c>
      <c r="R340" t="inlineStr">
        <is>
          <t xml:space="preserve">H  </t>
        </is>
      </c>
      <c r="S340" t="n">
        <v>5</v>
      </c>
      <c r="T340" t="n">
        <v>5</v>
      </c>
      <c r="U340" t="inlineStr">
        <is>
          <t>2000-08-25</t>
        </is>
      </c>
      <c r="V340" t="inlineStr">
        <is>
          <t>2000-08-25</t>
        </is>
      </c>
      <c r="W340" t="inlineStr">
        <is>
          <t>1991-08-08</t>
        </is>
      </c>
      <c r="X340" t="inlineStr">
        <is>
          <t>1991-08-08</t>
        </is>
      </c>
      <c r="Y340" t="n">
        <v>267</v>
      </c>
      <c r="Z340" t="n">
        <v>253</v>
      </c>
      <c r="AA340" t="n">
        <v>254</v>
      </c>
      <c r="AB340" t="n">
        <v>2</v>
      </c>
      <c r="AC340" t="n">
        <v>2</v>
      </c>
      <c r="AD340" t="n">
        <v>12</v>
      </c>
      <c r="AE340" t="n">
        <v>12</v>
      </c>
      <c r="AF340" t="n">
        <v>7</v>
      </c>
      <c r="AG340" t="n">
        <v>7</v>
      </c>
      <c r="AH340" t="n">
        <v>0</v>
      </c>
      <c r="AI340" t="n">
        <v>0</v>
      </c>
      <c r="AJ340" t="n">
        <v>6</v>
      </c>
      <c r="AK340" t="n">
        <v>6</v>
      </c>
      <c r="AL340" t="n">
        <v>1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HYPERLINK("http://catalog.hathitrust.org/Record/000774757","HathiTrust Record")</f>
        <v/>
      </c>
      <c r="AS340">
        <f>HYPERLINK("https://creighton-primo.hosted.exlibrisgroup.com/primo-explore/search?tab=default_tab&amp;search_scope=EVERYTHING&amp;vid=01CRU&amp;lang=en_US&amp;offset=0&amp;query=any,contains,991005392649702656","Catalog Record")</f>
        <v/>
      </c>
      <c r="AT340">
        <f>HYPERLINK("http://www.worldcat.org/oclc/8088110","WorldCat Record")</f>
        <v/>
      </c>
      <c r="AU340" t="inlineStr">
        <is>
          <t>196177626:eng</t>
        </is>
      </c>
      <c r="AV340" t="inlineStr">
        <is>
          <t>8088110</t>
        </is>
      </c>
      <c r="AW340" t="inlineStr">
        <is>
          <t>991005392649702656</t>
        </is>
      </c>
      <c r="AX340" t="inlineStr">
        <is>
          <t>991005392649702656</t>
        </is>
      </c>
      <c r="AY340" t="inlineStr">
        <is>
          <t>2255088870002656</t>
        </is>
      </c>
      <c r="AZ340" t="inlineStr">
        <is>
          <t>BOOK</t>
        </is>
      </c>
      <c r="BC340" t="inlineStr">
        <is>
          <t>32285000681824</t>
        </is>
      </c>
      <c r="BD340" t="inlineStr">
        <is>
          <t>893695265</t>
        </is>
      </c>
    </row>
    <row r="341">
      <c r="A341" t="inlineStr">
        <is>
          <t>No</t>
        </is>
      </c>
      <c r="B341" t="inlineStr">
        <is>
          <t>H62 .V54 2005</t>
        </is>
      </c>
      <c r="C341" t="inlineStr">
        <is>
          <t>0                      H  0062000V  54          2005</t>
        </is>
      </c>
      <c r="D341" t="inlineStr">
        <is>
          <t>Measurement error and research design / Madhu Viswanathan.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Viswanathan, Madhu.</t>
        </is>
      </c>
      <c r="L341" t="inlineStr">
        <is>
          <t>Thousand Oaks : Sage Publications, c2005.</t>
        </is>
      </c>
      <c r="M341" t="inlineStr">
        <is>
          <t>2005</t>
        </is>
      </c>
      <c r="O341" t="inlineStr">
        <is>
          <t>eng</t>
        </is>
      </c>
      <c r="P341" t="inlineStr">
        <is>
          <t>cau</t>
        </is>
      </c>
      <c r="R341" t="inlineStr">
        <is>
          <t xml:space="preserve">H  </t>
        </is>
      </c>
      <c r="S341" t="n">
        <v>2</v>
      </c>
      <c r="T341" t="n">
        <v>2</v>
      </c>
      <c r="U341" t="inlineStr">
        <is>
          <t>2007-03-23</t>
        </is>
      </c>
      <c r="V341" t="inlineStr">
        <is>
          <t>2007-03-23</t>
        </is>
      </c>
      <c r="W341" t="inlineStr">
        <is>
          <t>2006-10-10</t>
        </is>
      </c>
      <c r="X341" t="inlineStr">
        <is>
          <t>2006-10-10</t>
        </is>
      </c>
      <c r="Y341" t="n">
        <v>238</v>
      </c>
      <c r="Z341" t="n">
        <v>142</v>
      </c>
      <c r="AA341" t="n">
        <v>492</v>
      </c>
      <c r="AB341" t="n">
        <v>3</v>
      </c>
      <c r="AC341" t="n">
        <v>5</v>
      </c>
      <c r="AD341" t="n">
        <v>7</v>
      </c>
      <c r="AE341" t="n">
        <v>12</v>
      </c>
      <c r="AF341" t="n">
        <v>2</v>
      </c>
      <c r="AG341" t="n">
        <v>4</v>
      </c>
      <c r="AH341" t="n">
        <v>2</v>
      </c>
      <c r="AI341" t="n">
        <v>2</v>
      </c>
      <c r="AJ341" t="n">
        <v>2</v>
      </c>
      <c r="AK341" t="n">
        <v>4</v>
      </c>
      <c r="AL341" t="n">
        <v>2</v>
      </c>
      <c r="AM341" t="n">
        <v>4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HYPERLINK("https://creighton-primo.hosted.exlibrisgroup.com/primo-explore/search?tab=default_tab&amp;search_scope=EVERYTHING&amp;vid=01CRU&amp;lang=en_US&amp;offset=0&amp;query=any,contains,991004927509702656","Catalog Record")</f>
        <v/>
      </c>
      <c r="AT341">
        <f>HYPERLINK("http://www.worldcat.org/oclc/56840293","WorldCat Record")</f>
        <v/>
      </c>
      <c r="AU341" t="inlineStr">
        <is>
          <t>4175377:eng</t>
        </is>
      </c>
      <c r="AV341" t="inlineStr">
        <is>
          <t>56840293</t>
        </is>
      </c>
      <c r="AW341" t="inlineStr">
        <is>
          <t>991004927509702656</t>
        </is>
      </c>
      <c r="AX341" t="inlineStr">
        <is>
          <t>991004927509702656</t>
        </is>
      </c>
      <c r="AY341" t="inlineStr">
        <is>
          <t>2256154740002656</t>
        </is>
      </c>
      <c r="AZ341" t="inlineStr">
        <is>
          <t>BOOK</t>
        </is>
      </c>
      <c r="BB341" t="inlineStr">
        <is>
          <t>9781412906425</t>
        </is>
      </c>
      <c r="BC341" t="inlineStr">
        <is>
          <t>32285005228308</t>
        </is>
      </c>
      <c r="BD341" t="inlineStr">
        <is>
          <t>893600372</t>
        </is>
      </c>
    </row>
    <row r="342">
      <c r="A342" t="inlineStr">
        <is>
          <t>No</t>
        </is>
      </c>
      <c r="B342" t="inlineStr">
        <is>
          <t>H62 .W283 1988</t>
        </is>
      </c>
      <c r="C342" t="inlineStr">
        <is>
          <t>0                      H  0062000W  283         1988</t>
        </is>
      </c>
      <c r="D342" t="inlineStr">
        <is>
          <t>Gender issues in field research / by Carol A.B. Warren.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Warren, Carol A. B., 1944-</t>
        </is>
      </c>
      <c r="L342" t="inlineStr">
        <is>
          <t>Beverly Hills, Calif. : SAGE Publications, c1988.</t>
        </is>
      </c>
      <c r="M342" t="inlineStr">
        <is>
          <t>1988</t>
        </is>
      </c>
      <c r="O342" t="inlineStr">
        <is>
          <t>eng</t>
        </is>
      </c>
      <c r="P342" t="inlineStr">
        <is>
          <t>cau</t>
        </is>
      </c>
      <c r="Q342" t="inlineStr">
        <is>
          <t>Qualitative research methods ; v. 9</t>
        </is>
      </c>
      <c r="R342" t="inlineStr">
        <is>
          <t xml:space="preserve">H  </t>
        </is>
      </c>
      <c r="S342" t="n">
        <v>6</v>
      </c>
      <c r="T342" t="n">
        <v>6</v>
      </c>
      <c r="U342" t="inlineStr">
        <is>
          <t>1994-06-30</t>
        </is>
      </c>
      <c r="V342" t="inlineStr">
        <is>
          <t>1994-06-30</t>
        </is>
      </c>
      <c r="W342" t="inlineStr">
        <is>
          <t>1990-03-28</t>
        </is>
      </c>
      <c r="X342" t="inlineStr">
        <is>
          <t>1990-03-28</t>
        </is>
      </c>
      <c r="Y342" t="n">
        <v>637</v>
      </c>
      <c r="Z342" t="n">
        <v>430</v>
      </c>
      <c r="AA342" t="n">
        <v>432</v>
      </c>
      <c r="AB342" t="n">
        <v>3</v>
      </c>
      <c r="AC342" t="n">
        <v>3</v>
      </c>
      <c r="AD342" t="n">
        <v>23</v>
      </c>
      <c r="AE342" t="n">
        <v>23</v>
      </c>
      <c r="AF342" t="n">
        <v>10</v>
      </c>
      <c r="AG342" t="n">
        <v>10</v>
      </c>
      <c r="AH342" t="n">
        <v>4</v>
      </c>
      <c r="AI342" t="n">
        <v>4</v>
      </c>
      <c r="AJ342" t="n">
        <v>13</v>
      </c>
      <c r="AK342" t="n">
        <v>13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HYPERLINK("http://catalog.hathitrust.org/Record/001527725","HathiTrust Record")</f>
        <v/>
      </c>
      <c r="AS342">
        <f>HYPERLINK("https://creighton-primo.hosted.exlibrisgroup.com/primo-explore/search?tab=default_tab&amp;search_scope=EVERYTHING&amp;vid=01CRU&amp;lang=en_US&amp;offset=0&amp;query=any,contains,991001124419702656","Catalog Record")</f>
        <v/>
      </c>
      <c r="AT342">
        <f>HYPERLINK("http://www.worldcat.org/oclc/16647263","WorldCat Record")</f>
        <v/>
      </c>
      <c r="AU342" t="inlineStr">
        <is>
          <t>12816095:eng</t>
        </is>
      </c>
      <c r="AV342" t="inlineStr">
        <is>
          <t>16647263</t>
        </is>
      </c>
      <c r="AW342" t="inlineStr">
        <is>
          <t>991001124419702656</t>
        </is>
      </c>
      <c r="AX342" t="inlineStr">
        <is>
          <t>991001124419702656</t>
        </is>
      </c>
      <c r="AY342" t="inlineStr">
        <is>
          <t>2262688110002656</t>
        </is>
      </c>
      <c r="AZ342" t="inlineStr">
        <is>
          <t>BOOK</t>
        </is>
      </c>
      <c r="BB342" t="inlineStr">
        <is>
          <t>9780803930971</t>
        </is>
      </c>
      <c r="BC342" t="inlineStr">
        <is>
          <t>32285000099746</t>
        </is>
      </c>
      <c r="BD342" t="inlineStr">
        <is>
          <t>893340172</t>
        </is>
      </c>
    </row>
    <row r="343">
      <c r="A343" t="inlineStr">
        <is>
          <t>No</t>
        </is>
      </c>
      <c r="B343" t="inlineStr">
        <is>
          <t>H62 .W285</t>
        </is>
      </c>
      <c r="C343" t="inlineStr">
        <is>
          <t>0                      H  0062000W  285</t>
        </is>
      </c>
      <c r="D343" t="inlineStr">
        <is>
          <t>Comparative research methods. Edited by Donald P. Warwick [and] Samuel Osherson.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Warwick, Donald P. compiler.</t>
        </is>
      </c>
      <c r="L343" t="inlineStr">
        <is>
          <t>Englewood Cliffs, N.J., Prentice-Hall [c1973]</t>
        </is>
      </c>
      <c r="M343" t="inlineStr">
        <is>
          <t>1973</t>
        </is>
      </c>
      <c r="O343" t="inlineStr">
        <is>
          <t>eng</t>
        </is>
      </c>
      <c r="P343" t="inlineStr">
        <is>
          <t>nju</t>
        </is>
      </c>
      <c r="Q343" t="inlineStr">
        <is>
          <t>General sociology series</t>
        </is>
      </c>
      <c r="R343" t="inlineStr">
        <is>
          <t xml:space="preserve">H  </t>
        </is>
      </c>
      <c r="S343" t="n">
        <v>3</v>
      </c>
      <c r="T343" t="n">
        <v>3</v>
      </c>
      <c r="U343" t="inlineStr">
        <is>
          <t>2010-03-15</t>
        </is>
      </c>
      <c r="V343" t="inlineStr">
        <is>
          <t>2010-03-15</t>
        </is>
      </c>
      <c r="W343" t="inlineStr">
        <is>
          <t>1997-06-06</t>
        </is>
      </c>
      <c r="X343" t="inlineStr">
        <is>
          <t>1997-06-06</t>
        </is>
      </c>
      <c r="Y343" t="n">
        <v>508</v>
      </c>
      <c r="Z343" t="n">
        <v>361</v>
      </c>
      <c r="AA343" t="n">
        <v>367</v>
      </c>
      <c r="AB343" t="n">
        <v>3</v>
      </c>
      <c r="AC343" t="n">
        <v>3</v>
      </c>
      <c r="AD343" t="n">
        <v>12</v>
      </c>
      <c r="AE343" t="n">
        <v>12</v>
      </c>
      <c r="AF343" t="n">
        <v>3</v>
      </c>
      <c r="AG343" t="n">
        <v>3</v>
      </c>
      <c r="AH343" t="n">
        <v>2</v>
      </c>
      <c r="AI343" t="n">
        <v>2</v>
      </c>
      <c r="AJ343" t="n">
        <v>7</v>
      </c>
      <c r="AK343" t="n">
        <v>7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HYPERLINK("http://catalog.hathitrust.org/Record/001305988","HathiTrust Record")</f>
        <v/>
      </c>
      <c r="AS343">
        <f>HYPERLINK("https://creighton-primo.hosted.exlibrisgroup.com/primo-explore/search?tab=default_tab&amp;search_scope=EVERYTHING&amp;vid=01CRU&amp;lang=en_US&amp;offset=0&amp;query=any,contains,991002655929702656","Catalog Record")</f>
        <v/>
      </c>
      <c r="AT343">
        <f>HYPERLINK("http://www.worldcat.org/oclc/388744","WorldCat Record")</f>
        <v/>
      </c>
      <c r="AU343" t="inlineStr">
        <is>
          <t>1518044:eng</t>
        </is>
      </c>
      <c r="AV343" t="inlineStr">
        <is>
          <t>388744</t>
        </is>
      </c>
      <c r="AW343" t="inlineStr">
        <is>
          <t>991002655929702656</t>
        </is>
      </c>
      <c r="AX343" t="inlineStr">
        <is>
          <t>991002655929702656</t>
        </is>
      </c>
      <c r="AY343" t="inlineStr">
        <is>
          <t>2254800200002656</t>
        </is>
      </c>
      <c r="AZ343" t="inlineStr">
        <is>
          <t>BOOK</t>
        </is>
      </c>
      <c r="BB343" t="inlineStr">
        <is>
          <t>9780131539402</t>
        </is>
      </c>
      <c r="BC343" t="inlineStr">
        <is>
          <t>32285002762283</t>
        </is>
      </c>
      <c r="BD343" t="inlineStr">
        <is>
          <t>893251481</t>
        </is>
      </c>
    </row>
    <row r="344">
      <c r="A344" t="inlineStr">
        <is>
          <t>No</t>
        </is>
      </c>
      <c r="B344" t="inlineStr">
        <is>
          <t>H62 .W381 1981</t>
        </is>
      </c>
      <c r="C344" t="inlineStr">
        <is>
          <t>0                      H  0062000W  381         1981</t>
        </is>
      </c>
      <c r="D344" t="inlineStr">
        <is>
          <t>Nonreactive measures in the social sciences / Eugene T. [sic] Webb ...[et al.].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Webb, Eugene J., 1933-1995.</t>
        </is>
      </c>
      <c r="L344" t="inlineStr">
        <is>
          <t>Boston : Houghton, c1981.</t>
        </is>
      </c>
      <c r="M344" t="inlineStr">
        <is>
          <t>1981</t>
        </is>
      </c>
      <c r="N344" t="inlineStr">
        <is>
          <t>2nd ed.</t>
        </is>
      </c>
      <c r="O344" t="inlineStr">
        <is>
          <t>eng</t>
        </is>
      </c>
      <c r="P344" t="inlineStr">
        <is>
          <t>mau</t>
        </is>
      </c>
      <c r="R344" t="inlineStr">
        <is>
          <t xml:space="preserve">H  </t>
        </is>
      </c>
      <c r="S344" t="n">
        <v>4</v>
      </c>
      <c r="T344" t="n">
        <v>4</v>
      </c>
      <c r="U344" t="inlineStr">
        <is>
          <t>1996-04-24</t>
        </is>
      </c>
      <c r="V344" t="inlineStr">
        <is>
          <t>1996-04-24</t>
        </is>
      </c>
      <c r="W344" t="inlineStr">
        <is>
          <t>1992-01-29</t>
        </is>
      </c>
      <c r="X344" t="inlineStr">
        <is>
          <t>1992-01-29</t>
        </is>
      </c>
      <c r="Y344" t="n">
        <v>365</v>
      </c>
      <c r="Z344" t="n">
        <v>275</v>
      </c>
      <c r="AA344" t="n">
        <v>278</v>
      </c>
      <c r="AB344" t="n">
        <v>3</v>
      </c>
      <c r="AC344" t="n">
        <v>3</v>
      </c>
      <c r="AD344" t="n">
        <v>21</v>
      </c>
      <c r="AE344" t="n">
        <v>21</v>
      </c>
      <c r="AF344" t="n">
        <v>7</v>
      </c>
      <c r="AG344" t="n">
        <v>7</v>
      </c>
      <c r="AH344" t="n">
        <v>4</v>
      </c>
      <c r="AI344" t="n">
        <v>4</v>
      </c>
      <c r="AJ344" t="n">
        <v>15</v>
      </c>
      <c r="AK344" t="n">
        <v>15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HYPERLINK("http://catalog.hathitrust.org/Record/000101901","HathiTrust Record")</f>
        <v/>
      </c>
      <c r="AS344">
        <f>HYPERLINK("https://creighton-primo.hosted.exlibrisgroup.com/primo-explore/search?tab=default_tab&amp;search_scope=EVERYTHING&amp;vid=01CRU&amp;lang=en_US&amp;offset=0&amp;query=any,contains,991005110149702656","Catalog Record")</f>
        <v/>
      </c>
      <c r="AT344">
        <f>HYPERLINK("http://www.worldcat.org/oclc/7795236","WorldCat Record")</f>
        <v/>
      </c>
      <c r="AU344" t="inlineStr">
        <is>
          <t>3901196621:eng</t>
        </is>
      </c>
      <c r="AV344" t="inlineStr">
        <is>
          <t>7795236</t>
        </is>
      </c>
      <c r="AW344" t="inlineStr">
        <is>
          <t>991005110149702656</t>
        </is>
      </c>
      <c r="AX344" t="inlineStr">
        <is>
          <t>991005110149702656</t>
        </is>
      </c>
      <c r="AY344" t="inlineStr">
        <is>
          <t>2255421250002656</t>
        </is>
      </c>
      <c r="AZ344" t="inlineStr">
        <is>
          <t>BOOK</t>
        </is>
      </c>
      <c r="BB344" t="inlineStr">
        <is>
          <t>9780395307670</t>
        </is>
      </c>
      <c r="BC344" t="inlineStr">
        <is>
          <t>32285000889344</t>
        </is>
      </c>
      <c r="BD344" t="inlineStr">
        <is>
          <t>893230219</t>
        </is>
      </c>
    </row>
    <row r="345">
      <c r="A345" t="inlineStr">
        <is>
          <t>No</t>
        </is>
      </c>
      <c r="B345" t="inlineStr">
        <is>
          <t>H62 .W3962</t>
        </is>
      </c>
      <c r="C345" t="inlineStr">
        <is>
          <t>0                      H  0062000W  3962</t>
        </is>
      </c>
      <c r="D345" t="inlineStr">
        <is>
          <t>Evaluation research : methods for assessing program effectiveness / [by] Carol H. Weiss.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Weiss, Carol H.</t>
        </is>
      </c>
      <c r="L345" t="inlineStr">
        <is>
          <t>Englewood Cliffs, N.J. : Prentice-Hall, [1972]</t>
        </is>
      </c>
      <c r="M345" t="inlineStr">
        <is>
          <t>1972</t>
        </is>
      </c>
      <c r="O345" t="inlineStr">
        <is>
          <t>eng</t>
        </is>
      </c>
      <c r="P345" t="inlineStr">
        <is>
          <t>nju</t>
        </is>
      </c>
      <c r="Q345" t="inlineStr">
        <is>
          <t>Prentice-Hall methods of social science series</t>
        </is>
      </c>
      <c r="R345" t="inlineStr">
        <is>
          <t xml:space="preserve">H  </t>
        </is>
      </c>
      <c r="S345" t="n">
        <v>11</v>
      </c>
      <c r="T345" t="n">
        <v>11</v>
      </c>
      <c r="U345" t="inlineStr">
        <is>
          <t>2010-09-28</t>
        </is>
      </c>
      <c r="V345" t="inlineStr">
        <is>
          <t>2010-09-28</t>
        </is>
      </c>
      <c r="W345" t="inlineStr">
        <is>
          <t>1993-02-04</t>
        </is>
      </c>
      <c r="X345" t="inlineStr">
        <is>
          <t>1993-02-04</t>
        </is>
      </c>
      <c r="Y345" t="n">
        <v>844</v>
      </c>
      <c r="Z345" t="n">
        <v>624</v>
      </c>
      <c r="AA345" t="n">
        <v>631</v>
      </c>
      <c r="AB345" t="n">
        <v>5</v>
      </c>
      <c r="AC345" t="n">
        <v>5</v>
      </c>
      <c r="AD345" t="n">
        <v>24</v>
      </c>
      <c r="AE345" t="n">
        <v>24</v>
      </c>
      <c r="AF345" t="n">
        <v>7</v>
      </c>
      <c r="AG345" t="n">
        <v>7</v>
      </c>
      <c r="AH345" t="n">
        <v>7</v>
      </c>
      <c r="AI345" t="n">
        <v>7</v>
      </c>
      <c r="AJ345" t="n">
        <v>16</v>
      </c>
      <c r="AK345" t="n">
        <v>16</v>
      </c>
      <c r="AL345" t="n">
        <v>2</v>
      </c>
      <c r="AM345" t="n">
        <v>2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HYPERLINK("http://catalog.hathitrust.org/Record/000004898","HathiTrust Record")</f>
        <v/>
      </c>
      <c r="AS345">
        <f>HYPERLINK("https://creighton-primo.hosted.exlibrisgroup.com/primo-explore/search?tab=default_tab&amp;search_scope=EVERYTHING&amp;vid=01CRU&amp;lang=en_US&amp;offset=0&amp;query=any,contains,991005354669702656","Catalog Record")</f>
        <v/>
      </c>
      <c r="AT345">
        <f>HYPERLINK("http://www.worldcat.org/oclc/340355","WorldCat Record")</f>
        <v/>
      </c>
      <c r="AU345" t="inlineStr">
        <is>
          <t>3901662716:eng</t>
        </is>
      </c>
      <c r="AV345" t="inlineStr">
        <is>
          <t>340355</t>
        </is>
      </c>
      <c r="AW345" t="inlineStr">
        <is>
          <t>991005354669702656</t>
        </is>
      </c>
      <c r="AX345" t="inlineStr">
        <is>
          <t>991005354669702656</t>
        </is>
      </c>
      <c r="AY345" t="inlineStr">
        <is>
          <t>2262510510002656</t>
        </is>
      </c>
      <c r="AZ345" t="inlineStr">
        <is>
          <t>BOOK</t>
        </is>
      </c>
      <c r="BB345" t="inlineStr">
        <is>
          <t>9780132921930</t>
        </is>
      </c>
      <c r="BC345" t="inlineStr">
        <is>
          <t>32285001483006</t>
        </is>
      </c>
      <c r="BD345" t="inlineStr">
        <is>
          <t>893527370</t>
        </is>
      </c>
    </row>
    <row r="346">
      <c r="A346" t="inlineStr">
        <is>
          <t>No</t>
        </is>
      </c>
      <c r="B346" t="inlineStr">
        <is>
          <t>H62 .W415 1988</t>
        </is>
      </c>
      <c r="C346" t="inlineStr">
        <is>
          <t>0                      H  0062000W  415         1988</t>
        </is>
      </c>
      <c r="D346" t="inlineStr">
        <is>
          <t>Systematic data collection / by Susan C. Weller and A. Kimball Romney.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Weller, Susan C.</t>
        </is>
      </c>
      <c r="L346" t="inlineStr">
        <is>
          <t>Beverly Hills, Calif. : Sage Publications, c1988.</t>
        </is>
      </c>
      <c r="M346" t="inlineStr">
        <is>
          <t>1987</t>
        </is>
      </c>
      <c r="O346" t="inlineStr">
        <is>
          <t>eng</t>
        </is>
      </c>
      <c r="P346" t="inlineStr">
        <is>
          <t>cau</t>
        </is>
      </c>
      <c r="Q346" t="inlineStr">
        <is>
          <t>Qualitative research methods ; v. 10</t>
        </is>
      </c>
      <c r="R346" t="inlineStr">
        <is>
          <t xml:space="preserve">H  </t>
        </is>
      </c>
      <c r="S346" t="n">
        <v>2</v>
      </c>
      <c r="T346" t="n">
        <v>2</v>
      </c>
      <c r="U346" t="inlineStr">
        <is>
          <t>1996-02-07</t>
        </is>
      </c>
      <c r="V346" t="inlineStr">
        <is>
          <t>1996-02-07</t>
        </is>
      </c>
      <c r="W346" t="inlineStr">
        <is>
          <t>1992-01-29</t>
        </is>
      </c>
      <c r="X346" t="inlineStr">
        <is>
          <t>1992-01-29</t>
        </is>
      </c>
      <c r="Y346" t="n">
        <v>591</v>
      </c>
      <c r="Z346" t="n">
        <v>399</v>
      </c>
      <c r="AA346" t="n">
        <v>452</v>
      </c>
      <c r="AB346" t="n">
        <v>3</v>
      </c>
      <c r="AC346" t="n">
        <v>4</v>
      </c>
      <c r="AD346" t="n">
        <v>19</v>
      </c>
      <c r="AE346" t="n">
        <v>21</v>
      </c>
      <c r="AF346" t="n">
        <v>7</v>
      </c>
      <c r="AG346" t="n">
        <v>7</v>
      </c>
      <c r="AH346" t="n">
        <v>4</v>
      </c>
      <c r="AI346" t="n">
        <v>5</v>
      </c>
      <c r="AJ346" t="n">
        <v>12</v>
      </c>
      <c r="AK346" t="n">
        <v>12</v>
      </c>
      <c r="AL346" t="n">
        <v>2</v>
      </c>
      <c r="AM346" t="n">
        <v>3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HYPERLINK("http://catalog.hathitrust.org/Record/001527723","HathiTrust Record")</f>
        <v/>
      </c>
      <c r="AS346">
        <f>HYPERLINK("https://creighton-primo.hosted.exlibrisgroup.com/primo-explore/search?tab=default_tab&amp;search_scope=EVERYTHING&amp;vid=01CRU&amp;lang=en_US&amp;offset=0&amp;query=any,contains,991001136369702656","Catalog Record")</f>
        <v/>
      </c>
      <c r="AT346">
        <f>HYPERLINK("http://www.worldcat.org/oclc/16713813","WorldCat Record")</f>
        <v/>
      </c>
      <c r="AU346" t="inlineStr">
        <is>
          <t>13392863:eng</t>
        </is>
      </c>
      <c r="AV346" t="inlineStr">
        <is>
          <t>16713813</t>
        </is>
      </c>
      <c r="AW346" t="inlineStr">
        <is>
          <t>991001136369702656</t>
        </is>
      </c>
      <c r="AX346" t="inlineStr">
        <is>
          <t>991001136369702656</t>
        </is>
      </c>
      <c r="AY346" t="inlineStr">
        <is>
          <t>2263847270002656</t>
        </is>
      </c>
      <c r="AZ346" t="inlineStr">
        <is>
          <t>BOOK</t>
        </is>
      </c>
      <c r="BB346" t="inlineStr">
        <is>
          <t>9780803930742</t>
        </is>
      </c>
      <c r="BC346" t="inlineStr">
        <is>
          <t>32285000889369</t>
        </is>
      </c>
      <c r="BD346" t="inlineStr">
        <is>
          <t>893243889</t>
        </is>
      </c>
    </row>
    <row r="347">
      <c r="A347" t="inlineStr">
        <is>
          <t>No</t>
        </is>
      </c>
      <c r="B347" t="inlineStr">
        <is>
          <t>H62 .W455 1984</t>
        </is>
      </c>
      <c r="C347" t="inlineStr">
        <is>
          <t>0                      H  0062000W  455         1984</t>
        </is>
      </c>
      <c r="D347" t="inlineStr">
        <is>
          <t>Learning from the field : a guide from experience / William Foote Whyte with the collaboration of Kathleen King Whyte.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Whyte, William Foote, 1914-2000.</t>
        </is>
      </c>
      <c r="L347" t="inlineStr">
        <is>
          <t>Beverly Hills : Sage Publications, c1984.</t>
        </is>
      </c>
      <c r="M347" t="inlineStr">
        <is>
          <t>1984</t>
        </is>
      </c>
      <c r="O347" t="inlineStr">
        <is>
          <t>eng</t>
        </is>
      </c>
      <c r="P347" t="inlineStr">
        <is>
          <t>cau</t>
        </is>
      </c>
      <c r="R347" t="inlineStr">
        <is>
          <t xml:space="preserve">H  </t>
        </is>
      </c>
      <c r="S347" t="n">
        <v>23</v>
      </c>
      <c r="T347" t="n">
        <v>23</v>
      </c>
      <c r="U347" t="inlineStr">
        <is>
          <t>1999-02-16</t>
        </is>
      </c>
      <c r="V347" t="inlineStr">
        <is>
          <t>1999-02-16</t>
        </is>
      </c>
      <c r="W347" t="inlineStr">
        <is>
          <t>1992-01-29</t>
        </is>
      </c>
      <c r="X347" t="inlineStr">
        <is>
          <t>1992-01-29</t>
        </is>
      </c>
      <c r="Y347" t="n">
        <v>686</v>
      </c>
      <c r="Z347" t="n">
        <v>475</v>
      </c>
      <c r="AA347" t="n">
        <v>491</v>
      </c>
      <c r="AB347" t="n">
        <v>3</v>
      </c>
      <c r="AC347" t="n">
        <v>3</v>
      </c>
      <c r="AD347" t="n">
        <v>24</v>
      </c>
      <c r="AE347" t="n">
        <v>24</v>
      </c>
      <c r="AF347" t="n">
        <v>9</v>
      </c>
      <c r="AG347" t="n">
        <v>9</v>
      </c>
      <c r="AH347" t="n">
        <v>4</v>
      </c>
      <c r="AI347" t="n">
        <v>4</v>
      </c>
      <c r="AJ347" t="n">
        <v>14</v>
      </c>
      <c r="AK347" t="n">
        <v>14</v>
      </c>
      <c r="AL347" t="n">
        <v>2</v>
      </c>
      <c r="AM347" t="n">
        <v>2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HYPERLINK("http://catalog.hathitrust.org/Record/000649215","HathiTrust Record")</f>
        <v/>
      </c>
      <c r="AS347">
        <f>HYPERLINK("https://creighton-primo.hosted.exlibrisgroup.com/primo-explore/search?tab=default_tab&amp;search_scope=EVERYTHING&amp;vid=01CRU&amp;lang=en_US&amp;offset=0&amp;query=any,contains,991000472559702656","Catalog Record")</f>
        <v/>
      </c>
      <c r="AT347">
        <f>HYPERLINK("http://www.worldcat.org/oclc/10998693","WorldCat Record")</f>
        <v/>
      </c>
      <c r="AU347" t="inlineStr">
        <is>
          <t>836673016:eng</t>
        </is>
      </c>
      <c r="AV347" t="inlineStr">
        <is>
          <t>10998693</t>
        </is>
      </c>
      <c r="AW347" t="inlineStr">
        <is>
          <t>991000472559702656</t>
        </is>
      </c>
      <c r="AX347" t="inlineStr">
        <is>
          <t>991000472559702656</t>
        </is>
      </c>
      <c r="AY347" t="inlineStr">
        <is>
          <t>2261333240002656</t>
        </is>
      </c>
      <c r="AZ347" t="inlineStr">
        <is>
          <t>BOOK</t>
        </is>
      </c>
      <c r="BB347" t="inlineStr">
        <is>
          <t>9780803921610</t>
        </is>
      </c>
      <c r="BC347" t="inlineStr">
        <is>
          <t>32285000889377</t>
        </is>
      </c>
      <c r="BD347" t="inlineStr">
        <is>
          <t>893521694</t>
        </is>
      </c>
    </row>
    <row r="348">
      <c r="A348" t="inlineStr">
        <is>
          <t>No</t>
        </is>
      </c>
      <c r="B348" t="inlineStr">
        <is>
          <t>H62 .W457 1991</t>
        </is>
      </c>
      <c r="C348" t="inlineStr">
        <is>
          <t>0                      H  0062000W  457         1991</t>
        </is>
      </c>
      <c r="D348" t="inlineStr">
        <is>
          <t>Social theory for action : how individuals and organizations learn to change / William Foote Whyte.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Whyte, William Foote, 1914-2000.</t>
        </is>
      </c>
      <c r="L348" t="inlineStr">
        <is>
          <t>Newbury Park : Sage Publications, c1991.</t>
        </is>
      </c>
      <c r="M348" t="inlineStr">
        <is>
          <t>1991</t>
        </is>
      </c>
      <c r="O348" t="inlineStr">
        <is>
          <t>eng</t>
        </is>
      </c>
      <c r="P348" t="inlineStr">
        <is>
          <t>cau</t>
        </is>
      </c>
      <c r="R348" t="inlineStr">
        <is>
          <t xml:space="preserve">H  </t>
        </is>
      </c>
      <c r="S348" t="n">
        <v>3</v>
      </c>
      <c r="T348" t="n">
        <v>3</v>
      </c>
      <c r="U348" t="inlineStr">
        <is>
          <t>2007-11-27</t>
        </is>
      </c>
      <c r="V348" t="inlineStr">
        <is>
          <t>2007-11-27</t>
        </is>
      </c>
      <c r="W348" t="inlineStr">
        <is>
          <t>1992-01-21</t>
        </is>
      </c>
      <c r="X348" t="inlineStr">
        <is>
          <t>1992-01-21</t>
        </is>
      </c>
      <c r="Y348" t="n">
        <v>550</v>
      </c>
      <c r="Z348" t="n">
        <v>391</v>
      </c>
      <c r="AA348" t="n">
        <v>397</v>
      </c>
      <c r="AB348" t="n">
        <v>6</v>
      </c>
      <c r="AC348" t="n">
        <v>6</v>
      </c>
      <c r="AD348" t="n">
        <v>23</v>
      </c>
      <c r="AE348" t="n">
        <v>23</v>
      </c>
      <c r="AF348" t="n">
        <v>3</v>
      </c>
      <c r="AG348" t="n">
        <v>3</v>
      </c>
      <c r="AH348" t="n">
        <v>7</v>
      </c>
      <c r="AI348" t="n">
        <v>7</v>
      </c>
      <c r="AJ348" t="n">
        <v>12</v>
      </c>
      <c r="AK348" t="n">
        <v>12</v>
      </c>
      <c r="AL348" t="n">
        <v>5</v>
      </c>
      <c r="AM348" t="n">
        <v>5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HYPERLINK("http://catalog.hathitrust.org/Record/002452240","HathiTrust Record")</f>
        <v/>
      </c>
      <c r="AS348">
        <f>HYPERLINK("https://creighton-primo.hosted.exlibrisgroup.com/primo-explore/search?tab=default_tab&amp;search_scope=EVERYTHING&amp;vid=01CRU&amp;lang=en_US&amp;offset=0&amp;query=any,contains,991001837829702656","Catalog Record")</f>
        <v/>
      </c>
      <c r="AT348">
        <f>HYPERLINK("http://www.worldcat.org/oclc/23081940","WorldCat Record")</f>
        <v/>
      </c>
      <c r="AU348" t="inlineStr">
        <is>
          <t>836829411:eng</t>
        </is>
      </c>
      <c r="AV348" t="inlineStr">
        <is>
          <t>23081940</t>
        </is>
      </c>
      <c r="AW348" t="inlineStr">
        <is>
          <t>991001837829702656</t>
        </is>
      </c>
      <c r="AX348" t="inlineStr">
        <is>
          <t>991001837829702656</t>
        </is>
      </c>
      <c r="AY348" t="inlineStr">
        <is>
          <t>2258806380002656</t>
        </is>
      </c>
      <c r="AZ348" t="inlineStr">
        <is>
          <t>BOOK</t>
        </is>
      </c>
      <c r="BB348" t="inlineStr">
        <is>
          <t>9780803941663</t>
        </is>
      </c>
      <c r="BC348" t="inlineStr">
        <is>
          <t>32285000864990</t>
        </is>
      </c>
      <c r="BD348" t="inlineStr">
        <is>
          <t>893879230</t>
        </is>
      </c>
    </row>
    <row r="349">
      <c r="A349" t="inlineStr">
        <is>
          <t>No</t>
        </is>
      </c>
      <c r="B349" t="inlineStr">
        <is>
          <t>H62.3 .E38 1997</t>
        </is>
      </c>
      <c r="C349" t="inlineStr">
        <is>
          <t>0                      H  0062300E  38          1997</t>
        </is>
      </c>
      <c r="D349" t="inlineStr">
        <is>
          <t>Educational and psychological research : a cross section of journal articles for analysis and evaluation / edited by Mildred L. Patten.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Los Angeles, CA : Pyrczak Pub., c1997.</t>
        </is>
      </c>
      <c r="M349" t="inlineStr">
        <is>
          <t>1997</t>
        </is>
      </c>
      <c r="N349" t="inlineStr">
        <is>
          <t>2nd ed.</t>
        </is>
      </c>
      <c r="O349" t="inlineStr">
        <is>
          <t>eng</t>
        </is>
      </c>
      <c r="P349" t="inlineStr">
        <is>
          <t>cau</t>
        </is>
      </c>
      <c r="R349" t="inlineStr">
        <is>
          <t xml:space="preserve">H  </t>
        </is>
      </c>
      <c r="S349" t="n">
        <v>1</v>
      </c>
      <c r="T349" t="n">
        <v>1</v>
      </c>
      <c r="U349" t="inlineStr">
        <is>
          <t>2003-05-10</t>
        </is>
      </c>
      <c r="V349" t="inlineStr">
        <is>
          <t>2003-05-10</t>
        </is>
      </c>
      <c r="W349" t="inlineStr">
        <is>
          <t>2000-02-29</t>
        </is>
      </c>
      <c r="X349" t="inlineStr">
        <is>
          <t>2000-02-29</t>
        </is>
      </c>
      <c r="Y349" t="n">
        <v>90</v>
      </c>
      <c r="Z349" t="n">
        <v>85</v>
      </c>
      <c r="AA349" t="n">
        <v>249</v>
      </c>
      <c r="AB349" t="n">
        <v>2</v>
      </c>
      <c r="AC349" t="n">
        <v>4</v>
      </c>
      <c r="AD349" t="n">
        <v>3</v>
      </c>
      <c r="AE349" t="n">
        <v>16</v>
      </c>
      <c r="AF349" t="n">
        <v>1</v>
      </c>
      <c r="AG349" t="n">
        <v>6</v>
      </c>
      <c r="AH349" t="n">
        <v>0</v>
      </c>
      <c r="AI349" t="n">
        <v>2</v>
      </c>
      <c r="AJ349" t="n">
        <v>2</v>
      </c>
      <c r="AK349" t="n">
        <v>8</v>
      </c>
      <c r="AL349" t="n">
        <v>1</v>
      </c>
      <c r="AM349" t="n">
        <v>3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HYPERLINK("https://creighton-primo.hosted.exlibrisgroup.com/primo-explore/search?tab=default_tab&amp;search_scope=EVERYTHING&amp;vid=01CRU&amp;lang=en_US&amp;offset=0&amp;query=any,contains,991002861559702656","Catalog Record")</f>
        <v/>
      </c>
      <c r="AT349">
        <f>HYPERLINK("http://www.worldcat.org/oclc/37715935","WorldCat Record")</f>
        <v/>
      </c>
      <c r="AU349" t="inlineStr">
        <is>
          <t>55525222:eng</t>
        </is>
      </c>
      <c r="AV349" t="inlineStr">
        <is>
          <t>37715935</t>
        </is>
      </c>
      <c r="AW349" t="inlineStr">
        <is>
          <t>991002861559702656</t>
        </is>
      </c>
      <c r="AX349" t="inlineStr">
        <is>
          <t>991002861559702656</t>
        </is>
      </c>
      <c r="AY349" t="inlineStr">
        <is>
          <t>2263865660002656</t>
        </is>
      </c>
      <c r="AZ349" t="inlineStr">
        <is>
          <t>BOOK</t>
        </is>
      </c>
      <c r="BB349" t="inlineStr">
        <is>
          <t>9781884585036</t>
        </is>
      </c>
      <c r="BC349" t="inlineStr">
        <is>
          <t>32285003665642</t>
        </is>
      </c>
      <c r="BD349" t="inlineStr">
        <is>
          <t>893323467</t>
        </is>
      </c>
    </row>
    <row r="350">
      <c r="A350" t="inlineStr">
        <is>
          <t>No</t>
        </is>
      </c>
      <c r="B350" t="inlineStr">
        <is>
          <t>H62.5.D65 G56 2001</t>
        </is>
      </c>
      <c r="C350" t="inlineStr">
        <is>
          <t>0                      H  0062500D  65                 G  56          2001</t>
        </is>
      </c>
      <c r="D350" t="inlineStr">
        <is>
          <t>Las ciencias sociales en los procesos educativos de sujetos democr©Łticos / Ma. Consuelo Gimeno.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Gimeno, Ma. Consuelo (Mari¿¿a Consuelo)</t>
        </is>
      </c>
      <c r="L350" t="inlineStr">
        <is>
          <t>Santo Domingo : Centro Cultural Poveda, 2001.</t>
        </is>
      </c>
      <c r="M350" t="inlineStr">
        <is>
          <t>2001</t>
        </is>
      </c>
      <c r="O350" t="inlineStr">
        <is>
          <t>spa</t>
        </is>
      </c>
      <c r="P350" t="inlineStr">
        <is>
          <t xml:space="preserve">dr </t>
        </is>
      </c>
      <c r="Q350" t="inlineStr">
        <is>
          <t>Cuadernos de sociedad y educaci©đn ; no. 13</t>
        </is>
      </c>
      <c r="R350" t="inlineStr">
        <is>
          <t xml:space="preserve">H  </t>
        </is>
      </c>
      <c r="S350" t="n">
        <v>1</v>
      </c>
      <c r="T350" t="n">
        <v>1</v>
      </c>
      <c r="U350" t="inlineStr">
        <is>
          <t>2006-02-11</t>
        </is>
      </c>
      <c r="V350" t="inlineStr">
        <is>
          <t>2006-02-11</t>
        </is>
      </c>
      <c r="W350" t="inlineStr">
        <is>
          <t>2006-01-23</t>
        </is>
      </c>
      <c r="X350" t="inlineStr">
        <is>
          <t>2006-01-23</t>
        </is>
      </c>
      <c r="Y350" t="n">
        <v>3</v>
      </c>
      <c r="Z350" t="n">
        <v>3</v>
      </c>
      <c r="AA350" t="n">
        <v>3</v>
      </c>
      <c r="AB350" t="n">
        <v>1</v>
      </c>
      <c r="AC350" t="n">
        <v>1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HYPERLINK("https://creighton-primo.hosted.exlibrisgroup.com/primo-explore/search?tab=default_tab&amp;search_scope=EVERYTHING&amp;vid=01CRU&amp;lang=en_US&amp;offset=0&amp;query=any,contains,991004720889702656","Catalog Record")</f>
        <v/>
      </c>
      <c r="AT350">
        <f>HYPERLINK("http://www.worldcat.org/oclc/62752673","WorldCat Record")</f>
        <v/>
      </c>
      <c r="AU350" t="inlineStr">
        <is>
          <t>4883020435:spa</t>
        </is>
      </c>
      <c r="AV350" t="inlineStr">
        <is>
          <t>62752673</t>
        </is>
      </c>
      <c r="AW350" t="inlineStr">
        <is>
          <t>991004720889702656</t>
        </is>
      </c>
      <c r="AX350" t="inlineStr">
        <is>
          <t>991004720889702656</t>
        </is>
      </c>
      <c r="AY350" t="inlineStr">
        <is>
          <t>2267541710002656</t>
        </is>
      </c>
      <c r="AZ350" t="inlineStr">
        <is>
          <t>BOOK</t>
        </is>
      </c>
      <c r="BB350" t="inlineStr">
        <is>
          <t>9789993424048</t>
        </is>
      </c>
      <c r="BC350" t="inlineStr">
        <is>
          <t>32285005100259</t>
        </is>
      </c>
      <c r="BD350" t="inlineStr">
        <is>
          <t>893338059</t>
        </is>
      </c>
    </row>
    <row r="351">
      <c r="A351" t="inlineStr">
        <is>
          <t>No</t>
        </is>
      </c>
      <c r="B351" t="inlineStr">
        <is>
          <t>H62.5.G4 D8</t>
        </is>
      </c>
      <c r="C351" t="inlineStr">
        <is>
          <t>0                      H  0062500G  4                  D  8</t>
        </is>
      </c>
      <c r="D351" t="inlineStr">
        <is>
          <t>Social studies in West German schools : firsthand perspectives for educators / Wayne Dumas, William B. Lee.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Dumas, Wayne.</t>
        </is>
      </c>
      <c r="L351" t="inlineStr">
        <is>
          <t>Columbia : University of Missouri Press, 1978.</t>
        </is>
      </c>
      <c r="M351" t="inlineStr">
        <is>
          <t>1978</t>
        </is>
      </c>
      <c r="O351" t="inlineStr">
        <is>
          <t>eng</t>
        </is>
      </c>
      <c r="P351" t="inlineStr">
        <is>
          <t>mou</t>
        </is>
      </c>
      <c r="R351" t="inlineStr">
        <is>
          <t xml:space="preserve">H  </t>
        </is>
      </c>
      <c r="S351" t="n">
        <v>1</v>
      </c>
      <c r="T351" t="n">
        <v>1</v>
      </c>
      <c r="U351" t="inlineStr">
        <is>
          <t>2002-11-25</t>
        </is>
      </c>
      <c r="V351" t="inlineStr">
        <is>
          <t>2002-11-25</t>
        </is>
      </c>
      <c r="W351" t="inlineStr">
        <is>
          <t>1997-06-06</t>
        </is>
      </c>
      <c r="X351" t="inlineStr">
        <is>
          <t>1997-06-06</t>
        </is>
      </c>
      <c r="Y351" t="n">
        <v>253</v>
      </c>
      <c r="Z351" t="n">
        <v>214</v>
      </c>
      <c r="AA351" t="n">
        <v>220</v>
      </c>
      <c r="AB351" t="n">
        <v>2</v>
      </c>
      <c r="AC351" t="n">
        <v>2</v>
      </c>
      <c r="AD351" t="n">
        <v>10</v>
      </c>
      <c r="AE351" t="n">
        <v>10</v>
      </c>
      <c r="AF351" t="n">
        <v>4</v>
      </c>
      <c r="AG351" t="n">
        <v>4</v>
      </c>
      <c r="AH351" t="n">
        <v>2</v>
      </c>
      <c r="AI351" t="n">
        <v>2</v>
      </c>
      <c r="AJ351" t="n">
        <v>4</v>
      </c>
      <c r="AK351" t="n">
        <v>4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HYPERLINK("http://catalog.hathitrust.org/Record/000749604","HathiTrust Record")</f>
        <v/>
      </c>
      <c r="AS351">
        <f>HYPERLINK("https://creighton-primo.hosted.exlibrisgroup.com/primo-explore/search?tab=default_tab&amp;search_scope=EVERYTHING&amp;vid=01CRU&amp;lang=en_US&amp;offset=0&amp;query=any,contains,991004411229702656","Catalog Record")</f>
        <v/>
      </c>
      <c r="AT351">
        <f>HYPERLINK("http://www.worldcat.org/oclc/3344980","WorldCat Record")</f>
        <v/>
      </c>
      <c r="AU351" t="inlineStr">
        <is>
          <t>424570951:eng</t>
        </is>
      </c>
      <c r="AV351" t="inlineStr">
        <is>
          <t>3344980</t>
        </is>
      </c>
      <c r="AW351" t="inlineStr">
        <is>
          <t>991004411229702656</t>
        </is>
      </c>
      <c r="AX351" t="inlineStr">
        <is>
          <t>991004411229702656</t>
        </is>
      </c>
      <c r="AY351" t="inlineStr">
        <is>
          <t>2255210250002656</t>
        </is>
      </c>
      <c r="AZ351" t="inlineStr">
        <is>
          <t>BOOK</t>
        </is>
      </c>
      <c r="BB351" t="inlineStr">
        <is>
          <t>9780826202383</t>
        </is>
      </c>
      <c r="BC351" t="inlineStr">
        <is>
          <t>32285002762366</t>
        </is>
      </c>
      <c r="BD351" t="inlineStr">
        <is>
          <t>893901207</t>
        </is>
      </c>
    </row>
    <row r="352">
      <c r="A352" t="inlineStr">
        <is>
          <t>No</t>
        </is>
      </c>
      <c r="B352" t="inlineStr">
        <is>
          <t>H62.5.G7 F56 1986</t>
        </is>
      </c>
      <c r="C352" t="inlineStr">
        <is>
          <t>0                      H  0062500G  7                  F  56          1986</t>
        </is>
      </c>
      <c r="D352" t="inlineStr">
        <is>
          <t>Research and policy : the uses of qualitative methods in social and educational research / Janet Finch.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Finch, Janet.</t>
        </is>
      </c>
      <c r="L352" t="inlineStr">
        <is>
          <t>London ; Philadelphia : Falmer Press, 1986.</t>
        </is>
      </c>
      <c r="M352" t="inlineStr">
        <is>
          <t>1986</t>
        </is>
      </c>
      <c r="O352" t="inlineStr">
        <is>
          <t>eng</t>
        </is>
      </c>
      <c r="P352" t="inlineStr">
        <is>
          <t>enk</t>
        </is>
      </c>
      <c r="Q352" t="inlineStr">
        <is>
          <t>Social research and educational studies series ; 2</t>
        </is>
      </c>
      <c r="R352" t="inlineStr">
        <is>
          <t xml:space="preserve">H  </t>
        </is>
      </c>
      <c r="S352" t="n">
        <v>2</v>
      </c>
      <c r="T352" t="n">
        <v>2</v>
      </c>
      <c r="U352" t="inlineStr">
        <is>
          <t>1993-10-10</t>
        </is>
      </c>
      <c r="V352" t="inlineStr">
        <is>
          <t>1993-10-10</t>
        </is>
      </c>
      <c r="W352" t="inlineStr">
        <is>
          <t>1992-01-29</t>
        </is>
      </c>
      <c r="X352" t="inlineStr">
        <is>
          <t>1992-01-29</t>
        </is>
      </c>
      <c r="Y352" t="n">
        <v>354</v>
      </c>
      <c r="Z352" t="n">
        <v>174</v>
      </c>
      <c r="AA352" t="n">
        <v>181</v>
      </c>
      <c r="AB352" t="n">
        <v>2</v>
      </c>
      <c r="AC352" t="n">
        <v>2</v>
      </c>
      <c r="AD352" t="n">
        <v>8</v>
      </c>
      <c r="AE352" t="n">
        <v>8</v>
      </c>
      <c r="AF352" t="n">
        <v>1</v>
      </c>
      <c r="AG352" t="n">
        <v>1</v>
      </c>
      <c r="AH352" t="n">
        <v>2</v>
      </c>
      <c r="AI352" t="n">
        <v>2</v>
      </c>
      <c r="AJ352" t="n">
        <v>5</v>
      </c>
      <c r="AK352" t="n">
        <v>5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HYPERLINK("http://catalog.hathitrust.org/Record/000488548","HathiTrust Record")</f>
        <v/>
      </c>
      <c r="AS352">
        <f>HYPERLINK("https://creighton-primo.hosted.exlibrisgroup.com/primo-explore/search?tab=default_tab&amp;search_scope=EVERYTHING&amp;vid=01CRU&amp;lang=en_US&amp;offset=0&amp;query=any,contains,991000791439702656","Catalog Record")</f>
        <v/>
      </c>
      <c r="AT352">
        <f>HYPERLINK("http://www.worldcat.org/oclc/13158300","WorldCat Record")</f>
        <v/>
      </c>
      <c r="AU352" t="inlineStr">
        <is>
          <t>822976550:eng</t>
        </is>
      </c>
      <c r="AV352" t="inlineStr">
        <is>
          <t>13158300</t>
        </is>
      </c>
      <c r="AW352" t="inlineStr">
        <is>
          <t>991000791439702656</t>
        </is>
      </c>
      <c r="AX352" t="inlineStr">
        <is>
          <t>991000791439702656</t>
        </is>
      </c>
      <c r="AY352" t="inlineStr">
        <is>
          <t>2265369000002656</t>
        </is>
      </c>
      <c r="AZ352" t="inlineStr">
        <is>
          <t>BOOK</t>
        </is>
      </c>
      <c r="BB352" t="inlineStr">
        <is>
          <t>9781850000990</t>
        </is>
      </c>
      <c r="BC352" t="inlineStr">
        <is>
          <t>32285000889393</t>
        </is>
      </c>
      <c r="BD352" t="inlineStr">
        <is>
          <t>893608288</t>
        </is>
      </c>
    </row>
    <row r="353">
      <c r="A353" t="inlineStr">
        <is>
          <t>No</t>
        </is>
      </c>
      <c r="B353" t="inlineStr">
        <is>
          <t>H62.5.U5 B34 1984</t>
        </is>
      </c>
      <c r="C353" t="inlineStr">
        <is>
          <t>0                      H  0062500U  5                  B  34          1984</t>
        </is>
      </c>
      <c r="D353" t="inlineStr">
        <is>
          <t>Secondary social studies curriculum, activities, and materials / James L. Barth.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Barth, James L., 1931-</t>
        </is>
      </c>
      <c r="L353" t="inlineStr">
        <is>
          <t>Lanham : University Press of America, c1984.</t>
        </is>
      </c>
      <c r="M353" t="inlineStr">
        <is>
          <t>1984</t>
        </is>
      </c>
      <c r="O353" t="inlineStr">
        <is>
          <t>eng</t>
        </is>
      </c>
      <c r="P353" t="inlineStr">
        <is>
          <t>mdu</t>
        </is>
      </c>
      <c r="R353" t="inlineStr">
        <is>
          <t xml:space="preserve">H  </t>
        </is>
      </c>
      <c r="S353" t="n">
        <v>1</v>
      </c>
      <c r="T353" t="n">
        <v>1</v>
      </c>
      <c r="U353" t="inlineStr">
        <is>
          <t>1995-05-10</t>
        </is>
      </c>
      <c r="V353" t="inlineStr">
        <is>
          <t>1995-05-10</t>
        </is>
      </c>
      <c r="W353" t="inlineStr">
        <is>
          <t>1992-01-29</t>
        </is>
      </c>
      <c r="X353" t="inlineStr">
        <is>
          <t>1992-01-29</t>
        </is>
      </c>
      <c r="Y353" t="n">
        <v>263</v>
      </c>
      <c r="Z353" t="n">
        <v>238</v>
      </c>
      <c r="AA353" t="n">
        <v>240</v>
      </c>
      <c r="AB353" t="n">
        <v>1</v>
      </c>
      <c r="AC353" t="n">
        <v>1</v>
      </c>
      <c r="AD353" t="n">
        <v>12</v>
      </c>
      <c r="AE353" t="n">
        <v>12</v>
      </c>
      <c r="AF353" t="n">
        <v>6</v>
      </c>
      <c r="AG353" t="n">
        <v>6</v>
      </c>
      <c r="AH353" t="n">
        <v>1</v>
      </c>
      <c r="AI353" t="n">
        <v>1</v>
      </c>
      <c r="AJ353" t="n">
        <v>8</v>
      </c>
      <c r="AK353" t="n">
        <v>8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HYPERLINK("https://creighton-primo.hosted.exlibrisgroup.com/primo-explore/search?tab=default_tab&amp;search_scope=EVERYTHING&amp;vid=01CRU&amp;lang=en_US&amp;offset=0&amp;query=any,contains,991000344939702656","Catalog Record")</f>
        <v/>
      </c>
      <c r="AT353">
        <f>HYPERLINK("http://www.worldcat.org/oclc/10277445","WorldCat Record")</f>
        <v/>
      </c>
      <c r="AU353" t="inlineStr">
        <is>
          <t>3466477:eng</t>
        </is>
      </c>
      <c r="AV353" t="inlineStr">
        <is>
          <t>10277445</t>
        </is>
      </c>
      <c r="AW353" t="inlineStr">
        <is>
          <t>991000344939702656</t>
        </is>
      </c>
      <c r="AX353" t="inlineStr">
        <is>
          <t>991000344939702656</t>
        </is>
      </c>
      <c r="AY353" t="inlineStr">
        <is>
          <t>2269192020002656</t>
        </is>
      </c>
      <c r="AZ353" t="inlineStr">
        <is>
          <t>BOOK</t>
        </is>
      </c>
      <c r="BB353" t="inlineStr">
        <is>
          <t>9780819137975</t>
        </is>
      </c>
      <c r="BC353" t="inlineStr">
        <is>
          <t>32285000889427</t>
        </is>
      </c>
      <c r="BD353" t="inlineStr">
        <is>
          <t>893702030</t>
        </is>
      </c>
    </row>
    <row r="354">
      <c r="A354" t="inlineStr">
        <is>
          <t>No</t>
        </is>
      </c>
      <c r="B354" t="inlineStr">
        <is>
          <t>H62.5.U5 B56 1989</t>
        </is>
      </c>
      <c r="C354" t="inlineStr">
        <is>
          <t>0                      H  0062500U  5                  B  56          1989</t>
        </is>
      </c>
      <c r="D354" t="inlineStr">
        <is>
          <t>Evaluation in practice : a methodological approach / Richard D. Bingham, Claire L. Felbinger.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Bingham, Richard D.</t>
        </is>
      </c>
      <c r="L354" t="inlineStr">
        <is>
          <t>New York : Longman, c1989.</t>
        </is>
      </c>
      <c r="M354" t="inlineStr">
        <is>
          <t>1989</t>
        </is>
      </c>
      <c r="O354" t="inlineStr">
        <is>
          <t>eng</t>
        </is>
      </c>
      <c r="P354" t="inlineStr">
        <is>
          <t>nyu</t>
        </is>
      </c>
      <c r="R354" t="inlineStr">
        <is>
          <t xml:space="preserve">H  </t>
        </is>
      </c>
      <c r="S354" t="n">
        <v>1</v>
      </c>
      <c r="T354" t="n">
        <v>1</v>
      </c>
      <c r="U354" t="inlineStr">
        <is>
          <t>2002-10-01</t>
        </is>
      </c>
      <c r="V354" t="inlineStr">
        <is>
          <t>2002-10-01</t>
        </is>
      </c>
      <c r="W354" t="inlineStr">
        <is>
          <t>1992-01-30</t>
        </is>
      </c>
      <c r="X354" t="inlineStr">
        <is>
          <t>1992-01-30</t>
        </is>
      </c>
      <c r="Y354" t="n">
        <v>192</v>
      </c>
      <c r="Z354" t="n">
        <v>167</v>
      </c>
      <c r="AA354" t="n">
        <v>602</v>
      </c>
      <c r="AB354" t="n">
        <v>3</v>
      </c>
      <c r="AC354" t="n">
        <v>28</v>
      </c>
      <c r="AD354" t="n">
        <v>10</v>
      </c>
      <c r="AE354" t="n">
        <v>28</v>
      </c>
      <c r="AF354" t="n">
        <v>2</v>
      </c>
      <c r="AG354" t="n">
        <v>6</v>
      </c>
      <c r="AH354" t="n">
        <v>4</v>
      </c>
      <c r="AI354" t="n">
        <v>5</v>
      </c>
      <c r="AJ354" t="n">
        <v>6</v>
      </c>
      <c r="AK354" t="n">
        <v>9</v>
      </c>
      <c r="AL354" t="n">
        <v>2</v>
      </c>
      <c r="AM354" t="n">
        <v>13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HYPERLINK("http://catalog.hathitrust.org/Record/001100043","HathiTrust Record")</f>
        <v/>
      </c>
      <c r="AS354">
        <f>HYPERLINK("https://creighton-primo.hosted.exlibrisgroup.com/primo-explore/search?tab=default_tab&amp;search_scope=EVERYTHING&amp;vid=01CRU&amp;lang=en_US&amp;offset=0&amp;query=any,contains,991001227539702656","Catalog Record")</f>
        <v/>
      </c>
      <c r="AT354">
        <f>HYPERLINK("http://www.worldcat.org/oclc/17509424","WorldCat Record")</f>
        <v/>
      </c>
      <c r="AU354" t="inlineStr">
        <is>
          <t>907625:eng</t>
        </is>
      </c>
      <c r="AV354" t="inlineStr">
        <is>
          <t>17509424</t>
        </is>
      </c>
      <c r="AW354" t="inlineStr">
        <is>
          <t>991001227539702656</t>
        </is>
      </c>
      <c r="AX354" t="inlineStr">
        <is>
          <t>991001227539702656</t>
        </is>
      </c>
      <c r="AY354" t="inlineStr">
        <is>
          <t>2266083050002656</t>
        </is>
      </c>
      <c r="AZ354" t="inlineStr">
        <is>
          <t>BOOK</t>
        </is>
      </c>
      <c r="BB354" t="inlineStr">
        <is>
          <t>9780801302169</t>
        </is>
      </c>
      <c r="BC354" t="inlineStr">
        <is>
          <t>32285000889468</t>
        </is>
      </c>
      <c r="BD354" t="inlineStr">
        <is>
          <t>893534481</t>
        </is>
      </c>
    </row>
    <row r="355">
      <c r="A355" t="inlineStr">
        <is>
          <t>No</t>
        </is>
      </c>
      <c r="B355" t="inlineStr">
        <is>
          <t>H62.5.U5 B76</t>
        </is>
      </c>
      <c r="C355" t="inlineStr">
        <is>
          <t>0                      H  0062500U  5                  B  76</t>
        </is>
      </c>
      <c r="D355" t="inlineStr">
        <is>
          <t>Hints for teaching social studies / Joan Marie Brown.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Brown, Joan Marie.</t>
        </is>
      </c>
      <c r="L355" t="inlineStr">
        <is>
          <t>Morristown, N.J. : Silver Burdett Co., c1980.</t>
        </is>
      </c>
      <c r="M355" t="inlineStr">
        <is>
          <t>1980</t>
        </is>
      </c>
      <c r="O355" t="inlineStr">
        <is>
          <t>eng</t>
        </is>
      </c>
      <c r="P355" t="inlineStr">
        <is>
          <t>nju</t>
        </is>
      </c>
      <c r="Q355" t="inlineStr">
        <is>
          <t>Silver Burdett professional publications</t>
        </is>
      </c>
      <c r="R355" t="inlineStr">
        <is>
          <t xml:space="preserve">H  </t>
        </is>
      </c>
      <c r="S355" t="n">
        <v>4</v>
      </c>
      <c r="T355" t="n">
        <v>4</v>
      </c>
      <c r="U355" t="inlineStr">
        <is>
          <t>1995-11-07</t>
        </is>
      </c>
      <c r="V355" t="inlineStr">
        <is>
          <t>1995-11-07</t>
        </is>
      </c>
      <c r="W355" t="inlineStr">
        <is>
          <t>1992-01-30</t>
        </is>
      </c>
      <c r="X355" t="inlineStr">
        <is>
          <t>1992-01-30</t>
        </is>
      </c>
      <c r="Y355" t="n">
        <v>93</v>
      </c>
      <c r="Z355" t="n">
        <v>83</v>
      </c>
      <c r="AA355" t="n">
        <v>83</v>
      </c>
      <c r="AB355" t="n">
        <v>1</v>
      </c>
      <c r="AC355" t="n">
        <v>1</v>
      </c>
      <c r="AD355" t="n">
        <v>2</v>
      </c>
      <c r="AE355" t="n">
        <v>2</v>
      </c>
      <c r="AF355" t="n">
        <v>1</v>
      </c>
      <c r="AG355" t="n">
        <v>1</v>
      </c>
      <c r="AH355" t="n">
        <v>1</v>
      </c>
      <c r="AI355" t="n">
        <v>1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HYPERLINK("https://creighton-primo.hosted.exlibrisgroup.com/primo-explore/search?tab=default_tab&amp;search_scope=EVERYTHING&amp;vid=01CRU&amp;lang=en_US&amp;offset=0&amp;query=any,contains,991004912499702656","Catalog Record")</f>
        <v/>
      </c>
      <c r="AT355">
        <f>HYPERLINK("http://www.worldcat.org/oclc/5998234","WorldCat Record")</f>
        <v/>
      </c>
      <c r="AU355" t="inlineStr">
        <is>
          <t>21062547:eng</t>
        </is>
      </c>
      <c r="AV355" t="inlineStr">
        <is>
          <t>5998234</t>
        </is>
      </c>
      <c r="AW355" t="inlineStr">
        <is>
          <t>991004912499702656</t>
        </is>
      </c>
      <c r="AX355" t="inlineStr">
        <is>
          <t>991004912499702656</t>
        </is>
      </c>
      <c r="AY355" t="inlineStr">
        <is>
          <t>2265565440002656</t>
        </is>
      </c>
      <c r="AZ355" t="inlineStr">
        <is>
          <t>BOOK</t>
        </is>
      </c>
      <c r="BB355" t="inlineStr">
        <is>
          <t>9780382026935</t>
        </is>
      </c>
      <c r="BC355" t="inlineStr">
        <is>
          <t>32285000889476</t>
        </is>
      </c>
      <c r="BD355" t="inlineStr">
        <is>
          <t>893350491</t>
        </is>
      </c>
    </row>
    <row r="356">
      <c r="A356" t="inlineStr">
        <is>
          <t>No</t>
        </is>
      </c>
      <c r="B356" t="inlineStr">
        <is>
          <t>H62.5.U5 F4 2000</t>
        </is>
      </c>
      <c r="C356" t="inlineStr">
        <is>
          <t>0                      H  0062500U  5                  F  4           2000</t>
        </is>
      </c>
      <c r="D356" t="inlineStr">
        <is>
          <t>Favorite lesson plans : powerful standards-based activities / edited by William W. Wilen.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Washington, D.C. : National Council for the Social Studies, c2000.</t>
        </is>
      </c>
      <c r="M356" t="inlineStr">
        <is>
          <t>2000</t>
        </is>
      </c>
      <c r="O356" t="inlineStr">
        <is>
          <t>eng</t>
        </is>
      </c>
      <c r="P356" t="inlineStr">
        <is>
          <t>dcu</t>
        </is>
      </c>
      <c r="Q356" t="inlineStr">
        <is>
          <t>Today's social studies. Creating effective leaders</t>
        </is>
      </c>
      <c r="R356" t="inlineStr">
        <is>
          <t xml:space="preserve">H  </t>
        </is>
      </c>
      <c r="S356" t="n">
        <v>2</v>
      </c>
      <c r="T356" t="n">
        <v>2</v>
      </c>
      <c r="U356" t="inlineStr">
        <is>
          <t>2007-03-04</t>
        </is>
      </c>
      <c r="V356" t="inlineStr">
        <is>
          <t>2007-03-04</t>
        </is>
      </c>
      <c r="W356" t="inlineStr">
        <is>
          <t>2007-01-17</t>
        </is>
      </c>
      <c r="X356" t="inlineStr">
        <is>
          <t>2007-01-17</t>
        </is>
      </c>
      <c r="Y356" t="n">
        <v>58</v>
      </c>
      <c r="Z356" t="n">
        <v>55</v>
      </c>
      <c r="AA356" t="n">
        <v>64</v>
      </c>
      <c r="AB356" t="n">
        <v>1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HYPERLINK("https://creighton-primo.hosted.exlibrisgroup.com/primo-explore/search?tab=default_tab&amp;search_scope=EVERYTHING&amp;vid=01CRU&amp;lang=en_US&amp;offset=0&amp;query=any,contains,991005017299702656","Catalog Record")</f>
        <v/>
      </c>
      <c r="AT356">
        <f>HYPERLINK("http://www.worldcat.org/oclc/48420510","WorldCat Record")</f>
        <v/>
      </c>
      <c r="AU356" t="inlineStr">
        <is>
          <t>437269082:eng</t>
        </is>
      </c>
      <c r="AV356" t="inlineStr">
        <is>
          <t>48420510</t>
        </is>
      </c>
      <c r="AW356" t="inlineStr">
        <is>
          <t>991005017299702656</t>
        </is>
      </c>
      <c r="AX356" t="inlineStr">
        <is>
          <t>991005017299702656</t>
        </is>
      </c>
      <c r="AY356" t="inlineStr">
        <is>
          <t>2268302210002656</t>
        </is>
      </c>
      <c r="AZ356" t="inlineStr">
        <is>
          <t>BOOK</t>
        </is>
      </c>
      <c r="BB356" t="inlineStr">
        <is>
          <t>9780879860844</t>
        </is>
      </c>
      <c r="BC356" t="inlineStr">
        <is>
          <t>32285005271274</t>
        </is>
      </c>
      <c r="BD356" t="inlineStr">
        <is>
          <t>893810793</t>
        </is>
      </c>
    </row>
    <row r="357">
      <c r="A357" t="inlineStr">
        <is>
          <t>No</t>
        </is>
      </c>
      <c r="B357" t="inlineStr">
        <is>
          <t>H62.5.U5 G85 1986</t>
        </is>
      </c>
      <c r="C357" t="inlineStr">
        <is>
          <t>0                      H  0062500U  5                  G  85          1986</t>
        </is>
      </c>
      <c r="D357" t="inlineStr">
        <is>
          <t>Guide to federal funding for social scientists / prepared by the Consortium of Social Science Associations ; Susan D. Quarles, editor.</t>
        </is>
      </c>
      <c r="F357" t="inlineStr">
        <is>
          <t>No</t>
        </is>
      </c>
      <c r="G357" t="inlineStr">
        <is>
          <t>1</t>
        </is>
      </c>
      <c r="H357" t="inlineStr">
        <is>
          <t>Yes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Russell Sage Foundation, 1986.</t>
        </is>
      </c>
      <c r="M357" t="inlineStr">
        <is>
          <t>1986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H  </t>
        </is>
      </c>
      <c r="S357" t="n">
        <v>0</v>
      </c>
      <c r="T357" t="n">
        <v>2</v>
      </c>
      <c r="V357" t="inlineStr">
        <is>
          <t>2002-07-14</t>
        </is>
      </c>
      <c r="W357" t="inlineStr">
        <is>
          <t>1998-03-16</t>
        </is>
      </c>
      <c r="X357" t="inlineStr">
        <is>
          <t>1998-03-16</t>
        </is>
      </c>
      <c r="Y357" t="n">
        <v>212</v>
      </c>
      <c r="Z357" t="n">
        <v>197</v>
      </c>
      <c r="AA357" t="n">
        <v>197</v>
      </c>
      <c r="AB357" t="n">
        <v>5</v>
      </c>
      <c r="AC357" t="n">
        <v>5</v>
      </c>
      <c r="AD357" t="n">
        <v>10</v>
      </c>
      <c r="AE357" t="n">
        <v>10</v>
      </c>
      <c r="AF357" t="n">
        <v>1</v>
      </c>
      <c r="AG357" t="n">
        <v>1</v>
      </c>
      <c r="AH357" t="n">
        <v>1</v>
      </c>
      <c r="AI357" t="n">
        <v>1</v>
      </c>
      <c r="AJ357" t="n">
        <v>2</v>
      </c>
      <c r="AK357" t="n">
        <v>2</v>
      </c>
      <c r="AL357" t="n">
        <v>1</v>
      </c>
      <c r="AM357" t="n">
        <v>1</v>
      </c>
      <c r="AN357" t="n">
        <v>6</v>
      </c>
      <c r="AO357" t="n">
        <v>6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HYPERLINK("https://creighton-primo.hosted.exlibrisgroup.com/primo-explore/search?tab=default_tab&amp;search_scope=EVERYTHING&amp;vid=01CRU&amp;lang=en_US&amp;offset=0&amp;query=any,contains,991001633189702656","Catalog Record")</f>
        <v/>
      </c>
      <c r="AT357">
        <f>HYPERLINK("http://www.worldcat.org/oclc/13457023","WorldCat Record")</f>
        <v/>
      </c>
      <c r="AU357" t="inlineStr">
        <is>
          <t>54809033:eng</t>
        </is>
      </c>
      <c r="AV357" t="inlineStr">
        <is>
          <t>13457023</t>
        </is>
      </c>
      <c r="AW357" t="inlineStr">
        <is>
          <t>991001633189702656</t>
        </is>
      </c>
      <c r="AX357" t="inlineStr">
        <is>
          <t>991001633189702656</t>
        </is>
      </c>
      <c r="AY357" t="inlineStr">
        <is>
          <t>2255718580002656</t>
        </is>
      </c>
      <c r="AZ357" t="inlineStr">
        <is>
          <t>BOOK</t>
        </is>
      </c>
      <c r="BB357" t="inlineStr">
        <is>
          <t>9780871546999</t>
        </is>
      </c>
      <c r="BC357" t="inlineStr">
        <is>
          <t>32285003347795</t>
        </is>
      </c>
      <c r="BD357" t="inlineStr">
        <is>
          <t>893225962</t>
        </is>
      </c>
    </row>
    <row r="358">
      <c r="A358" t="inlineStr">
        <is>
          <t>No</t>
        </is>
      </c>
      <c r="B358" t="inlineStr">
        <is>
          <t>H62.5.U5 H36 1996</t>
        </is>
      </c>
      <c r="C358" t="inlineStr">
        <is>
          <t>0                      H  0062500U  5                  H  36          1996</t>
        </is>
      </c>
      <c r="D358" t="inlineStr">
        <is>
          <t>Handbook on teaching social issues / edited by Ronald W. Evans and David Warren Saxe.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Washington, DC : National Council for the Social Studies, c1996.</t>
        </is>
      </c>
      <c r="M358" t="inlineStr">
        <is>
          <t>1996</t>
        </is>
      </c>
      <c r="O358" t="inlineStr">
        <is>
          <t>eng</t>
        </is>
      </c>
      <c r="P358" t="inlineStr">
        <is>
          <t>dcu</t>
        </is>
      </c>
      <c r="Q358" t="inlineStr">
        <is>
          <t>NCSS bulletin ; 93</t>
        </is>
      </c>
      <c r="R358" t="inlineStr">
        <is>
          <t xml:space="preserve">H  </t>
        </is>
      </c>
      <c r="S358" t="n">
        <v>1</v>
      </c>
      <c r="T358" t="n">
        <v>1</v>
      </c>
      <c r="U358" t="inlineStr">
        <is>
          <t>2003-06-17</t>
        </is>
      </c>
      <c r="V358" t="inlineStr">
        <is>
          <t>2003-06-17</t>
        </is>
      </c>
      <c r="W358" t="inlineStr">
        <is>
          <t>1997-02-13</t>
        </is>
      </c>
      <c r="X358" t="inlineStr">
        <is>
          <t>1997-02-13</t>
        </is>
      </c>
      <c r="Y358" t="n">
        <v>304</v>
      </c>
      <c r="Z358" t="n">
        <v>274</v>
      </c>
      <c r="AA358" t="n">
        <v>293</v>
      </c>
      <c r="AB358" t="n">
        <v>3</v>
      </c>
      <c r="AC358" t="n">
        <v>3</v>
      </c>
      <c r="AD358" t="n">
        <v>16</v>
      </c>
      <c r="AE358" t="n">
        <v>16</v>
      </c>
      <c r="AF358" t="n">
        <v>9</v>
      </c>
      <c r="AG358" t="n">
        <v>9</v>
      </c>
      <c r="AH358" t="n">
        <v>1</v>
      </c>
      <c r="AI358" t="n">
        <v>1</v>
      </c>
      <c r="AJ358" t="n">
        <v>8</v>
      </c>
      <c r="AK358" t="n">
        <v>8</v>
      </c>
      <c r="AL358" t="n">
        <v>2</v>
      </c>
      <c r="AM358" t="n">
        <v>2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HYPERLINK("https://creighton-primo.hosted.exlibrisgroup.com/primo-explore/search?tab=default_tab&amp;search_scope=EVERYTHING&amp;vid=01CRU&amp;lang=en_US&amp;offset=0&amp;query=any,contains,991002755839702656","Catalog Record")</f>
        <v/>
      </c>
      <c r="AT358">
        <f>HYPERLINK("http://www.worldcat.org/oclc/36144493","WorldCat Record")</f>
        <v/>
      </c>
      <c r="AU358" t="inlineStr">
        <is>
          <t>349928739:eng</t>
        </is>
      </c>
      <c r="AV358" t="inlineStr">
        <is>
          <t>36144493</t>
        </is>
      </c>
      <c r="AW358" t="inlineStr">
        <is>
          <t>991002755839702656</t>
        </is>
      </c>
      <c r="AX358" t="inlineStr">
        <is>
          <t>991002755839702656</t>
        </is>
      </c>
      <c r="AY358" t="inlineStr">
        <is>
          <t>2259445190002656</t>
        </is>
      </c>
      <c r="AZ358" t="inlineStr">
        <is>
          <t>BOOK</t>
        </is>
      </c>
      <c r="BB358" t="inlineStr">
        <is>
          <t>9780879860714</t>
        </is>
      </c>
      <c r="BC358" t="inlineStr">
        <is>
          <t>32285002430907</t>
        </is>
      </c>
      <c r="BD358" t="inlineStr">
        <is>
          <t>893616535</t>
        </is>
      </c>
    </row>
    <row r="359">
      <c r="A359" t="inlineStr">
        <is>
          <t>No</t>
        </is>
      </c>
      <c r="B359" t="inlineStr">
        <is>
          <t>H62.5.U5 J34</t>
        </is>
      </c>
      <c r="C359" t="inlineStr">
        <is>
          <t>0                      H  0062500U  5                  J  34</t>
        </is>
      </c>
      <c r="D359" t="inlineStr">
        <is>
          <t>Winning ideas in the social studies : 26 creative lessons that really work / by Steven L. Jantzen.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Jantzen, Steven, 1941-</t>
        </is>
      </c>
      <c r="L359" t="inlineStr">
        <is>
          <t>New York : Teachers College Press, c1977.</t>
        </is>
      </c>
      <c r="M359" t="inlineStr">
        <is>
          <t>1977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  </t>
        </is>
      </c>
      <c r="S359" t="n">
        <v>1</v>
      </c>
      <c r="T359" t="n">
        <v>1</v>
      </c>
      <c r="U359" t="inlineStr">
        <is>
          <t>2002-11-25</t>
        </is>
      </c>
      <c r="V359" t="inlineStr">
        <is>
          <t>2002-11-25</t>
        </is>
      </c>
      <c r="W359" t="inlineStr">
        <is>
          <t>1992-01-30</t>
        </is>
      </c>
      <c r="X359" t="inlineStr">
        <is>
          <t>1992-01-30</t>
        </is>
      </c>
      <c r="Y359" t="n">
        <v>225</v>
      </c>
      <c r="Z359" t="n">
        <v>212</v>
      </c>
      <c r="AA359" t="n">
        <v>214</v>
      </c>
      <c r="AB359" t="n">
        <v>2</v>
      </c>
      <c r="AC359" t="n">
        <v>2</v>
      </c>
      <c r="AD359" t="n">
        <v>10</v>
      </c>
      <c r="AE359" t="n">
        <v>10</v>
      </c>
      <c r="AF359" t="n">
        <v>2</v>
      </c>
      <c r="AG359" t="n">
        <v>2</v>
      </c>
      <c r="AH359" t="n">
        <v>3</v>
      </c>
      <c r="AI359" t="n">
        <v>3</v>
      </c>
      <c r="AJ359" t="n">
        <v>6</v>
      </c>
      <c r="AK359" t="n">
        <v>6</v>
      </c>
      <c r="AL359" t="n">
        <v>1</v>
      </c>
      <c r="AM359" t="n">
        <v>1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HYPERLINK("https://creighton-primo.hosted.exlibrisgroup.com/primo-explore/search?tab=default_tab&amp;search_scope=EVERYTHING&amp;vid=01CRU&amp;lang=en_US&amp;offset=0&amp;query=any,contains,991004325319702656","Catalog Record")</f>
        <v/>
      </c>
      <c r="AT359">
        <f>HYPERLINK("http://www.worldcat.org/oclc/3034419","WorldCat Record")</f>
        <v/>
      </c>
      <c r="AU359" t="inlineStr">
        <is>
          <t>2554668927:eng</t>
        </is>
      </c>
      <c r="AV359" t="inlineStr">
        <is>
          <t>3034419</t>
        </is>
      </c>
      <c r="AW359" t="inlineStr">
        <is>
          <t>991004325319702656</t>
        </is>
      </c>
      <c r="AX359" t="inlineStr">
        <is>
          <t>991004325319702656</t>
        </is>
      </c>
      <c r="AY359" t="inlineStr">
        <is>
          <t>2261250570002656</t>
        </is>
      </c>
      <c r="AZ359" t="inlineStr">
        <is>
          <t>BOOK</t>
        </is>
      </c>
      <c r="BB359" t="inlineStr">
        <is>
          <t>9780807725412</t>
        </is>
      </c>
      <c r="BC359" t="inlineStr">
        <is>
          <t>32285000889518</t>
        </is>
      </c>
      <c r="BD359" t="inlineStr">
        <is>
          <t>893500412</t>
        </is>
      </c>
    </row>
    <row r="360">
      <c r="A360" t="inlineStr">
        <is>
          <t>No</t>
        </is>
      </c>
      <c r="B360" t="inlineStr">
        <is>
          <t>H62.5.U5 K35</t>
        </is>
      </c>
      <c r="C360" t="inlineStr">
        <is>
          <t>0                      H  0062500U  5                  K  35</t>
        </is>
      </c>
      <c r="D360" t="inlineStr">
        <is>
          <t>Minorities in textbooks; a study of their treatment in social studies texts, by Michael B. Kane. Pref. by Oscar Cohen.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Kane, Michael B.</t>
        </is>
      </c>
      <c r="L360" t="inlineStr">
        <is>
          <t>Chicago, Published in cooperation with the Anti-defamation League of B'nai B'rith by Quadrangle Books [1970]</t>
        </is>
      </c>
      <c r="M360" t="inlineStr">
        <is>
          <t>1970</t>
        </is>
      </c>
      <c r="O360" t="inlineStr">
        <is>
          <t>eng</t>
        </is>
      </c>
      <c r="P360" t="inlineStr">
        <is>
          <t>ilu</t>
        </is>
      </c>
      <c r="R360" t="inlineStr">
        <is>
          <t xml:space="preserve">H  </t>
        </is>
      </c>
      <c r="S360" t="n">
        <v>1</v>
      </c>
      <c r="T360" t="n">
        <v>1</v>
      </c>
      <c r="U360" t="inlineStr">
        <is>
          <t>2008-06-25</t>
        </is>
      </c>
      <c r="V360" t="inlineStr">
        <is>
          <t>2008-06-25</t>
        </is>
      </c>
      <c r="W360" t="inlineStr">
        <is>
          <t>1997-06-06</t>
        </is>
      </c>
      <c r="X360" t="inlineStr">
        <is>
          <t>1997-06-06</t>
        </is>
      </c>
      <c r="Y360" t="n">
        <v>688</v>
      </c>
      <c r="Z360" t="n">
        <v>637</v>
      </c>
      <c r="AA360" t="n">
        <v>644</v>
      </c>
      <c r="AB360" t="n">
        <v>4</v>
      </c>
      <c r="AC360" t="n">
        <v>4</v>
      </c>
      <c r="AD360" t="n">
        <v>29</v>
      </c>
      <c r="AE360" t="n">
        <v>29</v>
      </c>
      <c r="AF360" t="n">
        <v>11</v>
      </c>
      <c r="AG360" t="n">
        <v>11</v>
      </c>
      <c r="AH360" t="n">
        <v>4</v>
      </c>
      <c r="AI360" t="n">
        <v>4</v>
      </c>
      <c r="AJ360" t="n">
        <v>16</v>
      </c>
      <c r="AK360" t="n">
        <v>16</v>
      </c>
      <c r="AL360" t="n">
        <v>3</v>
      </c>
      <c r="AM360" t="n">
        <v>3</v>
      </c>
      <c r="AN360" t="n">
        <v>2</v>
      </c>
      <c r="AO360" t="n">
        <v>2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HYPERLINK("http://catalog.hathitrust.org/Record/001306016","HathiTrust Record")</f>
        <v/>
      </c>
      <c r="AS360">
        <f>HYPERLINK("https://creighton-primo.hosted.exlibrisgroup.com/primo-explore/search?tab=default_tab&amp;search_scope=EVERYTHING&amp;vid=01CRU&amp;lang=en_US&amp;offset=0&amp;query=any,contains,991000774249702656","Catalog Record")</f>
        <v/>
      </c>
      <c r="AT360">
        <f>HYPERLINK("http://www.worldcat.org/oclc/131854","WorldCat Record")</f>
        <v/>
      </c>
      <c r="AU360" t="inlineStr">
        <is>
          <t>1270204:eng</t>
        </is>
      </c>
      <c r="AV360" t="inlineStr">
        <is>
          <t>131854</t>
        </is>
      </c>
      <c r="AW360" t="inlineStr">
        <is>
          <t>991000774249702656</t>
        </is>
      </c>
      <c r="AX360" t="inlineStr">
        <is>
          <t>991000774249702656</t>
        </is>
      </c>
      <c r="AY360" t="inlineStr">
        <is>
          <t>2256499100002656</t>
        </is>
      </c>
      <c r="AZ360" t="inlineStr">
        <is>
          <t>BOOK</t>
        </is>
      </c>
      <c r="BB360" t="inlineStr">
        <is>
          <t>9780812961386</t>
        </is>
      </c>
      <c r="BC360" t="inlineStr">
        <is>
          <t>32285002762507</t>
        </is>
      </c>
      <c r="BD360" t="inlineStr">
        <is>
          <t>893438586</t>
        </is>
      </c>
    </row>
    <row r="361">
      <c r="A361" t="inlineStr">
        <is>
          <t>No</t>
        </is>
      </c>
      <c r="B361" t="inlineStr">
        <is>
          <t>H62.5.U5 N34 1988</t>
        </is>
      </c>
      <c r="C361" t="inlineStr">
        <is>
          <t>0                      H  0062500U  5                  N  34          1988</t>
        </is>
      </c>
      <c r="D361" t="inlineStr">
        <is>
          <t>Social science in government : uses and misuses / Richard P. Nathan.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Nathan, Richard P.</t>
        </is>
      </c>
      <c r="L361" t="inlineStr">
        <is>
          <t>New York : Basic Books, c1988.</t>
        </is>
      </c>
      <c r="M361" t="inlineStr">
        <is>
          <t>1988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H  </t>
        </is>
      </c>
      <c r="S361" t="n">
        <v>1</v>
      </c>
      <c r="T361" t="n">
        <v>1</v>
      </c>
      <c r="U361" t="inlineStr">
        <is>
          <t>1996-09-30</t>
        </is>
      </c>
      <c r="V361" t="inlineStr">
        <is>
          <t>1996-09-30</t>
        </is>
      </c>
      <c r="W361" t="inlineStr">
        <is>
          <t>1992-01-30</t>
        </is>
      </c>
      <c r="X361" t="inlineStr">
        <is>
          <t>1992-01-30</t>
        </is>
      </c>
      <c r="Y361" t="n">
        <v>317</v>
      </c>
      <c r="Z361" t="n">
        <v>270</v>
      </c>
      <c r="AA361" t="n">
        <v>276</v>
      </c>
      <c r="AB361" t="n">
        <v>2</v>
      </c>
      <c r="AC361" t="n">
        <v>2</v>
      </c>
      <c r="AD361" t="n">
        <v>12</v>
      </c>
      <c r="AE361" t="n">
        <v>12</v>
      </c>
      <c r="AF361" t="n">
        <v>3</v>
      </c>
      <c r="AG361" t="n">
        <v>3</v>
      </c>
      <c r="AH361" t="n">
        <v>4</v>
      </c>
      <c r="AI361" t="n">
        <v>4</v>
      </c>
      <c r="AJ361" t="n">
        <v>9</v>
      </c>
      <c r="AK361" t="n">
        <v>9</v>
      </c>
      <c r="AL361" t="n">
        <v>1</v>
      </c>
      <c r="AM361" t="n">
        <v>1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HYPERLINK("http://catalog.hathitrust.org/Record/000945780","HathiTrust Record")</f>
        <v/>
      </c>
      <c r="AS361">
        <f>HYPERLINK("https://creighton-primo.hosted.exlibrisgroup.com/primo-explore/search?tab=default_tab&amp;search_scope=EVERYTHING&amp;vid=01CRU&amp;lang=en_US&amp;offset=0&amp;query=any,contains,991001292809702656","Catalog Record")</f>
        <v/>
      </c>
      <c r="AT361">
        <f>HYPERLINK("http://www.worldcat.org/oclc/18014533","WorldCat Record")</f>
        <v/>
      </c>
      <c r="AU361" t="inlineStr">
        <is>
          <t>820058457:eng</t>
        </is>
      </c>
      <c r="AV361" t="inlineStr">
        <is>
          <t>18014533</t>
        </is>
      </c>
      <c r="AW361" t="inlineStr">
        <is>
          <t>991001292809702656</t>
        </is>
      </c>
      <c r="AX361" t="inlineStr">
        <is>
          <t>991001292809702656</t>
        </is>
      </c>
      <c r="AY361" t="inlineStr">
        <is>
          <t>2271493910002656</t>
        </is>
      </c>
      <c r="AZ361" t="inlineStr">
        <is>
          <t>BOOK</t>
        </is>
      </c>
      <c r="BB361" t="inlineStr">
        <is>
          <t>9780465079117</t>
        </is>
      </c>
      <c r="BC361" t="inlineStr">
        <is>
          <t>32285000889534</t>
        </is>
      </c>
      <c r="BD361" t="inlineStr">
        <is>
          <t>893321825</t>
        </is>
      </c>
    </row>
    <row r="362">
      <c r="A362" t="inlineStr">
        <is>
          <t>No</t>
        </is>
      </c>
      <c r="B362" t="inlineStr">
        <is>
          <t>H62.5.U5 N384 2000</t>
        </is>
      </c>
      <c r="C362" t="inlineStr">
        <is>
          <t>0                      H  0062500U  5                  N  384         2000</t>
        </is>
      </c>
      <c r="D362" t="inlineStr">
        <is>
          <t>National standards for social studies teachers / prepared by National Council for the Social Studies, Task Force on Social Studies Teacher Education Standards ; Charles B. Myers ... [et al.].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Washington, D.C. : The Council, 2000.</t>
        </is>
      </c>
      <c r="M362" t="inlineStr">
        <is>
          <t>2000</t>
        </is>
      </c>
      <c r="O362" t="inlineStr">
        <is>
          <t>eng</t>
        </is>
      </c>
      <c r="P362" t="inlineStr">
        <is>
          <t>dcu</t>
        </is>
      </c>
      <c r="Q362" t="inlineStr">
        <is>
          <t>National standards for social studies teachers ; 1</t>
        </is>
      </c>
      <c r="R362" t="inlineStr">
        <is>
          <t xml:space="preserve">H  </t>
        </is>
      </c>
      <c r="S362" t="n">
        <v>3</v>
      </c>
      <c r="T362" t="n">
        <v>3</v>
      </c>
      <c r="U362" t="inlineStr">
        <is>
          <t>2008-10-08</t>
        </is>
      </c>
      <c r="V362" t="inlineStr">
        <is>
          <t>2008-10-08</t>
        </is>
      </c>
      <c r="W362" t="inlineStr">
        <is>
          <t>2007-01-17</t>
        </is>
      </c>
      <c r="X362" t="inlineStr">
        <is>
          <t>2007-01-17</t>
        </is>
      </c>
      <c r="Y362" t="n">
        <v>39</v>
      </c>
      <c r="Z362" t="n">
        <v>35</v>
      </c>
      <c r="AA362" t="n">
        <v>43</v>
      </c>
      <c r="AB362" t="n">
        <v>1</v>
      </c>
      <c r="AC362" t="n">
        <v>1</v>
      </c>
      <c r="AD362" t="n">
        <v>1</v>
      </c>
      <c r="AE362" t="n">
        <v>1</v>
      </c>
      <c r="AF362" t="n">
        <v>1</v>
      </c>
      <c r="AG362" t="n">
        <v>1</v>
      </c>
      <c r="AH362" t="n">
        <v>0</v>
      </c>
      <c r="AI362" t="n">
        <v>0</v>
      </c>
      <c r="AJ362" t="n">
        <v>1</v>
      </c>
      <c r="AK362" t="n">
        <v>1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HYPERLINK("https://creighton-primo.hosted.exlibrisgroup.com/primo-explore/search?tab=default_tab&amp;search_scope=EVERYTHING&amp;vid=01CRU&amp;lang=en_US&amp;offset=0&amp;query=any,contains,991005017269702656","Catalog Record")</f>
        <v/>
      </c>
      <c r="AT362">
        <f>HYPERLINK("http://www.worldcat.org/oclc/45997106","WorldCat Record")</f>
        <v/>
      </c>
      <c r="AU362" t="inlineStr">
        <is>
          <t>477963988:eng</t>
        </is>
      </c>
      <c r="AV362" t="inlineStr">
        <is>
          <t>45997106</t>
        </is>
      </c>
      <c r="AW362" t="inlineStr">
        <is>
          <t>991005017269702656</t>
        </is>
      </c>
      <c r="AX362" t="inlineStr">
        <is>
          <t>991005017269702656</t>
        </is>
      </c>
      <c r="AY362" t="inlineStr">
        <is>
          <t>2255758670002656</t>
        </is>
      </c>
      <c r="AZ362" t="inlineStr">
        <is>
          <t>BOOK</t>
        </is>
      </c>
      <c r="BC362" t="inlineStr">
        <is>
          <t>32285005271282</t>
        </is>
      </c>
      <c r="BD362" t="inlineStr">
        <is>
          <t>893526773</t>
        </is>
      </c>
    </row>
    <row r="363">
      <c r="A363" t="inlineStr">
        <is>
          <t>No</t>
        </is>
      </c>
      <c r="B363" t="inlineStr">
        <is>
          <t>H62.5.U5 P62 1997</t>
        </is>
      </c>
      <c r="C363" t="inlineStr">
        <is>
          <t>0                      H  0062500U  5                  P  62          1997</t>
        </is>
      </c>
      <c r="D363" t="inlineStr">
        <is>
          <t>Program evaluation : methods and case studies / Emil J. Posavac, Raymond G. Carey.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Posavac, Emil J.</t>
        </is>
      </c>
      <c r="L363" t="inlineStr">
        <is>
          <t>Upper Saddle River, N.J. : Prentice Hall, c1997.</t>
        </is>
      </c>
      <c r="M363" t="inlineStr">
        <is>
          <t>1997</t>
        </is>
      </c>
      <c r="N363" t="inlineStr">
        <is>
          <t>5th ed.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H  </t>
        </is>
      </c>
      <c r="S363" t="n">
        <v>5</v>
      </c>
      <c r="T363" t="n">
        <v>5</v>
      </c>
      <c r="U363" t="inlineStr">
        <is>
          <t>2006-07-05</t>
        </is>
      </c>
      <c r="V363" t="inlineStr">
        <is>
          <t>2006-07-05</t>
        </is>
      </c>
      <c r="W363" t="inlineStr">
        <is>
          <t>1997-08-27</t>
        </is>
      </c>
      <c r="X363" t="inlineStr">
        <is>
          <t>1997-08-27</t>
        </is>
      </c>
      <c r="Y363" t="n">
        <v>271</v>
      </c>
      <c r="Z363" t="n">
        <v>181</v>
      </c>
      <c r="AA363" t="n">
        <v>660</v>
      </c>
      <c r="AB363" t="n">
        <v>2</v>
      </c>
      <c r="AC363" t="n">
        <v>4</v>
      </c>
      <c r="AD363" t="n">
        <v>7</v>
      </c>
      <c r="AE363" t="n">
        <v>26</v>
      </c>
      <c r="AF363" t="n">
        <v>2</v>
      </c>
      <c r="AG363" t="n">
        <v>10</v>
      </c>
      <c r="AH363" t="n">
        <v>2</v>
      </c>
      <c r="AI363" t="n">
        <v>4</v>
      </c>
      <c r="AJ363" t="n">
        <v>3</v>
      </c>
      <c r="AK363" t="n">
        <v>14</v>
      </c>
      <c r="AL363" t="n">
        <v>1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HYPERLINK("http://catalog.hathitrust.org/Record/003122503","HathiTrust Record")</f>
        <v/>
      </c>
      <c r="AS363">
        <f>HYPERLINK("https://creighton-primo.hosted.exlibrisgroup.com/primo-explore/search?tab=default_tab&amp;search_scope=EVERYTHING&amp;vid=01CRU&amp;lang=en_US&amp;offset=0&amp;query=any,contains,991002607419702656","Catalog Record")</f>
        <v/>
      </c>
      <c r="AT363">
        <f>HYPERLINK("http://www.worldcat.org/oclc/34150564","WorldCat Record")</f>
        <v/>
      </c>
      <c r="AU363" t="inlineStr">
        <is>
          <t>983866:eng</t>
        </is>
      </c>
      <c r="AV363" t="inlineStr">
        <is>
          <t>34150564</t>
        </is>
      </c>
      <c r="AW363" t="inlineStr">
        <is>
          <t>991002607419702656</t>
        </is>
      </c>
      <c r="AX363" t="inlineStr">
        <is>
          <t>991002607419702656</t>
        </is>
      </c>
      <c r="AY363" t="inlineStr">
        <is>
          <t>2260116800002656</t>
        </is>
      </c>
      <c r="AZ363" t="inlineStr">
        <is>
          <t>BOOK</t>
        </is>
      </c>
      <c r="BB363" t="inlineStr">
        <is>
          <t>9780132553322</t>
        </is>
      </c>
      <c r="BC363" t="inlineStr">
        <is>
          <t>32285003002002</t>
        </is>
      </c>
      <c r="BD363" t="inlineStr">
        <is>
          <t>893591549</t>
        </is>
      </c>
    </row>
    <row r="364">
      <c r="A364" t="inlineStr">
        <is>
          <t>No</t>
        </is>
      </c>
      <c r="B364" t="inlineStr">
        <is>
          <t>H62.5.U5 R4</t>
        </is>
      </c>
      <c r="C364" t="inlineStr">
        <is>
          <t>0                      H  0062500U  5                  R  4</t>
        </is>
      </c>
      <c r="D364" t="inlineStr">
        <is>
          <t>Handbook of basic citizenship competencies : guidelines for comparing materials, assessing instruction and setting goals / Richard C. Remy.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Remy, Richard C.</t>
        </is>
      </c>
      <c r="L364" t="inlineStr">
        <is>
          <t>Alexandria, Va. : Association for Supervision and Curriculum Development [1980?]</t>
        </is>
      </c>
      <c r="M364" t="inlineStr">
        <is>
          <t>1980</t>
        </is>
      </c>
      <c r="O364" t="inlineStr">
        <is>
          <t>eng</t>
        </is>
      </c>
      <c r="P364" t="inlineStr">
        <is>
          <t>vau</t>
        </is>
      </c>
      <c r="R364" t="inlineStr">
        <is>
          <t xml:space="preserve">H  </t>
        </is>
      </c>
      <c r="S364" t="n">
        <v>2</v>
      </c>
      <c r="T364" t="n">
        <v>2</v>
      </c>
      <c r="U364" t="inlineStr">
        <is>
          <t>1993-11-30</t>
        </is>
      </c>
      <c r="V364" t="inlineStr">
        <is>
          <t>1993-11-30</t>
        </is>
      </c>
      <c r="W364" t="inlineStr">
        <is>
          <t>1992-01-30</t>
        </is>
      </c>
      <c r="X364" t="inlineStr">
        <is>
          <t>1992-01-30</t>
        </is>
      </c>
      <c r="Y364" t="n">
        <v>356</v>
      </c>
      <c r="Z364" t="n">
        <v>332</v>
      </c>
      <c r="AA364" t="n">
        <v>340</v>
      </c>
      <c r="AB364" t="n">
        <v>5</v>
      </c>
      <c r="AC364" t="n">
        <v>5</v>
      </c>
      <c r="AD364" t="n">
        <v>16</v>
      </c>
      <c r="AE364" t="n">
        <v>16</v>
      </c>
      <c r="AF364" t="n">
        <v>4</v>
      </c>
      <c r="AG364" t="n">
        <v>4</v>
      </c>
      <c r="AH364" t="n">
        <v>2</v>
      </c>
      <c r="AI364" t="n">
        <v>2</v>
      </c>
      <c r="AJ364" t="n">
        <v>11</v>
      </c>
      <c r="AK364" t="n">
        <v>11</v>
      </c>
      <c r="AL364" t="n">
        <v>4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HYPERLINK("https://creighton-primo.hosted.exlibrisgroup.com/primo-explore/search?tab=default_tab&amp;search_scope=EVERYTHING&amp;vid=01CRU&amp;lang=en_US&amp;offset=0&amp;query=any,contains,991004967069702656","Catalog Record")</f>
        <v/>
      </c>
      <c r="AT364">
        <f>HYPERLINK("http://www.worldcat.org/oclc/6341192","WorldCat Record")</f>
        <v/>
      </c>
      <c r="AU364" t="inlineStr">
        <is>
          <t>516906:eng</t>
        </is>
      </c>
      <c r="AV364" t="inlineStr">
        <is>
          <t>6341192</t>
        </is>
      </c>
      <c r="AW364" t="inlineStr">
        <is>
          <t>991004967069702656</t>
        </is>
      </c>
      <c r="AX364" t="inlineStr">
        <is>
          <t>991004967069702656</t>
        </is>
      </c>
      <c r="AY364" t="inlineStr">
        <is>
          <t>2256058780002656</t>
        </is>
      </c>
      <c r="AZ364" t="inlineStr">
        <is>
          <t>BOOK</t>
        </is>
      </c>
      <c r="BB364" t="inlineStr">
        <is>
          <t>9780871200983</t>
        </is>
      </c>
      <c r="BC364" t="inlineStr">
        <is>
          <t>32285000889567</t>
        </is>
      </c>
      <c r="BD364" t="inlineStr">
        <is>
          <t>893513855</t>
        </is>
      </c>
    </row>
    <row r="365">
      <c r="A365" t="inlineStr">
        <is>
          <t>No</t>
        </is>
      </c>
      <c r="B365" t="inlineStr">
        <is>
          <t>H67.W338 S65 1991</t>
        </is>
      </c>
      <c r="C365" t="inlineStr">
        <is>
          <t>0                      H  0067000W  338                S  65          1991</t>
        </is>
      </c>
      <c r="D365" t="inlineStr">
        <is>
          <t>Brookings at seventy-five / James Allen Smith.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Smith, James Allen, 1948-</t>
        </is>
      </c>
      <c r="L365" t="inlineStr">
        <is>
          <t>Washington, D.C. : The Institution, c1991.</t>
        </is>
      </c>
      <c r="M365" t="inlineStr">
        <is>
          <t>1991</t>
        </is>
      </c>
      <c r="O365" t="inlineStr">
        <is>
          <t>eng</t>
        </is>
      </c>
      <c r="P365" t="inlineStr">
        <is>
          <t>dcu</t>
        </is>
      </c>
      <c r="R365" t="inlineStr">
        <is>
          <t xml:space="preserve">H  </t>
        </is>
      </c>
      <c r="S365" t="n">
        <v>1</v>
      </c>
      <c r="T365" t="n">
        <v>1</v>
      </c>
      <c r="U365" t="inlineStr">
        <is>
          <t>2007-04-13</t>
        </is>
      </c>
      <c r="V365" t="inlineStr">
        <is>
          <t>2007-04-13</t>
        </is>
      </c>
      <c r="W365" t="inlineStr">
        <is>
          <t>1991-02-22</t>
        </is>
      </c>
      <c r="X365" t="inlineStr">
        <is>
          <t>1991-02-22</t>
        </is>
      </c>
      <c r="Y365" t="n">
        <v>460</v>
      </c>
      <c r="Z365" t="n">
        <v>410</v>
      </c>
      <c r="AA365" t="n">
        <v>411</v>
      </c>
      <c r="AB365" t="n">
        <v>4</v>
      </c>
      <c r="AC365" t="n">
        <v>4</v>
      </c>
      <c r="AD365" t="n">
        <v>21</v>
      </c>
      <c r="AE365" t="n">
        <v>21</v>
      </c>
      <c r="AF365" t="n">
        <v>6</v>
      </c>
      <c r="AG365" t="n">
        <v>6</v>
      </c>
      <c r="AH365" t="n">
        <v>5</v>
      </c>
      <c r="AI365" t="n">
        <v>5</v>
      </c>
      <c r="AJ365" t="n">
        <v>10</v>
      </c>
      <c r="AK365" t="n">
        <v>10</v>
      </c>
      <c r="AL365" t="n">
        <v>3</v>
      </c>
      <c r="AM365" t="n">
        <v>3</v>
      </c>
      <c r="AN365" t="n">
        <v>2</v>
      </c>
      <c r="AO365" t="n">
        <v>2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HYPERLINK("https://creighton-primo.hosted.exlibrisgroup.com/primo-explore/search?tab=default_tab&amp;search_scope=EVERYTHING&amp;vid=01CRU&amp;lang=en_US&amp;offset=0&amp;query=any,contains,991001809109702656","Catalog Record")</f>
        <v/>
      </c>
      <c r="AT365">
        <f>HYPERLINK("http://www.worldcat.org/oclc/22731874","WorldCat Record")</f>
        <v/>
      </c>
      <c r="AU365" t="inlineStr">
        <is>
          <t>144027439:eng</t>
        </is>
      </c>
      <c r="AV365" t="inlineStr">
        <is>
          <t>22731874</t>
        </is>
      </c>
      <c r="AW365" t="inlineStr">
        <is>
          <t>991001809109702656</t>
        </is>
      </c>
      <c r="AX365" t="inlineStr">
        <is>
          <t>991001809109702656</t>
        </is>
      </c>
      <c r="AY365" t="inlineStr">
        <is>
          <t>2268879360002656</t>
        </is>
      </c>
      <c r="AZ365" t="inlineStr">
        <is>
          <t>BOOK</t>
        </is>
      </c>
      <c r="BB365" t="inlineStr">
        <is>
          <t>9780815780083</t>
        </is>
      </c>
      <c r="BC365" t="inlineStr">
        <is>
          <t>32285000299692</t>
        </is>
      </c>
      <c r="BD365" t="inlineStr">
        <is>
          <t>893226141</t>
        </is>
      </c>
    </row>
    <row r="366">
      <c r="A366" t="inlineStr">
        <is>
          <t>No</t>
        </is>
      </c>
      <c r="B366" t="inlineStr">
        <is>
          <t>H83 .B673</t>
        </is>
      </c>
      <c r="C366" t="inlineStr">
        <is>
          <t>0                      H  0083000B  673</t>
        </is>
      </c>
      <c r="D366" t="inlineStr">
        <is>
          <t>The impact of the social sciences, by Kenneth E. Boulding.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Boulding, Kenneth E. (Kenneth Ewart), 1910-1993.</t>
        </is>
      </c>
      <c r="L366" t="inlineStr">
        <is>
          <t>New Brunswick, N.J., Rutgers University Press [1966]</t>
        </is>
      </c>
      <c r="M366" t="inlineStr">
        <is>
          <t>1966</t>
        </is>
      </c>
      <c r="O366" t="inlineStr">
        <is>
          <t>eng</t>
        </is>
      </c>
      <c r="P366" t="inlineStr">
        <is>
          <t>nju</t>
        </is>
      </c>
      <c r="Q366" t="inlineStr">
        <is>
          <t>The Brown and Haley lectures, 1966</t>
        </is>
      </c>
      <c r="R366" t="inlineStr">
        <is>
          <t xml:space="preserve">H  </t>
        </is>
      </c>
      <c r="S366" t="n">
        <v>1</v>
      </c>
      <c r="T366" t="n">
        <v>1</v>
      </c>
      <c r="U366" t="inlineStr">
        <is>
          <t>2003-10-04</t>
        </is>
      </c>
      <c r="V366" t="inlineStr">
        <is>
          <t>2003-10-04</t>
        </is>
      </c>
      <c r="W366" t="inlineStr">
        <is>
          <t>1997-06-06</t>
        </is>
      </c>
      <c r="X366" t="inlineStr">
        <is>
          <t>1997-06-06</t>
        </is>
      </c>
      <c r="Y366" t="n">
        <v>839</v>
      </c>
      <c r="Z366" t="n">
        <v>712</v>
      </c>
      <c r="AA366" t="n">
        <v>720</v>
      </c>
      <c r="AB366" t="n">
        <v>4</v>
      </c>
      <c r="AC366" t="n">
        <v>4</v>
      </c>
      <c r="AD366" t="n">
        <v>32</v>
      </c>
      <c r="AE366" t="n">
        <v>32</v>
      </c>
      <c r="AF366" t="n">
        <v>11</v>
      </c>
      <c r="AG366" t="n">
        <v>11</v>
      </c>
      <c r="AH366" t="n">
        <v>7</v>
      </c>
      <c r="AI366" t="n">
        <v>7</v>
      </c>
      <c r="AJ366" t="n">
        <v>20</v>
      </c>
      <c r="AK366" t="n">
        <v>20</v>
      </c>
      <c r="AL366" t="n">
        <v>3</v>
      </c>
      <c r="AM366" t="n">
        <v>3</v>
      </c>
      <c r="AN366" t="n">
        <v>1</v>
      </c>
      <c r="AO366" t="n">
        <v>1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HYPERLINK("http://catalog.hathitrust.org/Record/002785239","HathiTrust Record")</f>
        <v/>
      </c>
      <c r="AS366">
        <f>HYPERLINK("https://creighton-primo.hosted.exlibrisgroup.com/primo-explore/search?tab=default_tab&amp;search_scope=EVERYTHING&amp;vid=01CRU&amp;lang=en_US&amp;offset=0&amp;query=any,contains,991000937519702656","Catalog Record")</f>
        <v/>
      </c>
      <c r="AT366">
        <f>HYPERLINK("http://www.worldcat.org/oclc/165499","WorldCat Record")</f>
        <v/>
      </c>
      <c r="AU366" t="inlineStr">
        <is>
          <t>507297275:eng</t>
        </is>
      </c>
      <c r="AV366" t="inlineStr">
        <is>
          <t>165499</t>
        </is>
      </c>
      <c r="AW366" t="inlineStr">
        <is>
          <t>991000937519702656</t>
        </is>
      </c>
      <c r="AX366" t="inlineStr">
        <is>
          <t>991000937519702656</t>
        </is>
      </c>
      <c r="AY366" t="inlineStr">
        <is>
          <t>2269805210002656</t>
        </is>
      </c>
      <c r="AZ366" t="inlineStr">
        <is>
          <t>BOOK</t>
        </is>
      </c>
      <c r="BC366" t="inlineStr">
        <is>
          <t>32285002762606</t>
        </is>
      </c>
      <c r="BD366" t="inlineStr">
        <is>
          <t>893249820</t>
        </is>
      </c>
    </row>
    <row r="367">
      <c r="A367" t="inlineStr">
        <is>
          <t>No</t>
        </is>
      </c>
      <c r="B367" t="inlineStr">
        <is>
          <t>H83 .B84</t>
        </is>
      </c>
      <c r="C367" t="inlineStr">
        <is>
          <t>0                      H  0083000B  84</t>
        </is>
      </c>
      <c r="D367" t="inlineStr">
        <is>
          <t>Modern systems research for the behavioral scientist; a sourcebook. Edited by Walter Buckley. Foreword by Anatol Rapoport.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Buckley, Walter Frederick, 1921- compiler.</t>
        </is>
      </c>
      <c r="L367" t="inlineStr">
        <is>
          <t>Chicago, Aldine Pub. Co. [1968]</t>
        </is>
      </c>
      <c r="M367" t="inlineStr">
        <is>
          <t>1968</t>
        </is>
      </c>
      <c r="O367" t="inlineStr">
        <is>
          <t>eng</t>
        </is>
      </c>
      <c r="P367" t="inlineStr">
        <is>
          <t>ilu</t>
        </is>
      </c>
      <c r="R367" t="inlineStr">
        <is>
          <t xml:space="preserve">H  </t>
        </is>
      </c>
      <c r="S367" t="n">
        <v>3</v>
      </c>
      <c r="T367" t="n">
        <v>3</v>
      </c>
      <c r="U367" t="inlineStr">
        <is>
          <t>2008-03-03</t>
        </is>
      </c>
      <c r="V367" t="inlineStr">
        <is>
          <t>2008-03-03</t>
        </is>
      </c>
      <c r="W367" t="inlineStr">
        <is>
          <t>1997-06-06</t>
        </is>
      </c>
      <c r="X367" t="inlineStr">
        <is>
          <t>1997-06-06</t>
        </is>
      </c>
      <c r="Y367" t="n">
        <v>953</v>
      </c>
      <c r="Z367" t="n">
        <v>761</v>
      </c>
      <c r="AA367" t="n">
        <v>779</v>
      </c>
      <c r="AB367" t="n">
        <v>5</v>
      </c>
      <c r="AC367" t="n">
        <v>5</v>
      </c>
      <c r="AD367" t="n">
        <v>32</v>
      </c>
      <c r="AE367" t="n">
        <v>34</v>
      </c>
      <c r="AF367" t="n">
        <v>9</v>
      </c>
      <c r="AG367" t="n">
        <v>10</v>
      </c>
      <c r="AH367" t="n">
        <v>6</v>
      </c>
      <c r="AI367" t="n">
        <v>7</v>
      </c>
      <c r="AJ367" t="n">
        <v>21</v>
      </c>
      <c r="AK367" t="n">
        <v>21</v>
      </c>
      <c r="AL367" t="n">
        <v>4</v>
      </c>
      <c r="AM367" t="n">
        <v>4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HYPERLINK("http://catalog.hathitrust.org/Record/001483731","HathiTrust Record")</f>
        <v/>
      </c>
      <c r="AS367">
        <f>HYPERLINK("https://creighton-primo.hosted.exlibrisgroup.com/primo-explore/search?tab=default_tab&amp;search_scope=EVERYTHING&amp;vid=01CRU&amp;lang=en_US&amp;offset=0&amp;query=any,contains,991000941929702656","Catalog Record")</f>
        <v/>
      </c>
      <c r="AT367">
        <f>HYPERLINK("http://www.worldcat.org/oclc/166414","WorldCat Record")</f>
        <v/>
      </c>
      <c r="AU367" t="inlineStr">
        <is>
          <t>864047626:eng</t>
        </is>
      </c>
      <c r="AV367" t="inlineStr">
        <is>
          <t>166414</t>
        </is>
      </c>
      <c r="AW367" t="inlineStr">
        <is>
          <t>991000941929702656</t>
        </is>
      </c>
      <c r="AX367" t="inlineStr">
        <is>
          <t>991000941929702656</t>
        </is>
      </c>
      <c r="AY367" t="inlineStr">
        <is>
          <t>2271408660002656</t>
        </is>
      </c>
      <c r="AZ367" t="inlineStr">
        <is>
          <t>BOOK</t>
        </is>
      </c>
      <c r="BC367" t="inlineStr">
        <is>
          <t>32285002762622</t>
        </is>
      </c>
      <c r="BD367" t="inlineStr">
        <is>
          <t>893715037</t>
        </is>
      </c>
    </row>
    <row r="368">
      <c r="A368" t="inlineStr">
        <is>
          <t>No</t>
        </is>
      </c>
      <c r="B368" t="inlineStr">
        <is>
          <t>H85 .S8 1994</t>
        </is>
      </c>
      <c r="C368" t="inlineStr">
        <is>
          <t>0                      H  0085000S  8           1994</t>
        </is>
      </c>
      <c r="D368" t="inlineStr">
        <is>
          <t>Social science research : a cross section of journal articles for discussion and evaluation / edited by Robert F. Szafran.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Los Angeles, CA. : Pyrczak Publishing, c1994.</t>
        </is>
      </c>
      <c r="M368" t="inlineStr">
        <is>
          <t>1994</t>
        </is>
      </c>
      <c r="O368" t="inlineStr">
        <is>
          <t>eng</t>
        </is>
      </c>
      <c r="P368" t="inlineStr">
        <is>
          <t>cau</t>
        </is>
      </c>
      <c r="R368" t="inlineStr">
        <is>
          <t xml:space="preserve">H  </t>
        </is>
      </c>
      <c r="S368" t="n">
        <v>21</v>
      </c>
      <c r="T368" t="n">
        <v>21</v>
      </c>
      <c r="U368" t="inlineStr">
        <is>
          <t>2004-04-13</t>
        </is>
      </c>
      <c r="V368" t="inlineStr">
        <is>
          <t>2004-04-13</t>
        </is>
      </c>
      <c r="W368" t="inlineStr">
        <is>
          <t>1997-01-13</t>
        </is>
      </c>
      <c r="X368" t="inlineStr">
        <is>
          <t>1997-01-13</t>
        </is>
      </c>
      <c r="Y368" t="n">
        <v>128</v>
      </c>
      <c r="Z368" t="n">
        <v>125</v>
      </c>
      <c r="AA368" t="n">
        <v>127</v>
      </c>
      <c r="AB368" t="n">
        <v>2</v>
      </c>
      <c r="AC368" t="n">
        <v>2</v>
      </c>
      <c r="AD368" t="n">
        <v>4</v>
      </c>
      <c r="AE368" t="n">
        <v>4</v>
      </c>
      <c r="AF368" t="n">
        <v>2</v>
      </c>
      <c r="AG368" t="n">
        <v>2</v>
      </c>
      <c r="AH368" t="n">
        <v>2</v>
      </c>
      <c r="AI368" t="n">
        <v>2</v>
      </c>
      <c r="AJ368" t="n">
        <v>0</v>
      </c>
      <c r="AK368" t="n">
        <v>0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HYPERLINK("http://catalog.hathitrust.org/Record/003174079","HathiTrust Record")</f>
        <v/>
      </c>
      <c r="AS368">
        <f>HYPERLINK("https://creighton-primo.hosted.exlibrisgroup.com/primo-explore/search?tab=default_tab&amp;search_scope=EVERYTHING&amp;vid=01CRU&amp;lang=en_US&amp;offset=0&amp;query=any,contains,991002453129702656","Catalog Record")</f>
        <v/>
      </c>
      <c r="AT368">
        <f>HYPERLINK("http://www.worldcat.org/oclc/31990552","WorldCat Record")</f>
        <v/>
      </c>
      <c r="AU368" t="inlineStr">
        <is>
          <t>55901301:eng</t>
        </is>
      </c>
      <c r="AV368" t="inlineStr">
        <is>
          <t>31990552</t>
        </is>
      </c>
      <c r="AW368" t="inlineStr">
        <is>
          <t>991002453129702656</t>
        </is>
      </c>
      <c r="AX368" t="inlineStr">
        <is>
          <t>991002453129702656</t>
        </is>
      </c>
      <c r="AY368" t="inlineStr">
        <is>
          <t>2272157730002656</t>
        </is>
      </c>
      <c r="AZ368" t="inlineStr">
        <is>
          <t>BOOK</t>
        </is>
      </c>
      <c r="BB368" t="inlineStr">
        <is>
          <t>9780962374487</t>
        </is>
      </c>
      <c r="BC368" t="inlineStr">
        <is>
          <t>32285002406477</t>
        </is>
      </c>
      <c r="BD368" t="inlineStr">
        <is>
          <t>893245199</t>
        </is>
      </c>
    </row>
    <row r="369">
      <c r="A369" t="inlineStr">
        <is>
          <t>No</t>
        </is>
      </c>
      <c r="B369" t="inlineStr">
        <is>
          <t>H91 .B4 1986</t>
        </is>
      </c>
      <c r="C369" t="inlineStr">
        <is>
          <t>0                      H  0091000B  4           1986</t>
        </is>
      </c>
      <c r="D369" t="inlineStr">
        <is>
          <t>Writing for social scientists : how to start and finish your thesis, book, or article / Howard S. Becker, with a chapter by Pamela Richards.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Becker, Howard Saul, 1928-</t>
        </is>
      </c>
      <c r="L369" t="inlineStr">
        <is>
          <t>Chicago : University of Chicago Press, 1986.</t>
        </is>
      </c>
      <c r="M369" t="inlineStr">
        <is>
          <t>1986</t>
        </is>
      </c>
      <c r="O369" t="inlineStr">
        <is>
          <t>eng</t>
        </is>
      </c>
      <c r="P369" t="inlineStr">
        <is>
          <t>ilu</t>
        </is>
      </c>
      <c r="Q369" t="inlineStr">
        <is>
          <t>Chicago guides to writing, editing, and publishing</t>
        </is>
      </c>
      <c r="R369" t="inlineStr">
        <is>
          <t xml:space="preserve">H  </t>
        </is>
      </c>
      <c r="S369" t="n">
        <v>4</v>
      </c>
      <c r="T369" t="n">
        <v>4</v>
      </c>
      <c r="U369" t="inlineStr">
        <is>
          <t>2007-04-29</t>
        </is>
      </c>
      <c r="V369" t="inlineStr">
        <is>
          <t>2007-04-29</t>
        </is>
      </c>
      <c r="W369" t="inlineStr">
        <is>
          <t>1992-01-31</t>
        </is>
      </c>
      <c r="X369" t="inlineStr">
        <is>
          <t>1992-01-31</t>
        </is>
      </c>
      <c r="Y369" t="n">
        <v>1189</v>
      </c>
      <c r="Z369" t="n">
        <v>895</v>
      </c>
      <c r="AA369" t="n">
        <v>1379</v>
      </c>
      <c r="AB369" t="n">
        <v>2</v>
      </c>
      <c r="AC369" t="n">
        <v>25</v>
      </c>
      <c r="AD369" t="n">
        <v>33</v>
      </c>
      <c r="AE369" t="n">
        <v>52</v>
      </c>
      <c r="AF369" t="n">
        <v>14</v>
      </c>
      <c r="AG369" t="n">
        <v>19</v>
      </c>
      <c r="AH369" t="n">
        <v>7</v>
      </c>
      <c r="AI369" t="n">
        <v>8</v>
      </c>
      <c r="AJ369" t="n">
        <v>16</v>
      </c>
      <c r="AK369" t="n">
        <v>18</v>
      </c>
      <c r="AL369" t="n">
        <v>1</v>
      </c>
      <c r="AM369" t="n">
        <v>13</v>
      </c>
      <c r="AN369" t="n">
        <v>3</v>
      </c>
      <c r="AO369" t="n">
        <v>4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HYPERLINK("https://creighton-primo.hosted.exlibrisgroup.com/primo-explore/search?tab=default_tab&amp;search_scope=EVERYTHING&amp;vid=01CRU&amp;lang=en_US&amp;offset=0&amp;query=any,contains,991000677349702656","Catalog Record")</f>
        <v/>
      </c>
      <c r="AT369">
        <f>HYPERLINK("http://www.worldcat.org/oclc/12370161","WorldCat Record")</f>
        <v/>
      </c>
      <c r="AU369" t="inlineStr">
        <is>
          <t>793885072:eng</t>
        </is>
      </c>
      <c r="AV369" t="inlineStr">
        <is>
          <t>12370161</t>
        </is>
      </c>
      <c r="AW369" t="inlineStr">
        <is>
          <t>991000677349702656</t>
        </is>
      </c>
      <c r="AX369" t="inlineStr">
        <is>
          <t>991000677349702656</t>
        </is>
      </c>
      <c r="AY369" t="inlineStr">
        <is>
          <t>2261356880002656</t>
        </is>
      </c>
      <c r="AZ369" t="inlineStr">
        <is>
          <t>BOOK</t>
        </is>
      </c>
      <c r="BB369" t="inlineStr">
        <is>
          <t>9780226041087</t>
        </is>
      </c>
      <c r="BC369" t="inlineStr">
        <is>
          <t>32285000889609</t>
        </is>
      </c>
      <c r="BD369" t="inlineStr">
        <is>
          <t>893333678</t>
        </is>
      </c>
    </row>
    <row r="370">
      <c r="A370" t="inlineStr">
        <is>
          <t>No</t>
        </is>
      </c>
      <c r="B370" t="inlineStr">
        <is>
          <t>H91 .C78 1997</t>
        </is>
      </c>
      <c r="C370" t="inlineStr">
        <is>
          <t>0                      H  0091000C  78          1997</t>
        </is>
      </c>
      <c r="D370" t="inlineStr">
        <is>
          <t>A short guide to writing about social science / Lee Cuba.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Cuba, Lee J.</t>
        </is>
      </c>
      <c r="L370" t="inlineStr">
        <is>
          <t>New York : Longman, 1997.</t>
        </is>
      </c>
      <c r="M370" t="inlineStr">
        <is>
          <t>1997</t>
        </is>
      </c>
      <c r="N370" t="inlineStr">
        <is>
          <t>3rd ed.</t>
        </is>
      </c>
      <c r="O370" t="inlineStr">
        <is>
          <t>eng</t>
        </is>
      </c>
      <c r="P370" t="inlineStr">
        <is>
          <t>nyu</t>
        </is>
      </c>
      <c r="Q370" t="inlineStr">
        <is>
          <t>The short guide series</t>
        </is>
      </c>
      <c r="R370" t="inlineStr">
        <is>
          <t xml:space="preserve">H  </t>
        </is>
      </c>
      <c r="S370" t="n">
        <v>2</v>
      </c>
      <c r="T370" t="n">
        <v>2</v>
      </c>
      <c r="U370" t="inlineStr">
        <is>
          <t>2008-11-04</t>
        </is>
      </c>
      <c r="V370" t="inlineStr">
        <is>
          <t>2008-11-04</t>
        </is>
      </c>
      <c r="W370" t="inlineStr">
        <is>
          <t>1997-07-08</t>
        </is>
      </c>
      <c r="X370" t="inlineStr">
        <is>
          <t>1997-07-08</t>
        </is>
      </c>
      <c r="Y370" t="n">
        <v>147</v>
      </c>
      <c r="Z370" t="n">
        <v>119</v>
      </c>
      <c r="AA370" t="n">
        <v>467</v>
      </c>
      <c r="AB370" t="n">
        <v>2</v>
      </c>
      <c r="AC370" t="n">
        <v>5</v>
      </c>
      <c r="AD370" t="n">
        <v>3</v>
      </c>
      <c r="AE370" t="n">
        <v>24</v>
      </c>
      <c r="AF370" t="n">
        <v>0</v>
      </c>
      <c r="AG370" t="n">
        <v>10</v>
      </c>
      <c r="AH370" t="n">
        <v>1</v>
      </c>
      <c r="AI370" t="n">
        <v>3</v>
      </c>
      <c r="AJ370" t="n">
        <v>1</v>
      </c>
      <c r="AK370" t="n">
        <v>14</v>
      </c>
      <c r="AL370" t="n">
        <v>1</v>
      </c>
      <c r="AM370" t="n">
        <v>4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HYPERLINK("http://catalog.hathitrust.org/Record/004544453","HathiTrust Record")</f>
        <v/>
      </c>
      <c r="AS370">
        <f>HYPERLINK("https://creighton-primo.hosted.exlibrisgroup.com/primo-explore/search?tab=default_tab&amp;search_scope=EVERYTHING&amp;vid=01CRU&amp;lang=en_US&amp;offset=0&amp;query=any,contains,991002699499702656","Catalog Record")</f>
        <v/>
      </c>
      <c r="AT370">
        <f>HYPERLINK("http://www.worldcat.org/oclc/35243534","WorldCat Record")</f>
        <v/>
      </c>
      <c r="AU370" t="inlineStr">
        <is>
          <t>13577005:eng</t>
        </is>
      </c>
      <c r="AV370" t="inlineStr">
        <is>
          <t>35243534</t>
        </is>
      </c>
      <c r="AW370" t="inlineStr">
        <is>
          <t>991002699499702656</t>
        </is>
      </c>
      <c r="AX370" t="inlineStr">
        <is>
          <t>991002699499702656</t>
        </is>
      </c>
      <c r="AY370" t="inlineStr">
        <is>
          <t>2260920630002656</t>
        </is>
      </c>
      <c r="AZ370" t="inlineStr">
        <is>
          <t>BOOK</t>
        </is>
      </c>
      <c r="BB370" t="inlineStr">
        <is>
          <t>9780673524942</t>
        </is>
      </c>
      <c r="BC370" t="inlineStr">
        <is>
          <t>32285002880952</t>
        </is>
      </c>
      <c r="BD370" t="inlineStr">
        <is>
          <t>893335608</t>
        </is>
      </c>
    </row>
    <row r="371">
      <c r="A371" t="inlineStr">
        <is>
          <t>No</t>
        </is>
      </c>
      <c r="B371" t="inlineStr">
        <is>
          <t>H91 .D78</t>
        </is>
      </c>
      <c r="C371" t="inlineStr">
        <is>
          <t>0                      H  0091000D  78</t>
        </is>
      </c>
      <c r="D371" t="inlineStr">
        <is>
          <t>Men, ideas &amp; politics : essays / by Peter F. Drucker.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Drucker, Peter F. (Peter Ferdinand), 1909-2005.</t>
        </is>
      </c>
      <c r="L371" t="inlineStr">
        <is>
          <t>New York : Harper &amp; Row [1971]</t>
        </is>
      </c>
      <c r="M371" t="inlineStr">
        <is>
          <t>1971</t>
        </is>
      </c>
      <c r="N371" t="inlineStr">
        <is>
          <t>[1st ed.]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H  </t>
        </is>
      </c>
      <c r="S371" t="n">
        <v>1</v>
      </c>
      <c r="T371" t="n">
        <v>1</v>
      </c>
      <c r="U371" t="inlineStr">
        <is>
          <t>1992-02-26</t>
        </is>
      </c>
      <c r="V371" t="inlineStr">
        <is>
          <t>1992-02-26</t>
        </is>
      </c>
      <c r="W371" t="inlineStr">
        <is>
          <t>1992-01-31</t>
        </is>
      </c>
      <c r="X371" t="inlineStr">
        <is>
          <t>1992-01-31</t>
        </is>
      </c>
      <c r="Y371" t="n">
        <v>1146</v>
      </c>
      <c r="Z371" t="n">
        <v>1025</v>
      </c>
      <c r="AA371" t="n">
        <v>1077</v>
      </c>
      <c r="AB371" t="n">
        <v>8</v>
      </c>
      <c r="AC371" t="n">
        <v>8</v>
      </c>
      <c r="AD371" t="n">
        <v>42</v>
      </c>
      <c r="AE371" t="n">
        <v>44</v>
      </c>
      <c r="AF371" t="n">
        <v>14</v>
      </c>
      <c r="AG371" t="n">
        <v>15</v>
      </c>
      <c r="AH371" t="n">
        <v>9</v>
      </c>
      <c r="AI371" t="n">
        <v>10</v>
      </c>
      <c r="AJ371" t="n">
        <v>21</v>
      </c>
      <c r="AK371" t="n">
        <v>21</v>
      </c>
      <c r="AL371" t="n">
        <v>7</v>
      </c>
      <c r="AM371" t="n">
        <v>7</v>
      </c>
      <c r="AN371" t="n">
        <v>2</v>
      </c>
      <c r="AO371" t="n">
        <v>2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HYPERLINK("http://catalog.hathitrust.org/Record/001306099","HathiTrust Record")</f>
        <v/>
      </c>
      <c r="AS371">
        <f>HYPERLINK("https://creighton-primo.hosted.exlibrisgroup.com/primo-explore/search?tab=default_tab&amp;search_scope=EVERYTHING&amp;vid=01CRU&amp;lang=en_US&amp;offset=0&amp;query=any,contains,991000935519702656","Catalog Record")</f>
        <v/>
      </c>
      <c r="AT371">
        <f>HYPERLINK("http://www.worldcat.org/oclc/164582","WorldCat Record")</f>
        <v/>
      </c>
      <c r="AU371" t="inlineStr">
        <is>
          <t>287941128:eng</t>
        </is>
      </c>
      <c r="AV371" t="inlineStr">
        <is>
          <t>164582</t>
        </is>
      </c>
      <c r="AW371" t="inlineStr">
        <is>
          <t>991000935519702656</t>
        </is>
      </c>
      <c r="AX371" t="inlineStr">
        <is>
          <t>991000935519702656</t>
        </is>
      </c>
      <c r="AY371" t="inlineStr">
        <is>
          <t>2269886110002656</t>
        </is>
      </c>
      <c r="AZ371" t="inlineStr">
        <is>
          <t>BOOK</t>
        </is>
      </c>
      <c r="BB371" t="inlineStr">
        <is>
          <t>9780060110918</t>
        </is>
      </c>
      <c r="BC371" t="inlineStr">
        <is>
          <t>32285000889633</t>
        </is>
      </c>
      <c r="BD371" t="inlineStr">
        <is>
          <t>893225456</t>
        </is>
      </c>
    </row>
    <row r="372">
      <c r="A372" t="inlineStr">
        <is>
          <t>No</t>
        </is>
      </c>
      <c r="B372" t="inlineStr">
        <is>
          <t>H91 .F35</t>
        </is>
      </c>
      <c r="C372" t="inlineStr">
        <is>
          <t>0                      H  0091000F  35</t>
        </is>
      </c>
      <c r="D372" t="inlineStr">
        <is>
          <t>The proper study of man; perspectives on the social sciences.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Fadiman, James, 1939- compiler.</t>
        </is>
      </c>
      <c r="L372" t="inlineStr">
        <is>
          <t>New York, Macmillan [1971]</t>
        </is>
      </c>
      <c r="M372" t="inlineStr">
        <is>
          <t>1971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H  </t>
        </is>
      </c>
      <c r="S372" t="n">
        <v>1</v>
      </c>
      <c r="T372" t="n">
        <v>1</v>
      </c>
      <c r="U372" t="inlineStr">
        <is>
          <t>2004-11-01</t>
        </is>
      </c>
      <c r="V372" t="inlineStr">
        <is>
          <t>2004-11-01</t>
        </is>
      </c>
      <c r="W372" t="inlineStr">
        <is>
          <t>1997-06-06</t>
        </is>
      </c>
      <c r="X372" t="inlineStr">
        <is>
          <t>1997-06-06</t>
        </is>
      </c>
      <c r="Y372" t="n">
        <v>374</v>
      </c>
      <c r="Z372" t="n">
        <v>319</v>
      </c>
      <c r="AA372" t="n">
        <v>325</v>
      </c>
      <c r="AB372" t="n">
        <v>2</v>
      </c>
      <c r="AC372" t="n">
        <v>2</v>
      </c>
      <c r="AD372" t="n">
        <v>10</v>
      </c>
      <c r="AE372" t="n">
        <v>10</v>
      </c>
      <c r="AF372" t="n">
        <v>3</v>
      </c>
      <c r="AG372" t="n">
        <v>3</v>
      </c>
      <c r="AH372" t="n">
        <v>2</v>
      </c>
      <c r="AI372" t="n">
        <v>2</v>
      </c>
      <c r="AJ372" t="n">
        <v>7</v>
      </c>
      <c r="AK372" t="n">
        <v>7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HYPERLINK("http://catalog.hathitrust.org/Record/001885599","HathiTrust Record")</f>
        <v/>
      </c>
      <c r="AS372">
        <f>HYPERLINK("https://creighton-primo.hosted.exlibrisgroup.com/primo-explore/search?tab=default_tab&amp;search_scope=EVERYTHING&amp;vid=01CRU&amp;lang=en_US&amp;offset=0&amp;query=any,contains,991000679009702656","Catalog Record")</f>
        <v/>
      </c>
      <c r="AT372">
        <f>HYPERLINK("http://www.worldcat.org/oclc/120910","WorldCat Record")</f>
        <v/>
      </c>
      <c r="AU372" t="inlineStr">
        <is>
          <t>422297668:eng</t>
        </is>
      </c>
      <c r="AV372" t="inlineStr">
        <is>
          <t>120910</t>
        </is>
      </c>
      <c r="AW372" t="inlineStr">
        <is>
          <t>991000679009702656</t>
        </is>
      </c>
      <c r="AX372" t="inlineStr">
        <is>
          <t>991000679009702656</t>
        </is>
      </c>
      <c r="AY372" t="inlineStr">
        <is>
          <t>2261886480002656</t>
        </is>
      </c>
      <c r="AZ372" t="inlineStr">
        <is>
          <t>BOOK</t>
        </is>
      </c>
      <c r="BC372" t="inlineStr">
        <is>
          <t>32285002762895</t>
        </is>
      </c>
      <c r="BD372" t="inlineStr">
        <is>
          <t>893871893</t>
        </is>
      </c>
    </row>
    <row r="373">
      <c r="A373" t="inlineStr">
        <is>
          <t>No</t>
        </is>
      </c>
      <c r="B373" t="inlineStr">
        <is>
          <t>H91 .F73 1989</t>
        </is>
      </c>
      <c r="C373" t="inlineStr">
        <is>
          <t>0                      H  0091000F  73          1989</t>
        </is>
      </c>
      <c r="D373" t="inlineStr">
        <is>
          <t>Survey research by telephone / James H. Frey.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Frey, James H.</t>
        </is>
      </c>
      <c r="L373" t="inlineStr">
        <is>
          <t>Newbury Park, Calif. : Sage Publications, c1989.</t>
        </is>
      </c>
      <c r="M373" t="inlineStr">
        <is>
          <t>1989</t>
        </is>
      </c>
      <c r="N373" t="inlineStr">
        <is>
          <t>2nd ed.</t>
        </is>
      </c>
      <c r="O373" t="inlineStr">
        <is>
          <t>eng</t>
        </is>
      </c>
      <c r="P373" t="inlineStr">
        <is>
          <t>cau</t>
        </is>
      </c>
      <c r="Q373" t="inlineStr">
        <is>
          <t>Sage library of social research ; v. 150</t>
        </is>
      </c>
      <c r="R373" t="inlineStr">
        <is>
          <t xml:space="preserve">H  </t>
        </is>
      </c>
      <c r="S373" t="n">
        <v>2</v>
      </c>
      <c r="T373" t="n">
        <v>2</v>
      </c>
      <c r="U373" t="inlineStr">
        <is>
          <t>1994-11-06</t>
        </is>
      </c>
      <c r="V373" t="inlineStr">
        <is>
          <t>1994-11-06</t>
        </is>
      </c>
      <c r="W373" t="inlineStr">
        <is>
          <t>1992-01-31</t>
        </is>
      </c>
      <c r="X373" t="inlineStr">
        <is>
          <t>1992-01-31</t>
        </is>
      </c>
      <c r="Y373" t="n">
        <v>440</v>
      </c>
      <c r="Z373" t="n">
        <v>315</v>
      </c>
      <c r="AA373" t="n">
        <v>595</v>
      </c>
      <c r="AB373" t="n">
        <v>3</v>
      </c>
      <c r="AC373" t="n">
        <v>5</v>
      </c>
      <c r="AD373" t="n">
        <v>12</v>
      </c>
      <c r="AE373" t="n">
        <v>31</v>
      </c>
      <c r="AF373" t="n">
        <v>5</v>
      </c>
      <c r="AG373" t="n">
        <v>14</v>
      </c>
      <c r="AH373" t="n">
        <v>1</v>
      </c>
      <c r="AI373" t="n">
        <v>5</v>
      </c>
      <c r="AJ373" t="n">
        <v>5</v>
      </c>
      <c r="AK373" t="n">
        <v>17</v>
      </c>
      <c r="AL373" t="n">
        <v>2</v>
      </c>
      <c r="AM373" t="n">
        <v>4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HYPERLINK("http://catalog.hathitrust.org/Record/001815355","HathiTrust Record")</f>
        <v/>
      </c>
      <c r="AS373">
        <f>HYPERLINK("https://creighton-primo.hosted.exlibrisgroup.com/primo-explore/search?tab=default_tab&amp;search_scope=EVERYTHING&amp;vid=01CRU&amp;lang=en_US&amp;offset=0&amp;query=any,contains,991001441719702656","Catalog Record")</f>
        <v/>
      </c>
      <c r="AT373">
        <f>HYPERLINK("http://www.worldcat.org/oclc/19262844","WorldCat Record")</f>
        <v/>
      </c>
      <c r="AU373" t="inlineStr">
        <is>
          <t>21318025:eng</t>
        </is>
      </c>
      <c r="AV373" t="inlineStr">
        <is>
          <t>19262844</t>
        </is>
      </c>
      <c r="AW373" t="inlineStr">
        <is>
          <t>991001441719702656</t>
        </is>
      </c>
      <c r="AX373" t="inlineStr">
        <is>
          <t>991001441719702656</t>
        </is>
      </c>
      <c r="AY373" t="inlineStr">
        <is>
          <t>2272782680002656</t>
        </is>
      </c>
      <c r="AZ373" t="inlineStr">
        <is>
          <t>BOOK</t>
        </is>
      </c>
      <c r="BB373" t="inlineStr">
        <is>
          <t>9780803929852</t>
        </is>
      </c>
      <c r="BC373" t="inlineStr">
        <is>
          <t>32285000889658</t>
        </is>
      </c>
      <c r="BD373" t="inlineStr">
        <is>
          <t>893608873</t>
        </is>
      </c>
    </row>
    <row r="374">
      <c r="A374" t="inlineStr">
        <is>
          <t>No</t>
        </is>
      </c>
      <c r="B374" t="inlineStr">
        <is>
          <t>H91 .M8</t>
        </is>
      </c>
      <c r="C374" t="inlineStr">
        <is>
          <t>0                      H  0091000M  8</t>
        </is>
      </c>
      <c r="D374" t="inlineStr">
        <is>
          <t>A guide to writing and publishing in the social and behavioral sciences / Carolyn J. Mullins.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Mullins, Carolyn J.</t>
        </is>
      </c>
      <c r="L374" t="inlineStr">
        <is>
          <t>New York : Wiley, c1977.</t>
        </is>
      </c>
      <c r="M374" t="inlineStr">
        <is>
          <t>1977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H  </t>
        </is>
      </c>
      <c r="S374" t="n">
        <v>3</v>
      </c>
      <c r="T374" t="n">
        <v>3</v>
      </c>
      <c r="U374" t="inlineStr">
        <is>
          <t>1995-08-26</t>
        </is>
      </c>
      <c r="V374" t="inlineStr">
        <is>
          <t>1995-08-26</t>
        </is>
      </c>
      <c r="W374" t="inlineStr">
        <is>
          <t>1991-10-31</t>
        </is>
      </c>
      <c r="X374" t="inlineStr">
        <is>
          <t>1991-10-31</t>
        </is>
      </c>
      <c r="Y374" t="n">
        <v>653</v>
      </c>
      <c r="Z374" t="n">
        <v>523</v>
      </c>
      <c r="AA374" t="n">
        <v>560</v>
      </c>
      <c r="AB374" t="n">
        <v>6</v>
      </c>
      <c r="AC374" t="n">
        <v>6</v>
      </c>
      <c r="AD374" t="n">
        <v>26</v>
      </c>
      <c r="AE374" t="n">
        <v>27</v>
      </c>
      <c r="AF374" t="n">
        <v>8</v>
      </c>
      <c r="AG374" t="n">
        <v>8</v>
      </c>
      <c r="AH374" t="n">
        <v>8</v>
      </c>
      <c r="AI374" t="n">
        <v>8</v>
      </c>
      <c r="AJ374" t="n">
        <v>14</v>
      </c>
      <c r="AK374" t="n">
        <v>15</v>
      </c>
      <c r="AL374" t="n">
        <v>4</v>
      </c>
      <c r="AM374" t="n">
        <v>4</v>
      </c>
      <c r="AN374" t="n">
        <v>1</v>
      </c>
      <c r="AO374" t="n">
        <v>1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HYPERLINK("http://catalog.hathitrust.org/Record/000104899","HathiTrust Record")</f>
        <v/>
      </c>
      <c r="AS374">
        <f>HYPERLINK("https://creighton-primo.hosted.exlibrisgroup.com/primo-explore/search?tab=default_tab&amp;search_scope=EVERYTHING&amp;vid=01CRU&amp;lang=en_US&amp;offset=0&amp;query=any,contains,991004245169702656","Catalog Record")</f>
        <v/>
      </c>
      <c r="AT374">
        <f>HYPERLINK("http://www.worldcat.org/oclc/2798151","WorldCat Record")</f>
        <v/>
      </c>
      <c r="AU374" t="inlineStr">
        <is>
          <t>6349488:eng</t>
        </is>
      </c>
      <c r="AV374" t="inlineStr">
        <is>
          <t>2798151</t>
        </is>
      </c>
      <c r="AW374" t="inlineStr">
        <is>
          <t>991004245169702656</t>
        </is>
      </c>
      <c r="AX374" t="inlineStr">
        <is>
          <t>991004245169702656</t>
        </is>
      </c>
      <c r="AY374" t="inlineStr">
        <is>
          <t>2272756710002656</t>
        </is>
      </c>
      <c r="AZ374" t="inlineStr">
        <is>
          <t>BOOK</t>
        </is>
      </c>
      <c r="BB374" t="inlineStr">
        <is>
          <t>9780471624202</t>
        </is>
      </c>
      <c r="BC374" t="inlineStr">
        <is>
          <t>32285000802677</t>
        </is>
      </c>
      <c r="BD374" t="inlineStr">
        <is>
          <t>893894744</t>
        </is>
      </c>
    </row>
    <row r="375">
      <c r="A375" t="inlineStr">
        <is>
          <t>No</t>
        </is>
      </c>
      <c r="B375" t="inlineStr">
        <is>
          <t>H91 .Q43</t>
        </is>
      </c>
      <c r="C375" t="inlineStr">
        <is>
          <t>0                      H  0091000Q  43</t>
        </is>
      </c>
      <c r="D375" t="inlineStr">
        <is>
          <t>Human ecology.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Quinn, James Alfred, 1895-</t>
        </is>
      </c>
      <c r="L375" t="inlineStr">
        <is>
          <t>New York, Prentice-Hall, 1950.</t>
        </is>
      </c>
      <c r="M375" t="inlineStr">
        <is>
          <t>1950</t>
        </is>
      </c>
      <c r="O375" t="inlineStr">
        <is>
          <t>eng</t>
        </is>
      </c>
      <c r="P375" t="inlineStr">
        <is>
          <t>nyu</t>
        </is>
      </c>
      <c r="Q375" t="inlineStr">
        <is>
          <t>Prentice-Hall sociology series</t>
        </is>
      </c>
      <c r="R375" t="inlineStr">
        <is>
          <t xml:space="preserve">H  </t>
        </is>
      </c>
      <c r="S375" t="n">
        <v>1</v>
      </c>
      <c r="T375" t="n">
        <v>1</v>
      </c>
      <c r="U375" t="inlineStr">
        <is>
          <t>2006-12-14</t>
        </is>
      </c>
      <c r="V375" t="inlineStr">
        <is>
          <t>2006-12-14</t>
        </is>
      </c>
      <c r="W375" t="inlineStr">
        <is>
          <t>1997-06-06</t>
        </is>
      </c>
      <c r="X375" t="inlineStr">
        <is>
          <t>1997-06-06</t>
        </is>
      </c>
      <c r="Y375" t="n">
        <v>328</v>
      </c>
      <c r="Z375" t="n">
        <v>282</v>
      </c>
      <c r="AA375" t="n">
        <v>397</v>
      </c>
      <c r="AB375" t="n">
        <v>3</v>
      </c>
      <c r="AC375" t="n">
        <v>3</v>
      </c>
      <c r="AD375" t="n">
        <v>21</v>
      </c>
      <c r="AE375" t="n">
        <v>22</v>
      </c>
      <c r="AF375" t="n">
        <v>6</v>
      </c>
      <c r="AG375" t="n">
        <v>6</v>
      </c>
      <c r="AH375" t="n">
        <v>4</v>
      </c>
      <c r="AI375" t="n">
        <v>4</v>
      </c>
      <c r="AJ375" t="n">
        <v>14</v>
      </c>
      <c r="AK375" t="n">
        <v>15</v>
      </c>
      <c r="AL375" t="n">
        <v>2</v>
      </c>
      <c r="AM375" t="n">
        <v>2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HYPERLINK("http://catalog.hathitrust.org/Record/007470982","HathiTrust Record")</f>
        <v/>
      </c>
      <c r="AS375">
        <f>HYPERLINK("https://creighton-primo.hosted.exlibrisgroup.com/primo-explore/search?tab=default_tab&amp;search_scope=EVERYTHING&amp;vid=01CRU&amp;lang=en_US&amp;offset=0&amp;query=any,contains,991002119869702656","Catalog Record")</f>
        <v/>
      </c>
      <c r="AT375">
        <f>HYPERLINK("http://www.worldcat.org/oclc/268580","WorldCat Record")</f>
        <v/>
      </c>
      <c r="AU375" t="inlineStr">
        <is>
          <t>1270203:eng</t>
        </is>
      </c>
      <c r="AV375" t="inlineStr">
        <is>
          <t>268580</t>
        </is>
      </c>
      <c r="AW375" t="inlineStr">
        <is>
          <t>991002119869702656</t>
        </is>
      </c>
      <c r="AX375" t="inlineStr">
        <is>
          <t>991002119869702656</t>
        </is>
      </c>
      <c r="AY375" t="inlineStr">
        <is>
          <t>2270389230002656</t>
        </is>
      </c>
      <c r="AZ375" t="inlineStr">
        <is>
          <t>BOOK</t>
        </is>
      </c>
      <c r="BC375" t="inlineStr">
        <is>
          <t>32285002762937</t>
        </is>
      </c>
      <c r="BD375" t="inlineStr">
        <is>
          <t>893885869</t>
        </is>
      </c>
    </row>
    <row r="376">
      <c r="A376" t="inlineStr">
        <is>
          <t>No</t>
        </is>
      </c>
      <c r="B376" t="inlineStr">
        <is>
          <t>H95 .L45</t>
        </is>
      </c>
      <c r="C376" t="inlineStr">
        <is>
          <t>0                      H  0095000L  45</t>
        </is>
      </c>
      <c r="D376" t="inlineStr">
        <is>
          <t>Human relationships : an introduction to sociological concepts / [by] Myron H. Levenson. --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Levenson, Myron H., 1926-</t>
        </is>
      </c>
      <c r="L376" t="inlineStr">
        <is>
          <t>Englewood Cliffs, N.J. : Prentice-Hall, [1974]</t>
        </is>
      </c>
      <c r="M376" t="inlineStr">
        <is>
          <t>1974</t>
        </is>
      </c>
      <c r="O376" t="inlineStr">
        <is>
          <t>eng</t>
        </is>
      </c>
      <c r="P376" t="inlineStr">
        <is>
          <t>nju</t>
        </is>
      </c>
      <c r="R376" t="inlineStr">
        <is>
          <t xml:space="preserve">H  </t>
        </is>
      </c>
      <c r="S376" t="n">
        <v>2</v>
      </c>
      <c r="T376" t="n">
        <v>2</v>
      </c>
      <c r="U376" t="inlineStr">
        <is>
          <t>1994-02-27</t>
        </is>
      </c>
      <c r="V376" t="inlineStr">
        <is>
          <t>1994-02-27</t>
        </is>
      </c>
      <c r="W376" t="inlineStr">
        <is>
          <t>1992-01-31</t>
        </is>
      </c>
      <c r="X376" t="inlineStr">
        <is>
          <t>1992-01-31</t>
        </is>
      </c>
      <c r="Y376" t="n">
        <v>105</v>
      </c>
      <c r="Z376" t="n">
        <v>60</v>
      </c>
      <c r="AA376" t="n">
        <v>61</v>
      </c>
      <c r="AB376" t="n">
        <v>2</v>
      </c>
      <c r="AC376" t="n">
        <v>2</v>
      </c>
      <c r="AD376" t="n">
        <v>3</v>
      </c>
      <c r="AE376" t="n">
        <v>3</v>
      </c>
      <c r="AF376" t="n">
        <v>1</v>
      </c>
      <c r="AG376" t="n">
        <v>1</v>
      </c>
      <c r="AH376" t="n">
        <v>1</v>
      </c>
      <c r="AI376" t="n">
        <v>1</v>
      </c>
      <c r="AJ376" t="n">
        <v>1</v>
      </c>
      <c r="AK376" t="n">
        <v>1</v>
      </c>
      <c r="AL376" t="n">
        <v>1</v>
      </c>
      <c r="AM376" t="n">
        <v>1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HYPERLINK("http://catalog.hathitrust.org/Record/102487583","HathiTrust Record")</f>
        <v/>
      </c>
      <c r="AS376">
        <f>HYPERLINK("https://creighton-primo.hosted.exlibrisgroup.com/primo-explore/search?tab=default_tab&amp;search_scope=EVERYTHING&amp;vid=01CRU&amp;lang=en_US&amp;offset=0&amp;query=any,contains,991003156869702656","Catalog Record")</f>
        <v/>
      </c>
      <c r="AT376">
        <f>HYPERLINK("http://www.worldcat.org/oclc/695777","WorldCat Record")</f>
        <v/>
      </c>
      <c r="AU376" t="inlineStr">
        <is>
          <t>375402939:eng</t>
        </is>
      </c>
      <c r="AV376" t="inlineStr">
        <is>
          <t>695777</t>
        </is>
      </c>
      <c r="AW376" t="inlineStr">
        <is>
          <t>991003156869702656</t>
        </is>
      </c>
      <c r="AX376" t="inlineStr">
        <is>
          <t>991003156869702656</t>
        </is>
      </c>
      <c r="AY376" t="inlineStr">
        <is>
          <t>2267864080002656</t>
        </is>
      </c>
      <c r="AZ376" t="inlineStr">
        <is>
          <t>BOOK</t>
        </is>
      </c>
      <c r="BB376" t="inlineStr">
        <is>
          <t>9780134464503</t>
        </is>
      </c>
      <c r="BC376" t="inlineStr">
        <is>
          <t>32285000889682</t>
        </is>
      </c>
      <c r="BD376" t="inlineStr">
        <is>
          <t>893623209</t>
        </is>
      </c>
    </row>
    <row r="377">
      <c r="A377" t="inlineStr">
        <is>
          <t>No</t>
        </is>
      </c>
      <c r="B377" t="inlineStr">
        <is>
          <t>H97 .A63 2003</t>
        </is>
      </c>
      <c r="C377" t="inlineStr">
        <is>
          <t>0                      H  0097000A  63          2003</t>
        </is>
      </c>
      <c r="D377" t="inlineStr">
        <is>
          <t>Pursuing truth, exercising power : social science and public policy in the twenty-first century / Lisa Anderson.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Anderson, Lisa, 1950-</t>
        </is>
      </c>
      <c r="L377" t="inlineStr">
        <is>
          <t>New York : Columbia University Press, c2003.</t>
        </is>
      </c>
      <c r="M377" t="inlineStr">
        <is>
          <t>2003</t>
        </is>
      </c>
      <c r="O377" t="inlineStr">
        <is>
          <t>eng</t>
        </is>
      </c>
      <c r="P377" t="inlineStr">
        <is>
          <t>nyu</t>
        </is>
      </c>
      <c r="Q377" t="inlineStr">
        <is>
          <t>Leonard Hastings Schoff memorial lectures</t>
        </is>
      </c>
      <c r="R377" t="inlineStr">
        <is>
          <t xml:space="preserve">H  </t>
        </is>
      </c>
      <c r="S377" t="n">
        <v>1</v>
      </c>
      <c r="T377" t="n">
        <v>1</v>
      </c>
      <c r="U377" t="inlineStr">
        <is>
          <t>2006-04-03</t>
        </is>
      </c>
      <c r="V377" t="inlineStr">
        <is>
          <t>2006-04-03</t>
        </is>
      </c>
      <c r="W377" t="inlineStr">
        <is>
          <t>2006-04-03</t>
        </is>
      </c>
      <c r="X377" t="inlineStr">
        <is>
          <t>2006-04-03</t>
        </is>
      </c>
      <c r="Y377" t="n">
        <v>357</v>
      </c>
      <c r="Z377" t="n">
        <v>286</v>
      </c>
      <c r="AA377" t="n">
        <v>909</v>
      </c>
      <c r="AB377" t="n">
        <v>3</v>
      </c>
      <c r="AC377" t="n">
        <v>7</v>
      </c>
      <c r="AD377" t="n">
        <v>18</v>
      </c>
      <c r="AE377" t="n">
        <v>33</v>
      </c>
      <c r="AF377" t="n">
        <v>7</v>
      </c>
      <c r="AG377" t="n">
        <v>12</v>
      </c>
      <c r="AH377" t="n">
        <v>4</v>
      </c>
      <c r="AI377" t="n">
        <v>8</v>
      </c>
      <c r="AJ377" t="n">
        <v>8</v>
      </c>
      <c r="AK377" t="n">
        <v>12</v>
      </c>
      <c r="AL377" t="n">
        <v>2</v>
      </c>
      <c r="AM377" t="n">
        <v>6</v>
      </c>
      <c r="AN377" t="n">
        <v>1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HYPERLINK("https://creighton-primo.hosted.exlibrisgroup.com/primo-explore/search?tab=default_tab&amp;search_scope=EVERYTHING&amp;vid=01CRU&amp;lang=en_US&amp;offset=0&amp;query=any,contains,991004775089702656","Catalog Record")</f>
        <v/>
      </c>
      <c r="AT377">
        <f>HYPERLINK("http://www.worldcat.org/oclc/51655500","WorldCat Record")</f>
        <v/>
      </c>
      <c r="AU377" t="inlineStr">
        <is>
          <t>801692041:eng</t>
        </is>
      </c>
      <c r="AV377" t="inlineStr">
        <is>
          <t>51655500</t>
        </is>
      </c>
      <c r="AW377" t="inlineStr">
        <is>
          <t>991004775089702656</t>
        </is>
      </c>
      <c r="AX377" t="inlineStr">
        <is>
          <t>991004775089702656</t>
        </is>
      </c>
      <c r="AY377" t="inlineStr">
        <is>
          <t>2267523100002656</t>
        </is>
      </c>
      <c r="AZ377" t="inlineStr">
        <is>
          <t>BOOK</t>
        </is>
      </c>
      <c r="BB377" t="inlineStr">
        <is>
          <t>9780231126069</t>
        </is>
      </c>
      <c r="BC377" t="inlineStr">
        <is>
          <t>32285005169361</t>
        </is>
      </c>
      <c r="BD377" t="inlineStr">
        <is>
          <t>893319622</t>
        </is>
      </c>
    </row>
    <row r="378">
      <c r="A378" t="inlineStr">
        <is>
          <t>No</t>
        </is>
      </c>
      <c r="B378" t="inlineStr">
        <is>
          <t>H97 .B6 1987</t>
        </is>
      </c>
      <c r="C378" t="inlineStr">
        <is>
          <t>0                      H  0097000B  6           1987</t>
        </is>
      </c>
      <c r="D378" t="inlineStr">
        <is>
          <t>Policy analysis by design / Davis B. Bobrow and John S. Dryzek.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Bobrow, Davis B.</t>
        </is>
      </c>
      <c r="L378" t="inlineStr">
        <is>
          <t>Pittsburgh, Pa. : University of Pittsburgh Press, c1987.</t>
        </is>
      </c>
      <c r="M378" t="inlineStr">
        <is>
          <t>1987</t>
        </is>
      </c>
      <c r="O378" t="inlineStr">
        <is>
          <t>eng</t>
        </is>
      </c>
      <c r="P378" t="inlineStr">
        <is>
          <t>pau</t>
        </is>
      </c>
      <c r="Q378" t="inlineStr">
        <is>
          <t>Pitt series in policy and institutional studies</t>
        </is>
      </c>
      <c r="R378" t="inlineStr">
        <is>
          <t xml:space="preserve">H  </t>
        </is>
      </c>
      <c r="S378" t="n">
        <v>1</v>
      </c>
      <c r="T378" t="n">
        <v>1</v>
      </c>
      <c r="U378" t="inlineStr">
        <is>
          <t>2007-10-01</t>
        </is>
      </c>
      <c r="V378" t="inlineStr">
        <is>
          <t>2007-10-01</t>
        </is>
      </c>
      <c r="W378" t="inlineStr">
        <is>
          <t>1996-01-18</t>
        </is>
      </c>
      <c r="X378" t="inlineStr">
        <is>
          <t>1996-01-18</t>
        </is>
      </c>
      <c r="Y378" t="n">
        <v>490</v>
      </c>
      <c r="Z378" t="n">
        <v>391</v>
      </c>
      <c r="AA378" t="n">
        <v>409</v>
      </c>
      <c r="AB378" t="n">
        <v>4</v>
      </c>
      <c r="AC378" t="n">
        <v>4</v>
      </c>
      <c r="AD378" t="n">
        <v>23</v>
      </c>
      <c r="AE378" t="n">
        <v>23</v>
      </c>
      <c r="AF378" t="n">
        <v>7</v>
      </c>
      <c r="AG378" t="n">
        <v>7</v>
      </c>
      <c r="AH378" t="n">
        <v>8</v>
      </c>
      <c r="AI378" t="n">
        <v>8</v>
      </c>
      <c r="AJ378" t="n">
        <v>11</v>
      </c>
      <c r="AK378" t="n">
        <v>11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HYPERLINK("http://catalog.hathitrust.org/Record/000858086","HathiTrust Record")</f>
        <v/>
      </c>
      <c r="AS378">
        <f>HYPERLINK("https://creighton-primo.hosted.exlibrisgroup.com/primo-explore/search?tab=default_tab&amp;search_scope=EVERYTHING&amp;vid=01CRU&amp;lang=en_US&amp;offset=0&amp;query=any,contains,991001028129702656","Catalog Record")</f>
        <v/>
      </c>
      <c r="AT378">
        <f>HYPERLINK("http://www.worldcat.org/oclc/15488942","WorldCat Record")</f>
        <v/>
      </c>
      <c r="AU378" t="inlineStr">
        <is>
          <t>10540194:eng</t>
        </is>
      </c>
      <c r="AV378" t="inlineStr">
        <is>
          <t>15488942</t>
        </is>
      </c>
      <c r="AW378" t="inlineStr">
        <is>
          <t>991001028129702656</t>
        </is>
      </c>
      <c r="AX378" t="inlineStr">
        <is>
          <t>991001028129702656</t>
        </is>
      </c>
      <c r="AY378" t="inlineStr">
        <is>
          <t>2271263710002656</t>
        </is>
      </c>
      <c r="AZ378" t="inlineStr">
        <is>
          <t>BOOK</t>
        </is>
      </c>
      <c r="BB378" t="inlineStr">
        <is>
          <t>9780822953920</t>
        </is>
      </c>
      <c r="BC378" t="inlineStr">
        <is>
          <t>32285002119377</t>
        </is>
      </c>
      <c r="BD378" t="inlineStr">
        <is>
          <t>893791098</t>
        </is>
      </c>
    </row>
    <row r="379">
      <c r="A379" t="inlineStr">
        <is>
          <t>No</t>
        </is>
      </c>
      <c r="B379" t="inlineStr">
        <is>
          <t>H97 .B732 1983</t>
        </is>
      </c>
      <c r="C379" t="inlineStr">
        <is>
          <t>0                      H  0097000B  732         1983</t>
        </is>
      </c>
      <c r="D379" t="inlineStr">
        <is>
          <t>The foundations of policy analysis / Garry D. Brewer, Peter deLeon.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Brewer, Garry D.</t>
        </is>
      </c>
      <c r="L379" t="inlineStr">
        <is>
          <t>Homewood, Ill. : Dorsey Press, 1983.</t>
        </is>
      </c>
      <c r="M379" t="inlineStr">
        <is>
          <t>1983</t>
        </is>
      </c>
      <c r="O379" t="inlineStr">
        <is>
          <t>eng</t>
        </is>
      </c>
      <c r="P379" t="inlineStr">
        <is>
          <t>ilu</t>
        </is>
      </c>
      <c r="Q379" t="inlineStr">
        <is>
          <t>The Dorsey series in political science</t>
        </is>
      </c>
      <c r="R379" t="inlineStr">
        <is>
          <t xml:space="preserve">H  </t>
        </is>
      </c>
      <c r="S379" t="n">
        <v>3</v>
      </c>
      <c r="T379" t="n">
        <v>3</v>
      </c>
      <c r="U379" t="inlineStr">
        <is>
          <t>2007-10-01</t>
        </is>
      </c>
      <c r="V379" t="inlineStr">
        <is>
          <t>2007-10-01</t>
        </is>
      </c>
      <c r="W379" t="inlineStr">
        <is>
          <t>1992-01-31</t>
        </is>
      </c>
      <c r="X379" t="inlineStr">
        <is>
          <t>1992-01-31</t>
        </is>
      </c>
      <c r="Y379" t="n">
        <v>378</v>
      </c>
      <c r="Z379" t="n">
        <v>295</v>
      </c>
      <c r="AA379" t="n">
        <v>308</v>
      </c>
      <c r="AB379" t="n">
        <v>1</v>
      </c>
      <c r="AC379" t="n">
        <v>1</v>
      </c>
      <c r="AD379" t="n">
        <v>13</v>
      </c>
      <c r="AE379" t="n">
        <v>13</v>
      </c>
      <c r="AF379" t="n">
        <v>5</v>
      </c>
      <c r="AG379" t="n">
        <v>5</v>
      </c>
      <c r="AH379" t="n">
        <v>5</v>
      </c>
      <c r="AI379" t="n">
        <v>5</v>
      </c>
      <c r="AJ379" t="n">
        <v>8</v>
      </c>
      <c r="AK379" t="n">
        <v>8</v>
      </c>
      <c r="AL379" t="n">
        <v>0</v>
      </c>
      <c r="AM379" t="n">
        <v>0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HYPERLINK("https://creighton-primo.hosted.exlibrisgroup.com/primo-explore/search?tab=default_tab&amp;search_scope=EVERYTHING&amp;vid=01CRU&amp;lang=en_US&amp;offset=0&amp;query=any,contains,991000168629702656","Catalog Record")</f>
        <v/>
      </c>
      <c r="AT379">
        <f>HYPERLINK("http://www.worldcat.org/oclc/9309612","WorldCat Record")</f>
        <v/>
      </c>
      <c r="AU379" t="inlineStr">
        <is>
          <t>37271167:eng</t>
        </is>
      </c>
      <c r="AV379" t="inlineStr">
        <is>
          <t>9309612</t>
        </is>
      </c>
      <c r="AW379" t="inlineStr">
        <is>
          <t>991000168629702656</t>
        </is>
      </c>
      <c r="AX379" t="inlineStr">
        <is>
          <t>991000168629702656</t>
        </is>
      </c>
      <c r="AY379" t="inlineStr">
        <is>
          <t>2261904170002656</t>
        </is>
      </c>
      <c r="AZ379" t="inlineStr">
        <is>
          <t>BOOK</t>
        </is>
      </c>
      <c r="BB379" t="inlineStr">
        <is>
          <t>9780256023237</t>
        </is>
      </c>
      <c r="BC379" t="inlineStr">
        <is>
          <t>32285000889690</t>
        </is>
      </c>
      <c r="BD379" t="inlineStr">
        <is>
          <t>893796487</t>
        </is>
      </c>
    </row>
    <row r="380">
      <c r="A380" t="inlineStr">
        <is>
          <t>No</t>
        </is>
      </c>
      <c r="B380" t="inlineStr">
        <is>
          <t>H97 .C655 1987</t>
        </is>
      </c>
      <c r="C380" t="inlineStr">
        <is>
          <t>0                      H  0097000C  655         1987</t>
        </is>
      </c>
      <c r="D380" t="inlineStr">
        <is>
          <t>Confronting values in policy analysis : the politics of criteria / Frank Fischer and John Forester, editors.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Newbury Park, Calif. : Sage Publications, c1987.</t>
        </is>
      </c>
      <c r="M380" t="inlineStr">
        <is>
          <t>1987</t>
        </is>
      </c>
      <c r="O380" t="inlineStr">
        <is>
          <t>eng</t>
        </is>
      </c>
      <c r="P380" t="inlineStr">
        <is>
          <t>cau</t>
        </is>
      </c>
      <c r="Q380" t="inlineStr">
        <is>
          <t>Sage yearbooks in politics and public policy ; v. 14</t>
        </is>
      </c>
      <c r="R380" t="inlineStr">
        <is>
          <t xml:space="preserve">H  </t>
        </is>
      </c>
      <c r="S380" t="n">
        <v>8</v>
      </c>
      <c r="T380" t="n">
        <v>8</v>
      </c>
      <c r="U380" t="inlineStr">
        <is>
          <t>2001-06-07</t>
        </is>
      </c>
      <c r="V380" t="inlineStr">
        <is>
          <t>2001-06-07</t>
        </is>
      </c>
      <c r="W380" t="inlineStr">
        <is>
          <t>1992-01-31</t>
        </is>
      </c>
      <c r="X380" t="inlineStr">
        <is>
          <t>1992-01-31</t>
        </is>
      </c>
      <c r="Y380" t="n">
        <v>401</v>
      </c>
      <c r="Z380" t="n">
        <v>261</v>
      </c>
      <c r="AA380" t="n">
        <v>268</v>
      </c>
      <c r="AB380" t="n">
        <v>3</v>
      </c>
      <c r="AC380" t="n">
        <v>3</v>
      </c>
      <c r="AD380" t="n">
        <v>13</v>
      </c>
      <c r="AE380" t="n">
        <v>13</v>
      </c>
      <c r="AF380" t="n">
        <v>5</v>
      </c>
      <c r="AG380" t="n">
        <v>5</v>
      </c>
      <c r="AH380" t="n">
        <v>4</v>
      </c>
      <c r="AI380" t="n">
        <v>4</v>
      </c>
      <c r="AJ380" t="n">
        <v>7</v>
      </c>
      <c r="AK380" t="n">
        <v>7</v>
      </c>
      <c r="AL380" t="n">
        <v>2</v>
      </c>
      <c r="AM380" t="n">
        <v>2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HYPERLINK("http://catalog.hathitrust.org/Record/005714361","HathiTrust Record")</f>
        <v/>
      </c>
      <c r="AS380">
        <f>HYPERLINK("https://creighton-primo.hosted.exlibrisgroup.com/primo-explore/search?tab=default_tab&amp;search_scope=EVERYTHING&amp;vid=01CRU&amp;lang=en_US&amp;offset=0&amp;query=any,contains,991000826639702656","Catalog Record")</f>
        <v/>
      </c>
      <c r="AT380">
        <f>HYPERLINK("http://www.worldcat.org/oclc/13423856","WorldCat Record")</f>
        <v/>
      </c>
      <c r="AU380" t="inlineStr">
        <is>
          <t>836630519:eng</t>
        </is>
      </c>
      <c r="AV380" t="inlineStr">
        <is>
          <t>13423856</t>
        </is>
      </c>
      <c r="AW380" t="inlineStr">
        <is>
          <t>991000826639702656</t>
        </is>
      </c>
      <c r="AX380" t="inlineStr">
        <is>
          <t>991000826639702656</t>
        </is>
      </c>
      <c r="AY380" t="inlineStr">
        <is>
          <t>2266035970002656</t>
        </is>
      </c>
      <c r="AZ380" t="inlineStr">
        <is>
          <t>BOOK</t>
        </is>
      </c>
      <c r="BB380" t="inlineStr">
        <is>
          <t>9780803926172</t>
        </is>
      </c>
      <c r="BC380" t="inlineStr">
        <is>
          <t>32285000889708</t>
        </is>
      </c>
      <c r="BD380" t="inlineStr">
        <is>
          <t>893714928</t>
        </is>
      </c>
    </row>
    <row r="381">
      <c r="A381" t="inlineStr">
        <is>
          <t>No</t>
        </is>
      </c>
      <c r="B381" t="inlineStr">
        <is>
          <t>H97 .D454 1997</t>
        </is>
      </c>
      <c r="C381" t="inlineStr">
        <is>
          <t>0                      H  0097000D  454         1997</t>
        </is>
      </c>
      <c r="D381" t="inlineStr">
        <is>
          <t>Democracy and the policy sciences / Peter deLeon.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DeLeon, Peter.</t>
        </is>
      </c>
      <c r="L381" t="inlineStr">
        <is>
          <t>Albany : State University of New York Press, c1997.</t>
        </is>
      </c>
      <c r="M381" t="inlineStr">
        <is>
          <t>1997</t>
        </is>
      </c>
      <c r="O381" t="inlineStr">
        <is>
          <t>eng</t>
        </is>
      </c>
      <c r="P381" t="inlineStr">
        <is>
          <t>nyu</t>
        </is>
      </c>
      <c r="Q381" t="inlineStr">
        <is>
          <t>SUNY series in public policy</t>
        </is>
      </c>
      <c r="R381" t="inlineStr">
        <is>
          <t xml:space="preserve">H  </t>
        </is>
      </c>
      <c r="S381" t="n">
        <v>2</v>
      </c>
      <c r="T381" t="n">
        <v>2</v>
      </c>
      <c r="U381" t="inlineStr">
        <is>
          <t>2003-06-17</t>
        </is>
      </c>
      <c r="V381" t="inlineStr">
        <is>
          <t>2003-06-17</t>
        </is>
      </c>
      <c r="W381" t="inlineStr">
        <is>
          <t>1999-09-09</t>
        </is>
      </c>
      <c r="X381" t="inlineStr">
        <is>
          <t>1999-09-09</t>
        </is>
      </c>
      <c r="Y381" t="n">
        <v>342</v>
      </c>
      <c r="Z381" t="n">
        <v>271</v>
      </c>
      <c r="AA381" t="n">
        <v>276</v>
      </c>
      <c r="AB381" t="n">
        <v>3</v>
      </c>
      <c r="AC381" t="n">
        <v>3</v>
      </c>
      <c r="AD381" t="n">
        <v>15</v>
      </c>
      <c r="AE381" t="n">
        <v>15</v>
      </c>
      <c r="AF381" t="n">
        <v>5</v>
      </c>
      <c r="AG381" t="n">
        <v>5</v>
      </c>
      <c r="AH381" t="n">
        <v>4</v>
      </c>
      <c r="AI381" t="n">
        <v>4</v>
      </c>
      <c r="AJ381" t="n">
        <v>8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HYPERLINK("https://creighton-primo.hosted.exlibrisgroup.com/primo-explore/search?tab=default_tab&amp;search_scope=EVERYTHING&amp;vid=01CRU&amp;lang=en_US&amp;offset=0&amp;query=any,contains,991002751919702656","Catalog Record")</f>
        <v/>
      </c>
      <c r="AT381">
        <f>HYPERLINK("http://www.worldcat.org/oclc/36112173","WorldCat Record")</f>
        <v/>
      </c>
      <c r="AU381" t="inlineStr">
        <is>
          <t>606291:eng</t>
        </is>
      </c>
      <c r="AV381" t="inlineStr">
        <is>
          <t>36112173</t>
        </is>
      </c>
      <c r="AW381" t="inlineStr">
        <is>
          <t>991002751919702656</t>
        </is>
      </c>
      <c r="AX381" t="inlineStr">
        <is>
          <t>991002751919702656</t>
        </is>
      </c>
      <c r="AY381" t="inlineStr">
        <is>
          <t>2268126510002656</t>
        </is>
      </c>
      <c r="AZ381" t="inlineStr">
        <is>
          <t>BOOK</t>
        </is>
      </c>
      <c r="BB381" t="inlineStr">
        <is>
          <t>9780791435472</t>
        </is>
      </c>
      <c r="BC381" t="inlineStr">
        <is>
          <t>32285003587382</t>
        </is>
      </c>
      <c r="BD381" t="inlineStr">
        <is>
          <t>893892936</t>
        </is>
      </c>
    </row>
    <row r="382">
      <c r="A382" t="inlineStr">
        <is>
          <t>No</t>
        </is>
      </c>
      <c r="B382" t="inlineStr">
        <is>
          <t>H97 .D76 1983</t>
        </is>
      </c>
      <c r="C382" t="inlineStr">
        <is>
          <t>0                      H  0097000D  76          1983</t>
        </is>
      </c>
      <c r="D382" t="inlineStr">
        <is>
          <t>Public policymaking reexamined / Yehezkel Dror ; with a new introduction by the author.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Dror, Yehezkel, 1928-</t>
        </is>
      </c>
      <c r="L382" t="inlineStr">
        <is>
          <t>New Brunswick, N.J. : Transaction Books, [1983], c1968.</t>
        </is>
      </c>
      <c r="M382" t="inlineStr">
        <is>
          <t>1983</t>
        </is>
      </c>
      <c r="O382" t="inlineStr">
        <is>
          <t>eng</t>
        </is>
      </c>
      <c r="P382" t="inlineStr">
        <is>
          <t>nju</t>
        </is>
      </c>
      <c r="R382" t="inlineStr">
        <is>
          <t xml:space="preserve">H  </t>
        </is>
      </c>
      <c r="S382" t="n">
        <v>3</v>
      </c>
      <c r="T382" t="n">
        <v>3</v>
      </c>
      <c r="U382" t="inlineStr">
        <is>
          <t>1993-08-29</t>
        </is>
      </c>
      <c r="V382" t="inlineStr">
        <is>
          <t>1993-08-29</t>
        </is>
      </c>
      <c r="W382" t="inlineStr">
        <is>
          <t>1992-01-31</t>
        </is>
      </c>
      <c r="X382" t="inlineStr">
        <is>
          <t>1992-01-31</t>
        </is>
      </c>
      <c r="Y382" t="n">
        <v>167</v>
      </c>
      <c r="Z382" t="n">
        <v>106</v>
      </c>
      <c r="AA382" t="n">
        <v>541</v>
      </c>
      <c r="AB382" t="n">
        <v>2</v>
      </c>
      <c r="AC382" t="n">
        <v>5</v>
      </c>
      <c r="AD382" t="n">
        <v>6</v>
      </c>
      <c r="AE382" t="n">
        <v>30</v>
      </c>
      <c r="AF382" t="n">
        <v>1</v>
      </c>
      <c r="AG382" t="n">
        <v>9</v>
      </c>
      <c r="AH382" t="n">
        <v>0</v>
      </c>
      <c r="AI382" t="n">
        <v>4</v>
      </c>
      <c r="AJ382" t="n">
        <v>3</v>
      </c>
      <c r="AK382" t="n">
        <v>18</v>
      </c>
      <c r="AL382" t="n">
        <v>1</v>
      </c>
      <c r="AM382" t="n">
        <v>4</v>
      </c>
      <c r="AN382" t="n">
        <v>1</v>
      </c>
      <c r="AO382" t="n">
        <v>2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HYPERLINK("https://creighton-primo.hosted.exlibrisgroup.com/primo-explore/search?tab=default_tab&amp;search_scope=EVERYTHING&amp;vid=01CRU&amp;lang=en_US&amp;offset=0&amp;query=any,contains,991000146529702656","Catalog Record")</f>
        <v/>
      </c>
      <c r="AT382">
        <f>HYPERLINK("http://www.worldcat.org/oclc/9195678","WorldCat Record")</f>
        <v/>
      </c>
      <c r="AU382" t="inlineStr">
        <is>
          <t>2124269:eng</t>
        </is>
      </c>
      <c r="AV382" t="inlineStr">
        <is>
          <t>9195678</t>
        </is>
      </c>
      <c r="AW382" t="inlineStr">
        <is>
          <t>991000146529702656</t>
        </is>
      </c>
      <c r="AX382" t="inlineStr">
        <is>
          <t>991000146529702656</t>
        </is>
      </c>
      <c r="AY382" t="inlineStr">
        <is>
          <t>2266555300002656</t>
        </is>
      </c>
      <c r="AZ382" t="inlineStr">
        <is>
          <t>BOOK</t>
        </is>
      </c>
      <c r="BB382" t="inlineStr">
        <is>
          <t>9780878559282</t>
        </is>
      </c>
      <c r="BC382" t="inlineStr">
        <is>
          <t>32285000889716</t>
        </is>
      </c>
      <c r="BD382" t="inlineStr">
        <is>
          <t>893320855</t>
        </is>
      </c>
    </row>
    <row r="383">
      <c r="A383" t="inlineStr">
        <is>
          <t>No</t>
        </is>
      </c>
      <c r="B383" t="inlineStr">
        <is>
          <t>H97 .E56 1998</t>
        </is>
      </c>
      <c r="C383" t="inlineStr">
        <is>
          <t>0                      H  0097000E  56          1998</t>
        </is>
      </c>
      <c r="D383" t="inlineStr">
        <is>
          <t>Just results : ethical foundations for policy analysis / Ralph D. Ellis.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Ellis, Ralph D.</t>
        </is>
      </c>
      <c r="L383" t="inlineStr">
        <is>
          <t>Washington, D.C. : Georgetown University Press, 1998.</t>
        </is>
      </c>
      <c r="M383" t="inlineStr">
        <is>
          <t>1998</t>
        </is>
      </c>
      <c r="O383" t="inlineStr">
        <is>
          <t>eng</t>
        </is>
      </c>
      <c r="P383" t="inlineStr">
        <is>
          <t>dcu</t>
        </is>
      </c>
      <c r="R383" t="inlineStr">
        <is>
          <t xml:space="preserve">H  </t>
        </is>
      </c>
      <c r="S383" t="n">
        <v>2</v>
      </c>
      <c r="T383" t="n">
        <v>2</v>
      </c>
      <c r="U383" t="inlineStr">
        <is>
          <t>2009-09-30</t>
        </is>
      </c>
      <c r="V383" t="inlineStr">
        <is>
          <t>2009-09-30</t>
        </is>
      </c>
      <c r="W383" t="inlineStr">
        <is>
          <t>1999-02-25</t>
        </is>
      </c>
      <c r="X383" t="inlineStr">
        <is>
          <t>1999-02-25</t>
        </is>
      </c>
      <c r="Y383" t="n">
        <v>351</v>
      </c>
      <c r="Z383" t="n">
        <v>293</v>
      </c>
      <c r="AA383" t="n">
        <v>299</v>
      </c>
      <c r="AB383" t="n">
        <v>2</v>
      </c>
      <c r="AC383" t="n">
        <v>2</v>
      </c>
      <c r="AD383" t="n">
        <v>16</v>
      </c>
      <c r="AE383" t="n">
        <v>16</v>
      </c>
      <c r="AF383" t="n">
        <v>3</v>
      </c>
      <c r="AG383" t="n">
        <v>3</v>
      </c>
      <c r="AH383" t="n">
        <v>7</v>
      </c>
      <c r="AI383" t="n">
        <v>7</v>
      </c>
      <c r="AJ383" t="n">
        <v>9</v>
      </c>
      <c r="AK383" t="n">
        <v>9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HYPERLINK("http://catalog.hathitrust.org/Record/003969631","HathiTrust Record")</f>
        <v/>
      </c>
      <c r="AS383">
        <f>HYPERLINK("https://creighton-primo.hosted.exlibrisgroup.com/primo-explore/search?tab=default_tab&amp;search_scope=EVERYTHING&amp;vid=01CRU&amp;lang=en_US&amp;offset=0&amp;query=any,contains,991002851139702656","Catalog Record")</f>
        <v/>
      </c>
      <c r="AT383">
        <f>HYPERLINK("http://www.worldcat.org/oclc/37567317","WorldCat Record")</f>
        <v/>
      </c>
      <c r="AU383" t="inlineStr">
        <is>
          <t>643897:eng</t>
        </is>
      </c>
      <c r="AV383" t="inlineStr">
        <is>
          <t>37567317</t>
        </is>
      </c>
      <c r="AW383" t="inlineStr">
        <is>
          <t>991002851139702656</t>
        </is>
      </c>
      <c r="AX383" t="inlineStr">
        <is>
          <t>991002851139702656</t>
        </is>
      </c>
      <c r="AY383" t="inlineStr">
        <is>
          <t>2267545140002656</t>
        </is>
      </c>
      <c r="AZ383" t="inlineStr">
        <is>
          <t>BOOK</t>
        </is>
      </c>
      <c r="BB383" t="inlineStr">
        <is>
          <t>9780878406661</t>
        </is>
      </c>
      <c r="BC383" t="inlineStr">
        <is>
          <t>32285003527206</t>
        </is>
      </c>
      <c r="BD383" t="inlineStr">
        <is>
          <t>893604124</t>
        </is>
      </c>
    </row>
    <row r="384">
      <c r="A384" t="inlineStr">
        <is>
          <t>No</t>
        </is>
      </c>
      <c r="B384" t="inlineStr">
        <is>
          <t>H97 .E84 1993</t>
        </is>
      </c>
      <c r="C384" t="inlineStr">
        <is>
          <t>0                      H  0097000E  84          1993</t>
        </is>
      </c>
      <c r="D384" t="inlineStr">
        <is>
          <t>Public policy in a new key / Amitai Etzioni.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Etzioni, Amitai.</t>
        </is>
      </c>
      <c r="L384" t="inlineStr">
        <is>
          <t>New Brunswick (U.S.A.) : Transaction Publishers, c1993.</t>
        </is>
      </c>
      <c r="M384" t="inlineStr">
        <is>
          <t>1993</t>
        </is>
      </c>
      <c r="O384" t="inlineStr">
        <is>
          <t>eng</t>
        </is>
      </c>
      <c r="P384" t="inlineStr">
        <is>
          <t>nju</t>
        </is>
      </c>
      <c r="R384" t="inlineStr">
        <is>
          <t xml:space="preserve">H  </t>
        </is>
      </c>
      <c r="S384" t="n">
        <v>3</v>
      </c>
      <c r="T384" t="n">
        <v>3</v>
      </c>
      <c r="U384" t="inlineStr">
        <is>
          <t>2001-06-26</t>
        </is>
      </c>
      <c r="V384" t="inlineStr">
        <is>
          <t>2001-06-26</t>
        </is>
      </c>
      <c r="W384" t="inlineStr">
        <is>
          <t>1994-02-14</t>
        </is>
      </c>
      <c r="X384" t="inlineStr">
        <is>
          <t>1994-02-14</t>
        </is>
      </c>
      <c r="Y384" t="n">
        <v>293</v>
      </c>
      <c r="Z384" t="n">
        <v>239</v>
      </c>
      <c r="AA384" t="n">
        <v>240</v>
      </c>
      <c r="AB384" t="n">
        <v>3</v>
      </c>
      <c r="AC384" t="n">
        <v>3</v>
      </c>
      <c r="AD384" t="n">
        <v>9</v>
      </c>
      <c r="AE384" t="n">
        <v>9</v>
      </c>
      <c r="AF384" t="n">
        <v>2</v>
      </c>
      <c r="AG384" t="n">
        <v>2</v>
      </c>
      <c r="AH384" t="n">
        <v>2</v>
      </c>
      <c r="AI384" t="n">
        <v>2</v>
      </c>
      <c r="AJ384" t="n">
        <v>5</v>
      </c>
      <c r="AK384" t="n">
        <v>5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HYPERLINK("https://creighton-primo.hosted.exlibrisgroup.com/primo-explore/search?tab=default_tab&amp;search_scope=EVERYTHING&amp;vid=01CRU&amp;lang=en_US&amp;offset=0&amp;query=any,contains,991002036209702656","Catalog Record")</f>
        <v/>
      </c>
      <c r="AT384">
        <f>HYPERLINK("http://www.worldcat.org/oclc/25964170","WorldCat Record")</f>
        <v/>
      </c>
      <c r="AU384" t="inlineStr">
        <is>
          <t>20961461:eng</t>
        </is>
      </c>
      <c r="AV384" t="inlineStr">
        <is>
          <t>25964170</t>
        </is>
      </c>
      <c r="AW384" t="inlineStr">
        <is>
          <t>991002036209702656</t>
        </is>
      </c>
      <c r="AX384" t="inlineStr">
        <is>
          <t>991002036209702656</t>
        </is>
      </c>
      <c r="AY384" t="inlineStr">
        <is>
          <t>2260668720002656</t>
        </is>
      </c>
      <c r="AZ384" t="inlineStr">
        <is>
          <t>BOOK</t>
        </is>
      </c>
      <c r="BB384" t="inlineStr">
        <is>
          <t>9781560000754</t>
        </is>
      </c>
      <c r="BC384" t="inlineStr">
        <is>
          <t>32285001842185</t>
        </is>
      </c>
      <c r="BD384" t="inlineStr">
        <is>
          <t>893621842</t>
        </is>
      </c>
    </row>
    <row r="385">
      <c r="A385" t="inlineStr">
        <is>
          <t>No</t>
        </is>
      </c>
      <c r="B385" t="inlineStr">
        <is>
          <t>H97 .E86 1994</t>
        </is>
      </c>
      <c r="C385" t="inlineStr">
        <is>
          <t>0                      H  0097000E  86          1994</t>
        </is>
      </c>
      <c r="D385" t="inlineStr">
        <is>
          <t>European community decision making : models, applications, and comparisons / edited by Bruce Bueno de Mesquita and Frans N. Stokman.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New Haven : Yale University Press, c1994.</t>
        </is>
      </c>
      <c r="M385" t="inlineStr">
        <is>
          <t>1994</t>
        </is>
      </c>
      <c r="O385" t="inlineStr">
        <is>
          <t>eng</t>
        </is>
      </c>
      <c r="P385" t="inlineStr">
        <is>
          <t>ctu</t>
        </is>
      </c>
      <c r="R385" t="inlineStr">
        <is>
          <t xml:space="preserve">H  </t>
        </is>
      </c>
      <c r="S385" t="n">
        <v>1</v>
      </c>
      <c r="T385" t="n">
        <v>1</v>
      </c>
      <c r="U385" t="inlineStr">
        <is>
          <t>1996-05-05</t>
        </is>
      </c>
      <c r="V385" t="inlineStr">
        <is>
          <t>1996-05-05</t>
        </is>
      </c>
      <c r="W385" t="inlineStr">
        <is>
          <t>1995-02-22</t>
        </is>
      </c>
      <c r="X385" t="inlineStr">
        <is>
          <t>1995-02-22</t>
        </is>
      </c>
      <c r="Y385" t="n">
        <v>328</v>
      </c>
      <c r="Z385" t="n">
        <v>234</v>
      </c>
      <c r="AA385" t="n">
        <v>419</v>
      </c>
      <c r="AB385" t="n">
        <v>3</v>
      </c>
      <c r="AC385" t="n">
        <v>3</v>
      </c>
      <c r="AD385" t="n">
        <v>14</v>
      </c>
      <c r="AE385" t="n">
        <v>22</v>
      </c>
      <c r="AF385" t="n">
        <v>3</v>
      </c>
      <c r="AG385" t="n">
        <v>7</v>
      </c>
      <c r="AH385" t="n">
        <v>4</v>
      </c>
      <c r="AI385" t="n">
        <v>6</v>
      </c>
      <c r="AJ385" t="n">
        <v>7</v>
      </c>
      <c r="AK385" t="n">
        <v>11</v>
      </c>
      <c r="AL385" t="n">
        <v>2</v>
      </c>
      <c r="AM385" t="n">
        <v>2</v>
      </c>
      <c r="AN385" t="n">
        <v>2</v>
      </c>
      <c r="AO385" t="n">
        <v>2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HYPERLINK("https://creighton-primo.hosted.exlibrisgroup.com/primo-explore/search?tab=default_tab&amp;search_scope=EVERYTHING&amp;vid=01CRU&amp;lang=en_US&amp;offset=0&amp;query=any,contains,991002262999702656","Catalog Record")</f>
        <v/>
      </c>
      <c r="AT385">
        <f>HYPERLINK("http://www.worldcat.org/oclc/29357703","WorldCat Record")</f>
        <v/>
      </c>
      <c r="AU385" t="inlineStr">
        <is>
          <t>836953699:eng</t>
        </is>
      </c>
      <c r="AV385" t="inlineStr">
        <is>
          <t>29357703</t>
        </is>
      </c>
      <c r="AW385" t="inlineStr">
        <is>
          <t>991002262999702656</t>
        </is>
      </c>
      <c r="AX385" t="inlineStr">
        <is>
          <t>991002262999702656</t>
        </is>
      </c>
      <c r="AY385" t="inlineStr">
        <is>
          <t>2265690640002656</t>
        </is>
      </c>
      <c r="AZ385" t="inlineStr">
        <is>
          <t>BOOK</t>
        </is>
      </c>
      <c r="BB385" t="inlineStr">
        <is>
          <t>9780300057591</t>
        </is>
      </c>
      <c r="BC385" t="inlineStr">
        <is>
          <t>32285002000130</t>
        </is>
      </c>
      <c r="BD385" t="inlineStr">
        <is>
          <t>893328876</t>
        </is>
      </c>
    </row>
    <row r="386">
      <c r="A386" t="inlineStr">
        <is>
          <t>No</t>
        </is>
      </c>
      <c r="B386" t="inlineStr">
        <is>
          <t>H97 .F57 1995</t>
        </is>
      </c>
      <c r="C386" t="inlineStr">
        <is>
          <t>0                      H  0097000F  57          1995</t>
        </is>
      </c>
      <c r="D386" t="inlineStr">
        <is>
          <t>Evaluating public policy / Frank Fischer.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Fischer, Frank, 1942-</t>
        </is>
      </c>
      <c r="L386" t="inlineStr">
        <is>
          <t>Chicago : Nelson-Hall Publishers, c1995.</t>
        </is>
      </c>
      <c r="M386" t="inlineStr">
        <is>
          <t>1995</t>
        </is>
      </c>
      <c r="O386" t="inlineStr">
        <is>
          <t>eng</t>
        </is>
      </c>
      <c r="P386" t="inlineStr">
        <is>
          <t>ilu</t>
        </is>
      </c>
      <c r="R386" t="inlineStr">
        <is>
          <t xml:space="preserve">H  </t>
        </is>
      </c>
      <c r="S386" t="n">
        <v>1</v>
      </c>
      <c r="T386" t="n">
        <v>1</v>
      </c>
      <c r="U386" t="inlineStr">
        <is>
          <t>2001-06-07</t>
        </is>
      </c>
      <c r="V386" t="inlineStr">
        <is>
          <t>2001-06-07</t>
        </is>
      </c>
      <c r="W386" t="inlineStr">
        <is>
          <t>1996-11-26</t>
        </is>
      </c>
      <c r="X386" t="inlineStr">
        <is>
          <t>1996-11-26</t>
        </is>
      </c>
      <c r="Y386" t="n">
        <v>166</v>
      </c>
      <c r="Z386" t="n">
        <v>134</v>
      </c>
      <c r="AA386" t="n">
        <v>144</v>
      </c>
      <c r="AB386" t="n">
        <v>1</v>
      </c>
      <c r="AC386" t="n">
        <v>1</v>
      </c>
      <c r="AD386" t="n">
        <v>6</v>
      </c>
      <c r="AE386" t="n">
        <v>6</v>
      </c>
      <c r="AF386" t="n">
        <v>0</v>
      </c>
      <c r="AG386" t="n">
        <v>0</v>
      </c>
      <c r="AH386" t="n">
        <v>3</v>
      </c>
      <c r="AI386" t="n">
        <v>3</v>
      </c>
      <c r="AJ386" t="n">
        <v>4</v>
      </c>
      <c r="AK386" t="n">
        <v>4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HYPERLINK("http://catalog.hathitrust.org/Record/004543809","HathiTrust Record")</f>
        <v/>
      </c>
      <c r="AS386">
        <f>HYPERLINK("https://creighton-primo.hosted.exlibrisgroup.com/primo-explore/search?tab=default_tab&amp;search_scope=EVERYTHING&amp;vid=01CRU&amp;lang=en_US&amp;offset=0&amp;query=any,contains,991002419849702656","Catalog Record")</f>
        <v/>
      </c>
      <c r="AT386">
        <f>HYPERLINK("http://www.worldcat.org/oclc/31515731","WorldCat Record")</f>
        <v/>
      </c>
      <c r="AU386" t="inlineStr">
        <is>
          <t>10101344:eng</t>
        </is>
      </c>
      <c r="AV386" t="inlineStr">
        <is>
          <t>31515731</t>
        </is>
      </c>
      <c r="AW386" t="inlineStr">
        <is>
          <t>991002419849702656</t>
        </is>
      </c>
      <c r="AX386" t="inlineStr">
        <is>
          <t>991002419849702656</t>
        </is>
      </c>
      <c r="AY386" t="inlineStr">
        <is>
          <t>2271974930002656</t>
        </is>
      </c>
      <c r="AZ386" t="inlineStr">
        <is>
          <t>BOOK</t>
        </is>
      </c>
      <c r="BB386" t="inlineStr">
        <is>
          <t>9780830412785</t>
        </is>
      </c>
      <c r="BC386" t="inlineStr">
        <is>
          <t>32285002386026</t>
        </is>
      </c>
      <c r="BD386" t="inlineStr">
        <is>
          <t>893603577</t>
        </is>
      </c>
    </row>
    <row r="387">
      <c r="A387" t="inlineStr">
        <is>
          <t>No</t>
        </is>
      </c>
      <c r="B387" t="inlineStr">
        <is>
          <t>H97 .F76 1996</t>
        </is>
      </c>
      <c r="C387" t="inlineStr">
        <is>
          <t>0                      H  0097000F  76          1996</t>
        </is>
      </c>
      <c r="D387" t="inlineStr">
        <is>
          <t>From data to public policy : affirmative action, sexual harrassment, domestic violence, and social welfare / edited by Rita J. Simon.</t>
        </is>
      </c>
      <c r="F387" t="inlineStr">
        <is>
          <t>No</t>
        </is>
      </c>
      <c r="G387" t="inlineStr">
        <is>
          <t>1</t>
        </is>
      </c>
      <c r="H387" t="inlineStr">
        <is>
          <t>Yes</t>
        </is>
      </c>
      <c r="I387" t="inlineStr">
        <is>
          <t>No</t>
        </is>
      </c>
      <c r="J387" t="inlineStr">
        <is>
          <t>0</t>
        </is>
      </c>
      <c r="L387" t="inlineStr">
        <is>
          <t>Lanham, Md. : Women's Freedom Network : University Press of America, c1996.</t>
        </is>
      </c>
      <c r="M387" t="inlineStr">
        <is>
          <t>1996</t>
        </is>
      </c>
      <c r="O387" t="inlineStr">
        <is>
          <t>eng</t>
        </is>
      </c>
      <c r="P387" t="inlineStr">
        <is>
          <t>mdu</t>
        </is>
      </c>
      <c r="R387" t="inlineStr">
        <is>
          <t xml:space="preserve">H  </t>
        </is>
      </c>
      <c r="S387" t="n">
        <v>7</v>
      </c>
      <c r="T387" t="n">
        <v>7</v>
      </c>
      <c r="U387" t="inlineStr">
        <is>
          <t>2004-11-01</t>
        </is>
      </c>
      <c r="V387" t="inlineStr">
        <is>
          <t>2004-11-01</t>
        </is>
      </c>
      <c r="W387" t="inlineStr">
        <is>
          <t>1998-03-24</t>
        </is>
      </c>
      <c r="X387" t="inlineStr">
        <is>
          <t>1998-03-24</t>
        </is>
      </c>
      <c r="Y387" t="n">
        <v>295</v>
      </c>
      <c r="Z387" t="n">
        <v>264</v>
      </c>
      <c r="AA387" t="n">
        <v>270</v>
      </c>
      <c r="AB387" t="n">
        <v>4</v>
      </c>
      <c r="AC387" t="n">
        <v>4</v>
      </c>
      <c r="AD387" t="n">
        <v>21</v>
      </c>
      <c r="AE387" t="n">
        <v>21</v>
      </c>
      <c r="AF387" t="n">
        <v>5</v>
      </c>
      <c r="AG387" t="n">
        <v>5</v>
      </c>
      <c r="AH387" t="n">
        <v>4</v>
      </c>
      <c r="AI387" t="n">
        <v>4</v>
      </c>
      <c r="AJ387" t="n">
        <v>7</v>
      </c>
      <c r="AK387" t="n">
        <v>7</v>
      </c>
      <c r="AL387" t="n">
        <v>2</v>
      </c>
      <c r="AM387" t="n">
        <v>2</v>
      </c>
      <c r="AN387" t="n">
        <v>6</v>
      </c>
      <c r="AO387" t="n">
        <v>6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HYPERLINK("http://catalog.hathitrust.org/Record/003131936","HathiTrust Record")</f>
        <v/>
      </c>
      <c r="AS387">
        <f>HYPERLINK("https://creighton-primo.hosted.exlibrisgroup.com/primo-explore/search?tab=default_tab&amp;search_scope=EVERYTHING&amp;vid=01CRU&amp;lang=en_US&amp;offset=0&amp;query=any,contains,991001673149702656","Catalog Record")</f>
        <v/>
      </c>
      <c r="AT387">
        <f>HYPERLINK("http://www.worldcat.org/oclc/35280837","WorldCat Record")</f>
        <v/>
      </c>
      <c r="AU387" t="inlineStr">
        <is>
          <t>837007517:eng</t>
        </is>
      </c>
      <c r="AV387" t="inlineStr">
        <is>
          <t>35280837</t>
        </is>
      </c>
      <c r="AW387" t="inlineStr">
        <is>
          <t>991001673149702656</t>
        </is>
      </c>
      <c r="AX387" t="inlineStr">
        <is>
          <t>991001673149702656</t>
        </is>
      </c>
      <c r="AY387" t="inlineStr">
        <is>
          <t>2254854420002656</t>
        </is>
      </c>
      <c r="AZ387" t="inlineStr">
        <is>
          <t>BOOK</t>
        </is>
      </c>
      <c r="BB387" t="inlineStr">
        <is>
          <t>9780761805243</t>
        </is>
      </c>
      <c r="BC387" t="inlineStr">
        <is>
          <t>32285003359923</t>
        </is>
      </c>
      <c r="BD387" t="inlineStr">
        <is>
          <t>893778975</t>
        </is>
      </c>
    </row>
    <row r="388">
      <c r="A388" t="inlineStr">
        <is>
          <t>No</t>
        </is>
      </c>
      <c r="B388" t="inlineStr">
        <is>
          <t>H97 .G66 1982</t>
        </is>
      </c>
      <c r="C388" t="inlineStr">
        <is>
          <t>0                      H  0097000G  66          1982</t>
        </is>
      </c>
      <c r="D388" t="inlineStr">
        <is>
          <t>Political theory and public policy / Robert E. Goodin.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Goodin, Robert E.</t>
        </is>
      </c>
      <c r="L388" t="inlineStr">
        <is>
          <t>Chicago : University of Chicago Press, 1982.</t>
        </is>
      </c>
      <c r="M388" t="inlineStr">
        <is>
          <t>1982</t>
        </is>
      </c>
      <c r="O388" t="inlineStr">
        <is>
          <t>eng</t>
        </is>
      </c>
      <c r="P388" t="inlineStr">
        <is>
          <t>ilu</t>
        </is>
      </c>
      <c r="R388" t="inlineStr">
        <is>
          <t xml:space="preserve">H  </t>
        </is>
      </c>
      <c r="S388" t="n">
        <v>2</v>
      </c>
      <c r="T388" t="n">
        <v>2</v>
      </c>
      <c r="U388" t="inlineStr">
        <is>
          <t>2007-10-01</t>
        </is>
      </c>
      <c r="V388" t="inlineStr">
        <is>
          <t>2007-10-01</t>
        </is>
      </c>
      <c r="W388" t="inlineStr">
        <is>
          <t>1992-01-31</t>
        </is>
      </c>
      <c r="X388" t="inlineStr">
        <is>
          <t>1992-01-31</t>
        </is>
      </c>
      <c r="Y388" t="n">
        <v>555</v>
      </c>
      <c r="Z388" t="n">
        <v>418</v>
      </c>
      <c r="AA388" t="n">
        <v>434</v>
      </c>
      <c r="AB388" t="n">
        <v>1</v>
      </c>
      <c r="AC388" t="n">
        <v>1</v>
      </c>
      <c r="AD388" t="n">
        <v>25</v>
      </c>
      <c r="AE388" t="n">
        <v>25</v>
      </c>
      <c r="AF388" t="n">
        <v>9</v>
      </c>
      <c r="AG388" t="n">
        <v>9</v>
      </c>
      <c r="AH388" t="n">
        <v>5</v>
      </c>
      <c r="AI388" t="n">
        <v>5</v>
      </c>
      <c r="AJ388" t="n">
        <v>12</v>
      </c>
      <c r="AK388" t="n">
        <v>12</v>
      </c>
      <c r="AL388" t="n">
        <v>0</v>
      </c>
      <c r="AM388" t="n">
        <v>0</v>
      </c>
      <c r="AN388" t="n">
        <v>5</v>
      </c>
      <c r="AO388" t="n">
        <v>5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HYPERLINK("https://creighton-primo.hosted.exlibrisgroup.com/primo-explore/search?tab=default_tab&amp;search_scope=EVERYTHING&amp;vid=01CRU&amp;lang=en_US&amp;offset=0&amp;query=any,contains,991005205389702656","Catalog Record")</f>
        <v/>
      </c>
      <c r="AT388">
        <f>HYPERLINK("http://www.worldcat.org/oclc/8114151","WorldCat Record")</f>
        <v/>
      </c>
      <c r="AU388" t="inlineStr">
        <is>
          <t>418437:eng</t>
        </is>
      </c>
      <c r="AV388" t="inlineStr">
        <is>
          <t>8114151</t>
        </is>
      </c>
      <c r="AW388" t="inlineStr">
        <is>
          <t>991005205389702656</t>
        </is>
      </c>
      <c r="AX388" t="inlineStr">
        <is>
          <t>991005205389702656</t>
        </is>
      </c>
      <c r="AY388" t="inlineStr">
        <is>
          <t>2255321500002656</t>
        </is>
      </c>
      <c r="AZ388" t="inlineStr">
        <is>
          <t>BOOK</t>
        </is>
      </c>
      <c r="BB388" t="inlineStr">
        <is>
          <t>9780226302966</t>
        </is>
      </c>
      <c r="BC388" t="inlineStr">
        <is>
          <t>32285000889724</t>
        </is>
      </c>
      <c r="BD388" t="inlineStr">
        <is>
          <t>893707439</t>
        </is>
      </c>
    </row>
    <row r="389">
      <c r="A389" t="inlineStr">
        <is>
          <t>No</t>
        </is>
      </c>
      <c r="B389" t="inlineStr">
        <is>
          <t>H97 .G665 1985</t>
        </is>
      </c>
      <c r="C389" t="inlineStr">
        <is>
          <t>0                      H  0097000G  665         1985</t>
        </is>
      </c>
      <c r="D389" t="inlineStr">
        <is>
          <t>Economics of public policy : the micro view / John C. Goodman, Edwin G. Dolan.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Goodman, John C.</t>
        </is>
      </c>
      <c r="L389" t="inlineStr">
        <is>
          <t>St. Paul : West Pub. Co., c1985.</t>
        </is>
      </c>
      <c r="M389" t="inlineStr">
        <is>
          <t>1985</t>
        </is>
      </c>
      <c r="N389" t="inlineStr">
        <is>
          <t>3rd ed.</t>
        </is>
      </c>
      <c r="O389" t="inlineStr">
        <is>
          <t>eng</t>
        </is>
      </c>
      <c r="P389" t="inlineStr">
        <is>
          <t>mnu</t>
        </is>
      </c>
      <c r="R389" t="inlineStr">
        <is>
          <t xml:space="preserve">H  </t>
        </is>
      </c>
      <c r="S389" t="n">
        <v>3</v>
      </c>
      <c r="T389" t="n">
        <v>3</v>
      </c>
      <c r="U389" t="inlineStr">
        <is>
          <t>1993-10-08</t>
        </is>
      </c>
      <c r="V389" t="inlineStr">
        <is>
          <t>1993-10-08</t>
        </is>
      </c>
      <c r="W389" t="inlineStr">
        <is>
          <t>1991-12-16</t>
        </is>
      </c>
      <c r="X389" t="inlineStr">
        <is>
          <t>1991-12-16</t>
        </is>
      </c>
      <c r="Y389" t="n">
        <v>181</v>
      </c>
      <c r="Z389" t="n">
        <v>158</v>
      </c>
      <c r="AA389" t="n">
        <v>376</v>
      </c>
      <c r="AB389" t="n">
        <v>3</v>
      </c>
      <c r="AC389" t="n">
        <v>4</v>
      </c>
      <c r="AD389" t="n">
        <v>6</v>
      </c>
      <c r="AE389" t="n">
        <v>13</v>
      </c>
      <c r="AF389" t="n">
        <v>0</v>
      </c>
      <c r="AG389" t="n">
        <v>2</v>
      </c>
      <c r="AH389" t="n">
        <v>3</v>
      </c>
      <c r="AI389" t="n">
        <v>3</v>
      </c>
      <c r="AJ389" t="n">
        <v>3</v>
      </c>
      <c r="AK389" t="n">
        <v>8</v>
      </c>
      <c r="AL389" t="n">
        <v>1</v>
      </c>
      <c r="AM389" t="n">
        <v>2</v>
      </c>
      <c r="AN389" t="n">
        <v>1</v>
      </c>
      <c r="AO389" t="n">
        <v>1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HYPERLINK("https://creighton-primo.hosted.exlibrisgroup.com/primo-explore/search?tab=default_tab&amp;search_scope=EVERYTHING&amp;vid=01CRU&amp;lang=en_US&amp;offset=0&amp;query=any,contains,991000480119702656","Catalog Record")</f>
        <v/>
      </c>
      <c r="AT389">
        <f>HYPERLINK("http://www.worldcat.org/oclc/11045143","WorldCat Record")</f>
        <v/>
      </c>
      <c r="AU389" t="inlineStr">
        <is>
          <t>4090514:eng</t>
        </is>
      </c>
      <c r="AV389" t="inlineStr">
        <is>
          <t>11045143</t>
        </is>
      </c>
      <c r="AW389" t="inlineStr">
        <is>
          <t>991000480119702656</t>
        </is>
      </c>
      <c r="AX389" t="inlineStr">
        <is>
          <t>991000480119702656</t>
        </is>
      </c>
      <c r="AY389" t="inlineStr">
        <is>
          <t>2260463350002656</t>
        </is>
      </c>
      <c r="AZ389" t="inlineStr">
        <is>
          <t>BOOK</t>
        </is>
      </c>
      <c r="BB389" t="inlineStr">
        <is>
          <t>9780314852380</t>
        </is>
      </c>
      <c r="BC389" t="inlineStr">
        <is>
          <t>32285000859503</t>
        </is>
      </c>
      <c r="BD389" t="inlineStr">
        <is>
          <t>893796684</t>
        </is>
      </c>
    </row>
    <row r="390">
      <c r="A390" t="inlineStr">
        <is>
          <t>No</t>
        </is>
      </c>
      <c r="B390" t="inlineStr">
        <is>
          <t>H97 .H358 2004</t>
        </is>
      </c>
      <c r="C390" t="inlineStr">
        <is>
          <t>0                      H  0097000H  358         2004</t>
        </is>
      </c>
      <c r="D390" t="inlineStr">
        <is>
          <t>Handbook of practical program evaluation / Joseph S. Wholey, Harry P. Hatry, Kathryn E. Newcomer, editors.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L390" t="inlineStr">
        <is>
          <t>San Francisco, CA : Jossey-Bass, c2004.</t>
        </is>
      </c>
      <c r="M390" t="inlineStr">
        <is>
          <t>2004</t>
        </is>
      </c>
      <c r="N390" t="inlineStr">
        <is>
          <t>2nd ed.</t>
        </is>
      </c>
      <c r="O390" t="inlineStr">
        <is>
          <t>eng</t>
        </is>
      </c>
      <c r="P390" t="inlineStr">
        <is>
          <t>cau</t>
        </is>
      </c>
      <c r="R390" t="inlineStr">
        <is>
          <t xml:space="preserve">H  </t>
        </is>
      </c>
      <c r="S390" t="n">
        <v>5</v>
      </c>
      <c r="T390" t="n">
        <v>5</v>
      </c>
      <c r="U390" t="inlineStr">
        <is>
          <t>2009-09-30</t>
        </is>
      </c>
      <c r="V390" t="inlineStr">
        <is>
          <t>2009-09-30</t>
        </is>
      </c>
      <c r="W390" t="inlineStr">
        <is>
          <t>2005-03-14</t>
        </is>
      </c>
      <c r="X390" t="inlineStr">
        <is>
          <t>2005-03-14</t>
        </is>
      </c>
      <c r="Y390" t="n">
        <v>557</v>
      </c>
      <c r="Z390" t="n">
        <v>455</v>
      </c>
      <c r="AA390" t="n">
        <v>1034</v>
      </c>
      <c r="AB390" t="n">
        <v>6</v>
      </c>
      <c r="AC390" t="n">
        <v>7</v>
      </c>
      <c r="AD390" t="n">
        <v>18</v>
      </c>
      <c r="AE390" t="n">
        <v>41</v>
      </c>
      <c r="AF390" t="n">
        <v>6</v>
      </c>
      <c r="AG390" t="n">
        <v>17</v>
      </c>
      <c r="AH390" t="n">
        <v>3</v>
      </c>
      <c r="AI390" t="n">
        <v>9</v>
      </c>
      <c r="AJ390" t="n">
        <v>6</v>
      </c>
      <c r="AK390" t="n">
        <v>17</v>
      </c>
      <c r="AL390" t="n">
        <v>5</v>
      </c>
      <c r="AM390" t="n">
        <v>6</v>
      </c>
      <c r="AN390" t="n">
        <v>0</v>
      </c>
      <c r="AO390" t="n">
        <v>1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HYPERLINK("http://catalog.hathitrust.org/Record/004922937","HathiTrust Record")</f>
        <v/>
      </c>
      <c r="AS390">
        <f>HYPERLINK("https://creighton-primo.hosted.exlibrisgroup.com/primo-explore/search?tab=default_tab&amp;search_scope=EVERYTHING&amp;vid=01CRU&amp;lang=en_US&amp;offset=0&amp;query=any,contains,991004461349702656","Catalog Record")</f>
        <v/>
      </c>
      <c r="AT390">
        <f>HYPERLINK("http://www.worldcat.org/oclc/54073753","WorldCat Record")</f>
        <v/>
      </c>
      <c r="AU390" t="inlineStr">
        <is>
          <t>866310933:eng</t>
        </is>
      </c>
      <c r="AV390" t="inlineStr">
        <is>
          <t>54073753</t>
        </is>
      </c>
      <c r="AW390" t="inlineStr">
        <is>
          <t>991004461349702656</t>
        </is>
      </c>
      <c r="AX390" t="inlineStr">
        <is>
          <t>991004461349702656</t>
        </is>
      </c>
      <c r="AY390" t="inlineStr">
        <is>
          <t>2261068590002656</t>
        </is>
      </c>
      <c r="AZ390" t="inlineStr">
        <is>
          <t>BOOK</t>
        </is>
      </c>
      <c r="BB390" t="inlineStr">
        <is>
          <t>9780787967130</t>
        </is>
      </c>
      <c r="BC390" t="inlineStr">
        <is>
          <t>32285005041024</t>
        </is>
      </c>
      <c r="BD390" t="inlineStr">
        <is>
          <t>893253712</t>
        </is>
      </c>
    </row>
    <row r="391">
      <c r="A391" t="inlineStr">
        <is>
          <t>No</t>
        </is>
      </c>
      <c r="B391" t="inlineStr">
        <is>
          <t>H97 .H56 2002</t>
        </is>
      </c>
      <c r="C391" t="inlineStr">
        <is>
          <t>0                      H  0097000H  56          2002</t>
        </is>
      </c>
      <c r="D391" t="inlineStr">
        <is>
          <t>Implementing public policy : governance in theory and in practice / Michael Hill and Peter Hupe.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Hill, Michael J. (Michael James), 1937-</t>
        </is>
      </c>
      <c r="L391" t="inlineStr">
        <is>
          <t>London ; Thousand Oaks, Calif. : Sage, 2002.</t>
        </is>
      </c>
      <c r="M391" t="inlineStr">
        <is>
          <t>2002</t>
        </is>
      </c>
      <c r="O391" t="inlineStr">
        <is>
          <t>eng</t>
        </is>
      </c>
      <c r="P391" t="inlineStr">
        <is>
          <t>enk</t>
        </is>
      </c>
      <c r="Q391" t="inlineStr">
        <is>
          <t>Sage politics texts</t>
        </is>
      </c>
      <c r="R391" t="inlineStr">
        <is>
          <t xml:space="preserve">H  </t>
        </is>
      </c>
      <c r="S391" t="n">
        <v>2</v>
      </c>
      <c r="T391" t="n">
        <v>2</v>
      </c>
      <c r="U391" t="inlineStr">
        <is>
          <t>2006-12-05</t>
        </is>
      </c>
      <c r="V391" t="inlineStr">
        <is>
          <t>2006-12-05</t>
        </is>
      </c>
      <c r="W391" t="inlineStr">
        <is>
          <t>2004-12-06</t>
        </is>
      </c>
      <c r="X391" t="inlineStr">
        <is>
          <t>2004-12-06</t>
        </is>
      </c>
      <c r="Y391" t="n">
        <v>504</v>
      </c>
      <c r="Z391" t="n">
        <v>352</v>
      </c>
      <c r="AA391" t="n">
        <v>690</v>
      </c>
      <c r="AB391" t="n">
        <v>5</v>
      </c>
      <c r="AC391" t="n">
        <v>8</v>
      </c>
      <c r="AD391" t="n">
        <v>28</v>
      </c>
      <c r="AE391" t="n">
        <v>31</v>
      </c>
      <c r="AF391" t="n">
        <v>12</v>
      </c>
      <c r="AG391" t="n">
        <v>12</v>
      </c>
      <c r="AH391" t="n">
        <v>4</v>
      </c>
      <c r="AI391" t="n">
        <v>4</v>
      </c>
      <c r="AJ391" t="n">
        <v>14</v>
      </c>
      <c r="AK391" t="n">
        <v>14</v>
      </c>
      <c r="AL391" t="n">
        <v>4</v>
      </c>
      <c r="AM391" t="n">
        <v>7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HYPERLINK("https://creighton-primo.hosted.exlibrisgroup.com/primo-explore/search?tab=default_tab&amp;search_scope=EVERYTHING&amp;vid=01CRU&amp;lang=en_US&amp;offset=0&amp;query=any,contains,991004424109702656","Catalog Record")</f>
        <v/>
      </c>
      <c r="AT391">
        <f>HYPERLINK("http://www.worldcat.org/oclc/49595063","WorldCat Record")</f>
        <v/>
      </c>
      <c r="AU391" t="inlineStr">
        <is>
          <t>4535759655:eng</t>
        </is>
      </c>
      <c r="AV391" t="inlineStr">
        <is>
          <t>49595063</t>
        </is>
      </c>
      <c r="AW391" t="inlineStr">
        <is>
          <t>991004424109702656</t>
        </is>
      </c>
      <c r="AX391" t="inlineStr">
        <is>
          <t>991004424109702656</t>
        </is>
      </c>
      <c r="AY391" t="inlineStr">
        <is>
          <t>2261117560002656</t>
        </is>
      </c>
      <c r="AZ391" t="inlineStr">
        <is>
          <t>BOOK</t>
        </is>
      </c>
      <c r="BB391" t="inlineStr">
        <is>
          <t>9780761966289</t>
        </is>
      </c>
      <c r="BC391" t="inlineStr">
        <is>
          <t>32285005014989</t>
        </is>
      </c>
      <c r="BD391" t="inlineStr">
        <is>
          <t>893442597</t>
        </is>
      </c>
    </row>
    <row r="392">
      <c r="A392" t="inlineStr">
        <is>
          <t>No</t>
        </is>
      </c>
      <c r="B392" t="inlineStr">
        <is>
          <t>H97 .H69 1995</t>
        </is>
      </c>
      <c r="C392" t="inlineStr">
        <is>
          <t>0                      H  0097000H  69          1995</t>
        </is>
      </c>
      <c r="D392" t="inlineStr">
        <is>
          <t>Studying public policy : policy cycles and policy subsystems / Michael Howlett and M. Ramesh.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Howlett, Michael, 1955-</t>
        </is>
      </c>
      <c r="L392" t="inlineStr">
        <is>
          <t>Toronto ; New York : Oxford University Press, 1995.</t>
        </is>
      </c>
      <c r="M392" t="inlineStr">
        <is>
          <t>1995</t>
        </is>
      </c>
      <c r="O392" t="inlineStr">
        <is>
          <t>eng</t>
        </is>
      </c>
      <c r="P392" t="inlineStr">
        <is>
          <t>onc</t>
        </is>
      </c>
      <c r="R392" t="inlineStr">
        <is>
          <t xml:space="preserve">H  </t>
        </is>
      </c>
      <c r="S392" t="n">
        <v>2</v>
      </c>
      <c r="T392" t="n">
        <v>2</v>
      </c>
      <c r="U392" t="inlineStr">
        <is>
          <t>2006-08-04</t>
        </is>
      </c>
      <c r="V392" t="inlineStr">
        <is>
          <t>2006-08-04</t>
        </is>
      </c>
      <c r="W392" t="inlineStr">
        <is>
          <t>2000-09-25</t>
        </is>
      </c>
      <c r="X392" t="inlineStr">
        <is>
          <t>2000-09-25</t>
        </is>
      </c>
      <c r="Y392" t="n">
        <v>386</v>
      </c>
      <c r="Z392" t="n">
        <v>231</v>
      </c>
      <c r="AA392" t="n">
        <v>328</v>
      </c>
      <c r="AB392" t="n">
        <v>3</v>
      </c>
      <c r="AC392" t="n">
        <v>3</v>
      </c>
      <c r="AD392" t="n">
        <v>14</v>
      </c>
      <c r="AE392" t="n">
        <v>18</v>
      </c>
      <c r="AF392" t="n">
        <v>4</v>
      </c>
      <c r="AG392" t="n">
        <v>6</v>
      </c>
      <c r="AH392" t="n">
        <v>2</v>
      </c>
      <c r="AI392" t="n">
        <v>4</v>
      </c>
      <c r="AJ392" t="n">
        <v>7</v>
      </c>
      <c r="AK392" t="n">
        <v>8</v>
      </c>
      <c r="AL392" t="n">
        <v>2</v>
      </c>
      <c r="AM392" t="n">
        <v>2</v>
      </c>
      <c r="AN392" t="n">
        <v>1</v>
      </c>
      <c r="AO392" t="n">
        <v>1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HYPERLINK("https://creighton-primo.hosted.exlibrisgroup.com/primo-explore/search?tab=default_tab&amp;search_scope=EVERYTHING&amp;vid=01CRU&amp;lang=en_US&amp;offset=0&amp;query=any,contains,991003264379702656","Catalog Record")</f>
        <v/>
      </c>
      <c r="AT392">
        <f>HYPERLINK("http://www.worldcat.org/oclc/34477450","WorldCat Record")</f>
        <v/>
      </c>
      <c r="AU392" t="inlineStr">
        <is>
          <t>663044:eng</t>
        </is>
      </c>
      <c r="AV392" t="inlineStr">
        <is>
          <t>34477450</t>
        </is>
      </c>
      <c r="AW392" t="inlineStr">
        <is>
          <t>991003264379702656</t>
        </is>
      </c>
      <c r="AX392" t="inlineStr">
        <is>
          <t>991003264379702656</t>
        </is>
      </c>
      <c r="AY392" t="inlineStr">
        <is>
          <t>2264158000002656</t>
        </is>
      </c>
      <c r="AZ392" t="inlineStr">
        <is>
          <t>BOOK</t>
        </is>
      </c>
      <c r="BB392" t="inlineStr">
        <is>
          <t>9780195409765</t>
        </is>
      </c>
      <c r="BC392" t="inlineStr">
        <is>
          <t>32285003764247</t>
        </is>
      </c>
      <c r="BD392" t="inlineStr">
        <is>
          <t>893499123</t>
        </is>
      </c>
    </row>
    <row r="393">
      <c r="A393" t="inlineStr">
        <is>
          <t>No</t>
        </is>
      </c>
      <c r="B393" t="inlineStr">
        <is>
          <t>H97 .I46 1990</t>
        </is>
      </c>
      <c r="C393" t="inlineStr">
        <is>
          <t>0                      H  0097000I  46          1990</t>
        </is>
      </c>
      <c r="D393" t="inlineStr">
        <is>
          <t>Implementation and the policy process : opening up the black box / edited by Dennis J. Palumbo and Donald J. Calista ; prepared under the auspices of the Policy Studies Organization.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New York : Greenwood Press, 1990.</t>
        </is>
      </c>
      <c r="M393" t="inlineStr">
        <is>
          <t>1990</t>
        </is>
      </c>
      <c r="O393" t="inlineStr">
        <is>
          <t>eng</t>
        </is>
      </c>
      <c r="P393" t="inlineStr">
        <is>
          <t>nyu</t>
        </is>
      </c>
      <c r="Q393" t="inlineStr">
        <is>
          <t>Contributions in political science, 0147-1066 ; no. 252</t>
        </is>
      </c>
      <c r="R393" t="inlineStr">
        <is>
          <t xml:space="preserve">H  </t>
        </is>
      </c>
      <c r="S393" t="n">
        <v>5</v>
      </c>
      <c r="T393" t="n">
        <v>5</v>
      </c>
      <c r="U393" t="inlineStr">
        <is>
          <t>2006-12-05</t>
        </is>
      </c>
      <c r="V393" t="inlineStr">
        <is>
          <t>2006-12-05</t>
        </is>
      </c>
      <c r="W393" t="inlineStr">
        <is>
          <t>1996-05-16</t>
        </is>
      </c>
      <c r="X393" t="inlineStr">
        <is>
          <t>1996-05-16</t>
        </is>
      </c>
      <c r="Y393" t="n">
        <v>235</v>
      </c>
      <c r="Z393" t="n">
        <v>177</v>
      </c>
      <c r="AA393" t="n">
        <v>190</v>
      </c>
      <c r="AB393" t="n">
        <v>3</v>
      </c>
      <c r="AC393" t="n">
        <v>3</v>
      </c>
      <c r="AD393" t="n">
        <v>11</v>
      </c>
      <c r="AE393" t="n">
        <v>11</v>
      </c>
      <c r="AF393" t="n">
        <v>4</v>
      </c>
      <c r="AG393" t="n">
        <v>4</v>
      </c>
      <c r="AH393" t="n">
        <v>3</v>
      </c>
      <c r="AI393" t="n">
        <v>3</v>
      </c>
      <c r="AJ393" t="n">
        <v>5</v>
      </c>
      <c r="AK393" t="n">
        <v>5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HYPERLINK("http://catalog.hathitrust.org/Record/002057416","HathiTrust Record")</f>
        <v/>
      </c>
      <c r="AS393">
        <f>HYPERLINK("https://creighton-primo.hosted.exlibrisgroup.com/primo-explore/search?tab=default_tab&amp;search_scope=EVERYTHING&amp;vid=01CRU&amp;lang=en_US&amp;offset=0&amp;query=any,contains,991001572109702656","Catalog Record")</f>
        <v/>
      </c>
      <c r="AT393">
        <f>HYPERLINK("http://www.worldcat.org/oclc/20393652","WorldCat Record")</f>
        <v/>
      </c>
      <c r="AU393" t="inlineStr">
        <is>
          <t>864556574:eng</t>
        </is>
      </c>
      <c r="AV393" t="inlineStr">
        <is>
          <t>20393652</t>
        </is>
      </c>
      <c r="AW393" t="inlineStr">
        <is>
          <t>991001572109702656</t>
        </is>
      </c>
      <c r="AX393" t="inlineStr">
        <is>
          <t>991001572109702656</t>
        </is>
      </c>
      <c r="AY393" t="inlineStr">
        <is>
          <t>2265402200002656</t>
        </is>
      </c>
      <c r="AZ393" t="inlineStr">
        <is>
          <t>BOOK</t>
        </is>
      </c>
      <c r="BB393" t="inlineStr">
        <is>
          <t>9780313272837</t>
        </is>
      </c>
      <c r="BC393" t="inlineStr">
        <is>
          <t>32285002169539</t>
        </is>
      </c>
      <c r="BD393" t="inlineStr">
        <is>
          <t>893684408</t>
        </is>
      </c>
    </row>
    <row r="394">
      <c r="A394" t="inlineStr">
        <is>
          <t>No</t>
        </is>
      </c>
      <c r="B394" t="inlineStr">
        <is>
          <t>H97 .M35 1984</t>
        </is>
      </c>
      <c r="C394" t="inlineStr">
        <is>
          <t>0                      H  0097000M  35          1984</t>
        </is>
      </c>
      <c r="D394" t="inlineStr">
        <is>
          <t>Methods for policy research / Ann Majchrzak ; with foreword by Amitai Etzioni.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Majchrzak, Ann.</t>
        </is>
      </c>
      <c r="L394" t="inlineStr">
        <is>
          <t>Beverly Hills : Sage, c1984.</t>
        </is>
      </c>
      <c r="M394" t="inlineStr">
        <is>
          <t>1984</t>
        </is>
      </c>
      <c r="O394" t="inlineStr">
        <is>
          <t>eng</t>
        </is>
      </c>
      <c r="P394" t="inlineStr">
        <is>
          <t>cau</t>
        </is>
      </c>
      <c r="Q394" t="inlineStr">
        <is>
          <t>Applied social research methods series ; v. 3</t>
        </is>
      </c>
      <c r="R394" t="inlineStr">
        <is>
          <t xml:space="preserve">H  </t>
        </is>
      </c>
      <c r="S394" t="n">
        <v>3</v>
      </c>
      <c r="T394" t="n">
        <v>3</v>
      </c>
      <c r="U394" t="inlineStr">
        <is>
          <t>2007-09-26</t>
        </is>
      </c>
      <c r="V394" t="inlineStr">
        <is>
          <t>2007-09-26</t>
        </is>
      </c>
      <c r="W394" t="inlineStr">
        <is>
          <t>1992-01-31</t>
        </is>
      </c>
      <c r="X394" t="inlineStr">
        <is>
          <t>1992-01-31</t>
        </is>
      </c>
      <c r="Y394" t="n">
        <v>650</v>
      </c>
      <c r="Z394" t="n">
        <v>450</v>
      </c>
      <c r="AA394" t="n">
        <v>527</v>
      </c>
      <c r="AB394" t="n">
        <v>6</v>
      </c>
      <c r="AC394" t="n">
        <v>6</v>
      </c>
      <c r="AD394" t="n">
        <v>25</v>
      </c>
      <c r="AE394" t="n">
        <v>28</v>
      </c>
      <c r="AF394" t="n">
        <v>11</v>
      </c>
      <c r="AG394" t="n">
        <v>13</v>
      </c>
      <c r="AH394" t="n">
        <v>5</v>
      </c>
      <c r="AI394" t="n">
        <v>6</v>
      </c>
      <c r="AJ394" t="n">
        <v>12</v>
      </c>
      <c r="AK394" t="n">
        <v>13</v>
      </c>
      <c r="AL394" t="n">
        <v>4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HYPERLINK("https://creighton-primo.hosted.exlibrisgroup.com/primo-explore/search?tab=default_tab&amp;search_scope=EVERYTHING&amp;vid=01CRU&amp;lang=en_US&amp;offset=0&amp;query=any,contains,991000425939702656","Catalog Record")</f>
        <v/>
      </c>
      <c r="AT394">
        <f>HYPERLINK("http://www.worldcat.org/oclc/10753330","WorldCat Record")</f>
        <v/>
      </c>
      <c r="AU394" t="inlineStr">
        <is>
          <t>2914506:eng</t>
        </is>
      </c>
      <c r="AV394" t="inlineStr">
        <is>
          <t>10753330</t>
        </is>
      </c>
      <c r="AW394" t="inlineStr">
        <is>
          <t>991000425939702656</t>
        </is>
      </c>
      <c r="AX394" t="inlineStr">
        <is>
          <t>991000425939702656</t>
        </is>
      </c>
      <c r="AY394" t="inlineStr">
        <is>
          <t>2267576880002656</t>
        </is>
      </c>
      <c r="AZ394" t="inlineStr">
        <is>
          <t>BOOK</t>
        </is>
      </c>
      <c r="BB394" t="inlineStr">
        <is>
          <t>9780803920606</t>
        </is>
      </c>
      <c r="BC394" t="inlineStr">
        <is>
          <t>32285000889757</t>
        </is>
      </c>
      <c r="BD394" t="inlineStr">
        <is>
          <t>893407170</t>
        </is>
      </c>
    </row>
    <row r="395">
      <c r="A395" t="inlineStr">
        <is>
          <t>No</t>
        </is>
      </c>
      <c r="B395" t="inlineStr">
        <is>
          <t>H97 .M64 1995</t>
        </is>
      </c>
      <c r="C395" t="inlineStr">
        <is>
          <t>0                      H  0097000M  64          1995</t>
        </is>
      </c>
      <c r="D395" t="inlineStr">
        <is>
          <t>Impact analysis for program evaluation / Lawrence B. Mohr.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Mohr, Lawrence B.</t>
        </is>
      </c>
      <c r="L395" t="inlineStr">
        <is>
          <t>Thousand Oaks, Calif. : Sage Publications, c1995.</t>
        </is>
      </c>
      <c r="M395" t="inlineStr">
        <is>
          <t>1995</t>
        </is>
      </c>
      <c r="N395" t="inlineStr">
        <is>
          <t>2nd ed.</t>
        </is>
      </c>
      <c r="O395" t="inlineStr">
        <is>
          <t>eng</t>
        </is>
      </c>
      <c r="P395" t="inlineStr">
        <is>
          <t>cau</t>
        </is>
      </c>
      <c r="R395" t="inlineStr">
        <is>
          <t xml:space="preserve">H  </t>
        </is>
      </c>
      <c r="S395" t="n">
        <v>1</v>
      </c>
      <c r="T395" t="n">
        <v>1</v>
      </c>
      <c r="U395" t="inlineStr">
        <is>
          <t>1997-03-05</t>
        </is>
      </c>
      <c r="V395" t="inlineStr">
        <is>
          <t>1997-03-05</t>
        </is>
      </c>
      <c r="W395" t="inlineStr">
        <is>
          <t>1996-05-17</t>
        </is>
      </c>
      <c r="X395" t="inlineStr">
        <is>
          <t>1996-05-17</t>
        </is>
      </c>
      <c r="Y395" t="n">
        <v>326</v>
      </c>
      <c r="Z395" t="n">
        <v>219</v>
      </c>
      <c r="AA395" t="n">
        <v>403</v>
      </c>
      <c r="AB395" t="n">
        <v>2</v>
      </c>
      <c r="AC395" t="n">
        <v>3</v>
      </c>
      <c r="AD395" t="n">
        <v>12</v>
      </c>
      <c r="AE395" t="n">
        <v>21</v>
      </c>
      <c r="AF395" t="n">
        <v>6</v>
      </c>
      <c r="AG395" t="n">
        <v>8</v>
      </c>
      <c r="AH395" t="n">
        <v>3</v>
      </c>
      <c r="AI395" t="n">
        <v>4</v>
      </c>
      <c r="AJ395" t="n">
        <v>6</v>
      </c>
      <c r="AK395" t="n">
        <v>11</v>
      </c>
      <c r="AL395" t="n">
        <v>1</v>
      </c>
      <c r="AM395" t="n">
        <v>2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HYPERLINK("http://catalog.hathitrust.org/Record/004536473","HathiTrust Record")</f>
        <v/>
      </c>
      <c r="AS395">
        <f>HYPERLINK("https://creighton-primo.hosted.exlibrisgroup.com/primo-explore/search?tab=default_tab&amp;search_scope=EVERYTHING&amp;vid=01CRU&amp;lang=en_US&amp;offset=0&amp;query=any,contains,991002509169702656","Catalog Record")</f>
        <v/>
      </c>
      <c r="AT395">
        <f>HYPERLINK("http://www.worldcat.org/oclc/32626383","WorldCat Record")</f>
        <v/>
      </c>
      <c r="AU395" t="inlineStr">
        <is>
          <t>17251752:eng</t>
        </is>
      </c>
      <c r="AV395" t="inlineStr">
        <is>
          <t>32626383</t>
        </is>
      </c>
      <c r="AW395" t="inlineStr">
        <is>
          <t>991002509169702656</t>
        </is>
      </c>
      <c r="AX395" t="inlineStr">
        <is>
          <t>991002509169702656</t>
        </is>
      </c>
      <c r="AY395" t="inlineStr">
        <is>
          <t>2267567520002656</t>
        </is>
      </c>
      <c r="AZ395" t="inlineStr">
        <is>
          <t>BOOK</t>
        </is>
      </c>
      <c r="BB395" t="inlineStr">
        <is>
          <t>9780803959354</t>
        </is>
      </c>
      <c r="BC395" t="inlineStr">
        <is>
          <t>32285002169661</t>
        </is>
      </c>
      <c r="BD395" t="inlineStr">
        <is>
          <t>893892647</t>
        </is>
      </c>
    </row>
    <row r="396">
      <c r="A396" t="inlineStr">
        <is>
          <t>No</t>
        </is>
      </c>
      <c r="B396" t="inlineStr">
        <is>
          <t>H97 .M66 1983</t>
        </is>
      </c>
      <c r="C396" t="inlineStr">
        <is>
          <t>0                      H  0097000M  66          1983</t>
        </is>
      </c>
      <c r="D396" t="inlineStr">
        <is>
          <t>Introduction to policy analysis / Alexander M. Mood.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Mood, Alexander M., 1913-2009.</t>
        </is>
      </c>
      <c r="L396" t="inlineStr">
        <is>
          <t>New York : North Holland, c1983.</t>
        </is>
      </c>
      <c r="M396" t="inlineStr">
        <is>
          <t>1983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H  </t>
        </is>
      </c>
      <c r="S396" t="n">
        <v>3</v>
      </c>
      <c r="T396" t="n">
        <v>3</v>
      </c>
      <c r="U396" t="inlineStr">
        <is>
          <t>1994-04-16</t>
        </is>
      </c>
      <c r="V396" t="inlineStr">
        <is>
          <t>1994-04-16</t>
        </is>
      </c>
      <c r="W396" t="inlineStr">
        <is>
          <t>1992-01-31</t>
        </is>
      </c>
      <c r="X396" t="inlineStr">
        <is>
          <t>1992-01-31</t>
        </is>
      </c>
      <c r="Y396" t="n">
        <v>157</v>
      </c>
      <c r="Z396" t="n">
        <v>134</v>
      </c>
      <c r="AA396" t="n">
        <v>139</v>
      </c>
      <c r="AB396" t="n">
        <v>2</v>
      </c>
      <c r="AC396" t="n">
        <v>2</v>
      </c>
      <c r="AD396" t="n">
        <v>4</v>
      </c>
      <c r="AE396" t="n">
        <v>4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3</v>
      </c>
      <c r="AL396" t="n">
        <v>1</v>
      </c>
      <c r="AM396" t="n">
        <v>1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HYPERLINK("http://catalog.hathitrust.org/Record/000311154","HathiTrust Record")</f>
        <v/>
      </c>
      <c r="AS396">
        <f>HYPERLINK("https://creighton-primo.hosted.exlibrisgroup.com/primo-explore/search?tab=default_tab&amp;search_scope=EVERYTHING&amp;vid=01CRU&amp;lang=en_US&amp;offset=0&amp;query=any,contains,991005205789702656","Catalog Record")</f>
        <v/>
      </c>
      <c r="AT396">
        <f>HYPERLINK("http://www.worldcat.org/oclc/8114590","WorldCat Record")</f>
        <v/>
      </c>
      <c r="AU396" t="inlineStr">
        <is>
          <t>3762538:eng</t>
        </is>
      </c>
      <c r="AV396" t="inlineStr">
        <is>
          <t>8114590</t>
        </is>
      </c>
      <c r="AW396" t="inlineStr">
        <is>
          <t>991005205789702656</t>
        </is>
      </c>
      <c r="AX396" t="inlineStr">
        <is>
          <t>991005205789702656</t>
        </is>
      </c>
      <c r="AY396" t="inlineStr">
        <is>
          <t>2255186440002656</t>
        </is>
      </c>
      <c r="AZ396" t="inlineStr">
        <is>
          <t>BOOK</t>
        </is>
      </c>
      <c r="BB396" t="inlineStr">
        <is>
          <t>9780444006714</t>
        </is>
      </c>
      <c r="BC396" t="inlineStr">
        <is>
          <t>32285000889765</t>
        </is>
      </c>
      <c r="BD396" t="inlineStr">
        <is>
          <t>893338712</t>
        </is>
      </c>
    </row>
    <row r="397">
      <c r="A397" t="inlineStr">
        <is>
          <t>No</t>
        </is>
      </c>
      <c r="B397" t="inlineStr">
        <is>
          <t>H97 .M67 1992</t>
        </is>
      </c>
      <c r="C397" t="inlineStr">
        <is>
          <t>0                      H  0097000M  67          1992</t>
        </is>
      </c>
      <c r="D397" t="inlineStr">
        <is>
          <t>The Moral dimensions of public policy choice : beyond the market paradigm / John Martin Gillroy and Maurice Wade, editors.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Pittsburgh, PA : University of Pittsburgh Press, c1992.</t>
        </is>
      </c>
      <c r="M397" t="inlineStr">
        <is>
          <t>1992</t>
        </is>
      </c>
      <c r="O397" t="inlineStr">
        <is>
          <t>eng</t>
        </is>
      </c>
      <c r="P397" t="inlineStr">
        <is>
          <t>pau</t>
        </is>
      </c>
      <c r="Q397" t="inlineStr">
        <is>
          <t>Pitt series in policy and institutional studies</t>
        </is>
      </c>
      <c r="R397" t="inlineStr">
        <is>
          <t xml:space="preserve">H  </t>
        </is>
      </c>
      <c r="S397" t="n">
        <v>1</v>
      </c>
      <c r="T397" t="n">
        <v>1</v>
      </c>
      <c r="U397" t="inlineStr">
        <is>
          <t>2001-06-07</t>
        </is>
      </c>
      <c r="V397" t="inlineStr">
        <is>
          <t>2001-06-07</t>
        </is>
      </c>
      <c r="W397" t="inlineStr">
        <is>
          <t>1995-12-01</t>
        </is>
      </c>
      <c r="X397" t="inlineStr">
        <is>
          <t>1995-12-01</t>
        </is>
      </c>
      <c r="Y397" t="n">
        <v>397</v>
      </c>
      <c r="Z397" t="n">
        <v>323</v>
      </c>
      <c r="AA397" t="n">
        <v>337</v>
      </c>
      <c r="AB397" t="n">
        <v>5</v>
      </c>
      <c r="AC397" t="n">
        <v>5</v>
      </c>
      <c r="AD397" t="n">
        <v>22</v>
      </c>
      <c r="AE397" t="n">
        <v>22</v>
      </c>
      <c r="AF397" t="n">
        <v>4</v>
      </c>
      <c r="AG397" t="n">
        <v>4</v>
      </c>
      <c r="AH397" t="n">
        <v>7</v>
      </c>
      <c r="AI397" t="n">
        <v>7</v>
      </c>
      <c r="AJ397" t="n">
        <v>9</v>
      </c>
      <c r="AK397" t="n">
        <v>9</v>
      </c>
      <c r="AL397" t="n">
        <v>4</v>
      </c>
      <c r="AM397" t="n">
        <v>4</v>
      </c>
      <c r="AN397" t="n">
        <v>3</v>
      </c>
      <c r="AO397" t="n">
        <v>3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HYPERLINK("http://catalog.hathitrust.org/Record/002585829","HathiTrust Record")</f>
        <v/>
      </c>
      <c r="AS397">
        <f>HYPERLINK("https://creighton-primo.hosted.exlibrisgroup.com/primo-explore/search?tab=default_tab&amp;search_scope=EVERYTHING&amp;vid=01CRU&amp;lang=en_US&amp;offset=0&amp;query=any,contains,991001910609702656","Catalog Record")</f>
        <v/>
      </c>
      <c r="AT397">
        <f>HYPERLINK("http://www.worldcat.org/oclc/24141879","WorldCat Record")</f>
        <v/>
      </c>
      <c r="AU397" t="inlineStr">
        <is>
          <t>796392319:eng</t>
        </is>
      </c>
      <c r="AV397" t="inlineStr">
        <is>
          <t>24141879</t>
        </is>
      </c>
      <c r="AW397" t="inlineStr">
        <is>
          <t>991001910609702656</t>
        </is>
      </c>
      <c r="AX397" t="inlineStr">
        <is>
          <t>991001910609702656</t>
        </is>
      </c>
      <c r="AY397" t="inlineStr">
        <is>
          <t>2262891120002656</t>
        </is>
      </c>
      <c r="AZ397" t="inlineStr">
        <is>
          <t>BOOK</t>
        </is>
      </c>
      <c r="BB397" t="inlineStr">
        <is>
          <t>9780822936978</t>
        </is>
      </c>
      <c r="BC397" t="inlineStr">
        <is>
          <t>32285002107596</t>
        </is>
      </c>
      <c r="BD397" t="inlineStr">
        <is>
          <t>893522959</t>
        </is>
      </c>
    </row>
    <row r="398">
      <c r="A398" t="inlineStr">
        <is>
          <t>No</t>
        </is>
      </c>
      <c r="B398" t="inlineStr">
        <is>
          <t>H97 .P373 1995</t>
        </is>
      </c>
      <c r="C398" t="inlineStr">
        <is>
          <t>0                      H  0097000P  373         1995</t>
        </is>
      </c>
      <c r="D398" t="inlineStr">
        <is>
          <t>Public policy : an introduction to the theory and practice of policy analysis / Wayne Parsons.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Parsons, D. W.</t>
        </is>
      </c>
      <c r="L398" t="inlineStr">
        <is>
          <t>Aldershot, UK ; Brookfield, Vt., US : Edward Elgar, c1995.</t>
        </is>
      </c>
      <c r="M398" t="inlineStr">
        <is>
          <t>1995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H  </t>
        </is>
      </c>
      <c r="S398" t="n">
        <v>3</v>
      </c>
      <c r="T398" t="n">
        <v>3</v>
      </c>
      <c r="U398" t="inlineStr">
        <is>
          <t>2007-09-26</t>
        </is>
      </c>
      <c r="V398" t="inlineStr">
        <is>
          <t>2007-09-26</t>
        </is>
      </c>
      <c r="W398" t="inlineStr">
        <is>
          <t>2000-12-06</t>
        </is>
      </c>
      <c r="X398" t="inlineStr">
        <is>
          <t>2000-12-06</t>
        </is>
      </c>
      <c r="Y398" t="n">
        <v>476</v>
      </c>
      <c r="Z398" t="n">
        <v>233</v>
      </c>
      <c r="AA398" t="n">
        <v>238</v>
      </c>
      <c r="AB398" t="n">
        <v>3</v>
      </c>
      <c r="AC398" t="n">
        <v>3</v>
      </c>
      <c r="AD398" t="n">
        <v>10</v>
      </c>
      <c r="AE398" t="n">
        <v>10</v>
      </c>
      <c r="AF398" t="n">
        <v>0</v>
      </c>
      <c r="AG398" t="n">
        <v>0</v>
      </c>
      <c r="AH398" t="n">
        <v>4</v>
      </c>
      <c r="AI398" t="n">
        <v>4</v>
      </c>
      <c r="AJ398" t="n">
        <v>6</v>
      </c>
      <c r="AK398" t="n">
        <v>6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HYPERLINK("http://catalog.hathitrust.org/Record/003024364","HathiTrust Record")</f>
        <v/>
      </c>
      <c r="AS398">
        <f>HYPERLINK("https://creighton-primo.hosted.exlibrisgroup.com/primo-explore/search?tab=default_tab&amp;search_scope=EVERYTHING&amp;vid=01CRU&amp;lang=en_US&amp;offset=0&amp;query=any,contains,991003329959702656","Catalog Record")</f>
        <v/>
      </c>
      <c r="AT398">
        <f>HYPERLINK("http://www.worldcat.org/oclc/32311034","WorldCat Record")</f>
        <v/>
      </c>
      <c r="AU398" t="inlineStr">
        <is>
          <t>501907880:eng</t>
        </is>
      </c>
      <c r="AV398" t="inlineStr">
        <is>
          <t>32311034</t>
        </is>
      </c>
      <c r="AW398" t="inlineStr">
        <is>
          <t>991003329959702656</t>
        </is>
      </c>
      <c r="AX398" t="inlineStr">
        <is>
          <t>991003329959702656</t>
        </is>
      </c>
      <c r="AY398" t="inlineStr">
        <is>
          <t>2266870690002656</t>
        </is>
      </c>
      <c r="AZ398" t="inlineStr">
        <is>
          <t>BOOK</t>
        </is>
      </c>
      <c r="BB398" t="inlineStr">
        <is>
          <t>9781852785536</t>
        </is>
      </c>
      <c r="BC398" t="inlineStr">
        <is>
          <t>32285004275425</t>
        </is>
      </c>
      <c r="BD398" t="inlineStr">
        <is>
          <t>893604682</t>
        </is>
      </c>
    </row>
    <row r="399">
      <c r="A399" t="inlineStr">
        <is>
          <t>No</t>
        </is>
      </c>
      <c r="B399" t="inlineStr">
        <is>
          <t>H97 .P664 1990</t>
        </is>
      </c>
      <c r="C399" t="inlineStr">
        <is>
          <t>0                      H  0097000P  664         1990</t>
        </is>
      </c>
      <c r="D399" t="inlineStr">
        <is>
          <t>Policy theory and policy evaluation : concepts, knowledge, causes, and norms / edited by Stuart S. Nagel.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Greenwood Press, 1990.</t>
        </is>
      </c>
      <c r="M399" t="inlineStr">
        <is>
          <t>1990</t>
        </is>
      </c>
      <c r="O399" t="inlineStr">
        <is>
          <t>eng</t>
        </is>
      </c>
      <c r="P399" t="inlineStr">
        <is>
          <t>nyu</t>
        </is>
      </c>
      <c r="Q399" t="inlineStr">
        <is>
          <t>Contributions in political science, 0147-1066 ; no. 258</t>
        </is>
      </c>
      <c r="R399" t="inlineStr">
        <is>
          <t xml:space="preserve">H  </t>
        </is>
      </c>
      <c r="S399" t="n">
        <v>7</v>
      </c>
      <c r="T399" t="n">
        <v>7</v>
      </c>
      <c r="U399" t="inlineStr">
        <is>
          <t>2007-10-01</t>
        </is>
      </c>
      <c r="V399" t="inlineStr">
        <is>
          <t>2007-10-01</t>
        </is>
      </c>
      <c r="W399" t="inlineStr">
        <is>
          <t>1991-06-13</t>
        </is>
      </c>
      <c r="X399" t="inlineStr">
        <is>
          <t>1991-06-13</t>
        </is>
      </c>
      <c r="Y399" t="n">
        <v>321</v>
      </c>
      <c r="Z399" t="n">
        <v>235</v>
      </c>
      <c r="AA399" t="n">
        <v>248</v>
      </c>
      <c r="AB399" t="n">
        <v>3</v>
      </c>
      <c r="AC399" t="n">
        <v>3</v>
      </c>
      <c r="AD399" t="n">
        <v>11</v>
      </c>
      <c r="AE399" t="n">
        <v>11</v>
      </c>
      <c r="AF399" t="n">
        <v>2</v>
      </c>
      <c r="AG399" t="n">
        <v>2</v>
      </c>
      <c r="AH399" t="n">
        <v>3</v>
      </c>
      <c r="AI399" t="n">
        <v>3</v>
      </c>
      <c r="AJ399" t="n">
        <v>7</v>
      </c>
      <c r="AK399" t="n">
        <v>7</v>
      </c>
      <c r="AL399" t="n">
        <v>2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HYPERLINK("https://creighton-primo.hosted.exlibrisgroup.com/primo-explore/search?tab=default_tab&amp;search_scope=EVERYTHING&amp;vid=01CRU&amp;lang=en_US&amp;offset=0&amp;query=any,contains,991001612439702656","Catalog Record")</f>
        <v/>
      </c>
      <c r="AT399">
        <f>HYPERLINK("http://www.worldcat.org/oclc/20754353","WorldCat Record")</f>
        <v/>
      </c>
      <c r="AU399" t="inlineStr">
        <is>
          <t>836757524:eng</t>
        </is>
      </c>
      <c r="AV399" t="inlineStr">
        <is>
          <t>20754353</t>
        </is>
      </c>
      <c r="AW399" t="inlineStr">
        <is>
          <t>991001612439702656</t>
        </is>
      </c>
      <c r="AX399" t="inlineStr">
        <is>
          <t>991001612439702656</t>
        </is>
      </c>
      <c r="AY399" t="inlineStr">
        <is>
          <t>2264106070002656</t>
        </is>
      </c>
      <c r="AZ399" t="inlineStr">
        <is>
          <t>BOOK</t>
        </is>
      </c>
      <c r="BB399" t="inlineStr">
        <is>
          <t>9780313273568</t>
        </is>
      </c>
      <c r="BC399" t="inlineStr">
        <is>
          <t>32285000656271</t>
        </is>
      </c>
      <c r="BD399" t="inlineStr">
        <is>
          <t>893772693</t>
        </is>
      </c>
    </row>
    <row r="400">
      <c r="A400" t="inlineStr">
        <is>
          <t>No</t>
        </is>
      </c>
      <c r="B400" t="inlineStr">
        <is>
          <t>H97 .P6677 1994</t>
        </is>
      </c>
      <c r="C400" t="inlineStr">
        <is>
          <t>0                      H  0097000P  6677        1994</t>
        </is>
      </c>
      <c r="D400" t="inlineStr">
        <is>
          <t>The politics of problem definition : shaping the policy agenda / edited by David A. Rochefort and Roger W. Cobb.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Lawrence, Kan. : University Press of Kansas, c1994.</t>
        </is>
      </c>
      <c r="M400" t="inlineStr">
        <is>
          <t>1994</t>
        </is>
      </c>
      <c r="O400" t="inlineStr">
        <is>
          <t>eng</t>
        </is>
      </c>
      <c r="P400" t="inlineStr">
        <is>
          <t>ksu</t>
        </is>
      </c>
      <c r="Q400" t="inlineStr">
        <is>
          <t>Studies in government and public policy</t>
        </is>
      </c>
      <c r="R400" t="inlineStr">
        <is>
          <t xml:space="preserve">H  </t>
        </is>
      </c>
      <c r="S400" t="n">
        <v>5</v>
      </c>
      <c r="T400" t="n">
        <v>5</v>
      </c>
      <c r="U400" t="inlineStr">
        <is>
          <t>2007-09-26</t>
        </is>
      </c>
      <c r="V400" t="inlineStr">
        <is>
          <t>2007-09-26</t>
        </is>
      </c>
      <c r="W400" t="inlineStr">
        <is>
          <t>1995-11-20</t>
        </is>
      </c>
      <c r="X400" t="inlineStr">
        <is>
          <t>1995-11-20</t>
        </is>
      </c>
      <c r="Y400" t="n">
        <v>450</v>
      </c>
      <c r="Z400" t="n">
        <v>371</v>
      </c>
      <c r="AA400" t="n">
        <v>373</v>
      </c>
      <c r="AB400" t="n">
        <v>6</v>
      </c>
      <c r="AC400" t="n">
        <v>6</v>
      </c>
      <c r="AD400" t="n">
        <v>22</v>
      </c>
      <c r="AE400" t="n">
        <v>22</v>
      </c>
      <c r="AF400" t="n">
        <v>6</v>
      </c>
      <c r="AG400" t="n">
        <v>6</v>
      </c>
      <c r="AH400" t="n">
        <v>5</v>
      </c>
      <c r="AI400" t="n">
        <v>5</v>
      </c>
      <c r="AJ400" t="n">
        <v>9</v>
      </c>
      <c r="AK400" t="n">
        <v>9</v>
      </c>
      <c r="AL400" t="n">
        <v>5</v>
      </c>
      <c r="AM400" t="n">
        <v>5</v>
      </c>
      <c r="AN400" t="n">
        <v>1</v>
      </c>
      <c r="AO400" t="n">
        <v>1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HYPERLINK("https://creighton-primo.hosted.exlibrisgroup.com/primo-explore/search?tab=default_tab&amp;search_scope=EVERYTHING&amp;vid=01CRU&amp;lang=en_US&amp;offset=0&amp;query=any,contains,991002324439702656","Catalog Record")</f>
        <v/>
      </c>
      <c r="AT400">
        <f>HYPERLINK("http://www.worldcat.org/oclc/30154833","WorldCat Record")</f>
        <v/>
      </c>
      <c r="AU400" t="inlineStr">
        <is>
          <t>863871633:eng</t>
        </is>
      </c>
      <c r="AV400" t="inlineStr">
        <is>
          <t>30154833</t>
        </is>
      </c>
      <c r="AW400" t="inlineStr">
        <is>
          <t>991002324439702656</t>
        </is>
      </c>
      <c r="AX400" t="inlineStr">
        <is>
          <t>991002324439702656</t>
        </is>
      </c>
      <c r="AY400" t="inlineStr">
        <is>
          <t>2271255720002656</t>
        </is>
      </c>
      <c r="AZ400" t="inlineStr">
        <is>
          <t>BOOK</t>
        </is>
      </c>
      <c r="BB400" t="inlineStr">
        <is>
          <t>9780700606467</t>
        </is>
      </c>
      <c r="BC400" t="inlineStr">
        <is>
          <t>32285002104494</t>
        </is>
      </c>
      <c r="BD400" t="inlineStr">
        <is>
          <t>893879773</t>
        </is>
      </c>
    </row>
    <row r="401">
      <c r="A401" t="inlineStr">
        <is>
          <t>No</t>
        </is>
      </c>
      <c r="B401" t="inlineStr">
        <is>
          <t>H97 .P668 1987</t>
        </is>
      </c>
      <c r="C401" t="inlineStr">
        <is>
          <t>0                      H  0097000P  668         1987</t>
        </is>
      </c>
      <c r="D401" t="inlineStr">
        <is>
          <t>The Politics of program evaluation / Dennis J. Palumbo [editor].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Beverly Hills, Calif. : Sage Publications, c1987.</t>
        </is>
      </c>
      <c r="M401" t="inlineStr">
        <is>
          <t>1986</t>
        </is>
      </c>
      <c r="O401" t="inlineStr">
        <is>
          <t>eng</t>
        </is>
      </c>
      <c r="P401" t="inlineStr">
        <is>
          <t>cau</t>
        </is>
      </c>
      <c r="Q401" t="inlineStr">
        <is>
          <t>Sage yearbooks in politics and public policy ; v. 15</t>
        </is>
      </c>
      <c r="R401" t="inlineStr">
        <is>
          <t xml:space="preserve">H  </t>
        </is>
      </c>
      <c r="S401" t="n">
        <v>3</v>
      </c>
      <c r="T401" t="n">
        <v>3</v>
      </c>
      <c r="U401" t="inlineStr">
        <is>
          <t>1998-01-21</t>
        </is>
      </c>
      <c r="V401" t="inlineStr">
        <is>
          <t>1998-01-21</t>
        </is>
      </c>
      <c r="W401" t="inlineStr">
        <is>
          <t>1992-01-31</t>
        </is>
      </c>
      <c r="X401" t="inlineStr">
        <is>
          <t>1992-01-31</t>
        </is>
      </c>
      <c r="Y401" t="n">
        <v>443</v>
      </c>
      <c r="Z401" t="n">
        <v>308</v>
      </c>
      <c r="AA401" t="n">
        <v>311</v>
      </c>
      <c r="AB401" t="n">
        <v>3</v>
      </c>
      <c r="AC401" t="n">
        <v>3</v>
      </c>
      <c r="AD401" t="n">
        <v>17</v>
      </c>
      <c r="AE401" t="n">
        <v>17</v>
      </c>
      <c r="AF401" t="n">
        <v>7</v>
      </c>
      <c r="AG401" t="n">
        <v>7</v>
      </c>
      <c r="AH401" t="n">
        <v>3</v>
      </c>
      <c r="AI401" t="n">
        <v>3</v>
      </c>
      <c r="AJ401" t="n">
        <v>10</v>
      </c>
      <c r="AK401" t="n">
        <v>10</v>
      </c>
      <c r="AL401" t="n">
        <v>2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HYPERLINK("http://catalog.hathitrust.org/Record/000929642","HathiTrust Record")</f>
        <v/>
      </c>
      <c r="AS401">
        <f>HYPERLINK("https://creighton-primo.hosted.exlibrisgroup.com/primo-explore/search?tab=default_tab&amp;search_scope=EVERYTHING&amp;vid=01CRU&amp;lang=en_US&amp;offset=0&amp;query=any,contains,991000870539702656","Catalog Record")</f>
        <v/>
      </c>
      <c r="AT401">
        <f>HYPERLINK("http://www.worldcat.org/oclc/13792388","WorldCat Record")</f>
        <v/>
      </c>
      <c r="AU401" t="inlineStr">
        <is>
          <t>138594467:eng</t>
        </is>
      </c>
      <c r="AV401" t="inlineStr">
        <is>
          <t>13792388</t>
        </is>
      </c>
      <c r="AW401" t="inlineStr">
        <is>
          <t>991000870539702656</t>
        </is>
      </c>
      <c r="AX401" t="inlineStr">
        <is>
          <t>991000870539702656</t>
        </is>
      </c>
      <c r="AY401" t="inlineStr">
        <is>
          <t>2272746710002656</t>
        </is>
      </c>
      <c r="AZ401" t="inlineStr">
        <is>
          <t>BOOK</t>
        </is>
      </c>
      <c r="BB401" t="inlineStr">
        <is>
          <t>9780803927377</t>
        </is>
      </c>
      <c r="BC401" t="inlineStr">
        <is>
          <t>32285000889781</t>
        </is>
      </c>
      <c r="BD401" t="inlineStr">
        <is>
          <t>893339964</t>
        </is>
      </c>
    </row>
    <row r="402">
      <c r="A402" t="inlineStr">
        <is>
          <t>No</t>
        </is>
      </c>
      <c r="B402" t="inlineStr">
        <is>
          <t>H97 .P84 2000</t>
        </is>
      </c>
      <c r="C402" t="inlineStr">
        <is>
          <t>0                      H  0097000P  84          2000</t>
        </is>
      </c>
      <c r="D402" t="inlineStr">
        <is>
          <t>Public-private policy partnerships / edited by Pauline Vaillancourt Rosenau.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Cambridge, Mass. : MIT Press, c2000.</t>
        </is>
      </c>
      <c r="M402" t="inlineStr">
        <is>
          <t>2000</t>
        </is>
      </c>
      <c r="O402" t="inlineStr">
        <is>
          <t>eng</t>
        </is>
      </c>
      <c r="P402" t="inlineStr">
        <is>
          <t>mau</t>
        </is>
      </c>
      <c r="R402" t="inlineStr">
        <is>
          <t xml:space="preserve">H  </t>
        </is>
      </c>
      <c r="S402" t="n">
        <v>2</v>
      </c>
      <c r="T402" t="n">
        <v>2</v>
      </c>
      <c r="U402" t="inlineStr">
        <is>
          <t>2009-10-07</t>
        </is>
      </c>
      <c r="V402" t="inlineStr">
        <is>
          <t>2009-10-07</t>
        </is>
      </c>
      <c r="W402" t="inlineStr">
        <is>
          <t>2001-01-08</t>
        </is>
      </c>
      <c r="X402" t="inlineStr">
        <is>
          <t>2001-01-08</t>
        </is>
      </c>
      <c r="Y402" t="n">
        <v>351</v>
      </c>
      <c r="Z402" t="n">
        <v>237</v>
      </c>
      <c r="AA402" t="n">
        <v>242</v>
      </c>
      <c r="AB402" t="n">
        <v>3</v>
      </c>
      <c r="AC402" t="n">
        <v>3</v>
      </c>
      <c r="AD402" t="n">
        <v>13</v>
      </c>
      <c r="AE402" t="n">
        <v>13</v>
      </c>
      <c r="AF402" t="n">
        <v>4</v>
      </c>
      <c r="AG402" t="n">
        <v>4</v>
      </c>
      <c r="AH402" t="n">
        <v>3</v>
      </c>
      <c r="AI402" t="n">
        <v>3</v>
      </c>
      <c r="AJ402" t="n">
        <v>5</v>
      </c>
      <c r="AK402" t="n">
        <v>5</v>
      </c>
      <c r="AL402" t="n">
        <v>2</v>
      </c>
      <c r="AM402" t="n">
        <v>2</v>
      </c>
      <c r="AN402" t="n">
        <v>1</v>
      </c>
      <c r="AO402" t="n">
        <v>1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HYPERLINK("https://creighton-primo.hosted.exlibrisgroup.com/primo-explore/search?tab=default_tab&amp;search_scope=EVERYTHING&amp;vid=01CRU&amp;lang=en_US&amp;offset=0&amp;query=any,contains,991003320189702656","Catalog Record")</f>
        <v/>
      </c>
      <c r="AT402">
        <f>HYPERLINK("http://www.worldcat.org/oclc/43050294","WorldCat Record")</f>
        <v/>
      </c>
      <c r="AU402" t="inlineStr">
        <is>
          <t>56498907:eng</t>
        </is>
      </c>
      <c r="AV402" t="inlineStr">
        <is>
          <t>43050294</t>
        </is>
      </c>
      <c r="AW402" t="inlineStr">
        <is>
          <t>991003320189702656</t>
        </is>
      </c>
      <c r="AX402" t="inlineStr">
        <is>
          <t>991003320189702656</t>
        </is>
      </c>
      <c r="AY402" t="inlineStr">
        <is>
          <t>2256292790002656</t>
        </is>
      </c>
      <c r="AZ402" t="inlineStr">
        <is>
          <t>BOOK</t>
        </is>
      </c>
      <c r="BB402" t="inlineStr">
        <is>
          <t>9780262181983</t>
        </is>
      </c>
      <c r="BC402" t="inlineStr">
        <is>
          <t>32285004280250</t>
        </is>
      </c>
      <c r="BD402" t="inlineStr">
        <is>
          <t>893705114</t>
        </is>
      </c>
    </row>
    <row r="403">
      <c r="A403" t="inlineStr">
        <is>
          <t>No</t>
        </is>
      </c>
      <c r="B403" t="inlineStr">
        <is>
          <t>H97 .Q32 1982</t>
        </is>
      </c>
      <c r="C403" t="inlineStr">
        <is>
          <t>0                      H  0097000Q  32          1982</t>
        </is>
      </c>
      <c r="D403" t="inlineStr">
        <is>
          <t>Analysis for public decisions / E.S. Quade.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Quade, E. S. (Edward S.)</t>
        </is>
      </c>
      <c r="L403" t="inlineStr">
        <is>
          <t>New York : North Holland, c1982.</t>
        </is>
      </c>
      <c r="M403" t="inlineStr">
        <is>
          <t>1982</t>
        </is>
      </c>
      <c r="N403" t="inlineStr">
        <is>
          <t>2nd ed.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H  </t>
        </is>
      </c>
      <c r="S403" t="n">
        <v>2</v>
      </c>
      <c r="T403" t="n">
        <v>2</v>
      </c>
      <c r="U403" t="inlineStr">
        <is>
          <t>2007-10-01</t>
        </is>
      </c>
      <c r="V403" t="inlineStr">
        <is>
          <t>2007-10-01</t>
        </is>
      </c>
      <c r="W403" t="inlineStr">
        <is>
          <t>1992-01-31</t>
        </is>
      </c>
      <c r="X403" t="inlineStr">
        <is>
          <t>1992-01-31</t>
        </is>
      </c>
      <c r="Y403" t="n">
        <v>365</v>
      </c>
      <c r="Z403" t="n">
        <v>251</v>
      </c>
      <c r="AA403" t="n">
        <v>555</v>
      </c>
      <c r="AB403" t="n">
        <v>3</v>
      </c>
      <c r="AC403" t="n">
        <v>4</v>
      </c>
      <c r="AD403" t="n">
        <v>13</v>
      </c>
      <c r="AE403" t="n">
        <v>24</v>
      </c>
      <c r="AF403" t="n">
        <v>2</v>
      </c>
      <c r="AG403" t="n">
        <v>6</v>
      </c>
      <c r="AH403" t="n">
        <v>1</v>
      </c>
      <c r="AI403" t="n">
        <v>4</v>
      </c>
      <c r="AJ403" t="n">
        <v>8</v>
      </c>
      <c r="AK403" t="n">
        <v>14</v>
      </c>
      <c r="AL403" t="n">
        <v>2</v>
      </c>
      <c r="AM403" t="n">
        <v>3</v>
      </c>
      <c r="AN403" t="n">
        <v>1</v>
      </c>
      <c r="AO403" t="n">
        <v>1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HYPERLINK("http://catalog.hathitrust.org/Record/005754973","HathiTrust Record")</f>
        <v/>
      </c>
      <c r="AS403">
        <f>HYPERLINK("https://creighton-primo.hosted.exlibrisgroup.com/primo-explore/search?tab=default_tab&amp;search_scope=EVERYTHING&amp;vid=01CRU&amp;lang=en_US&amp;offset=0&amp;query=any,contains,991005186349702656","Catalog Record")</f>
        <v/>
      </c>
      <c r="AT403">
        <f>HYPERLINK("http://www.worldcat.org/oclc/7976393","WorldCat Record")</f>
        <v/>
      </c>
      <c r="AU403" t="inlineStr">
        <is>
          <t>2129578:eng</t>
        </is>
      </c>
      <c r="AV403" t="inlineStr">
        <is>
          <t>7976393</t>
        </is>
      </c>
      <c r="AW403" t="inlineStr">
        <is>
          <t>991005186349702656</t>
        </is>
      </c>
      <c r="AX403" t="inlineStr">
        <is>
          <t>991005186349702656</t>
        </is>
      </c>
      <c r="AY403" t="inlineStr">
        <is>
          <t>2262176580002656</t>
        </is>
      </c>
      <c r="AZ403" t="inlineStr">
        <is>
          <t>BOOK</t>
        </is>
      </c>
      <c r="BB403" t="inlineStr">
        <is>
          <t>9780444006653</t>
        </is>
      </c>
      <c r="BC403" t="inlineStr">
        <is>
          <t>32285000889799</t>
        </is>
      </c>
      <c r="BD403" t="inlineStr">
        <is>
          <t>893443550</t>
        </is>
      </c>
    </row>
    <row r="404">
      <c r="A404" t="inlineStr">
        <is>
          <t>No</t>
        </is>
      </c>
      <c r="B404" t="inlineStr">
        <is>
          <t>H97 .S83 1988</t>
        </is>
      </c>
      <c r="C404" t="inlineStr">
        <is>
          <t>0                      H  0097000S  83          1988</t>
        </is>
      </c>
      <c r="D404" t="inlineStr">
        <is>
          <t>Policy paradox and political reason / Deborah A. Stone.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Stone, Deborah A.</t>
        </is>
      </c>
      <c r="L404" t="inlineStr">
        <is>
          <t>Glenview, Ill. : Scott, Foresman, c1988.</t>
        </is>
      </c>
      <c r="M404" t="inlineStr">
        <is>
          <t>1988</t>
        </is>
      </c>
      <c r="O404" t="inlineStr">
        <is>
          <t>eng</t>
        </is>
      </c>
      <c r="P404" t="inlineStr">
        <is>
          <t>ilu</t>
        </is>
      </c>
      <c r="R404" t="inlineStr">
        <is>
          <t xml:space="preserve">H  </t>
        </is>
      </c>
      <c r="S404" t="n">
        <v>14</v>
      </c>
      <c r="T404" t="n">
        <v>14</v>
      </c>
      <c r="U404" t="inlineStr">
        <is>
          <t>2008-02-26</t>
        </is>
      </c>
      <c r="V404" t="inlineStr">
        <is>
          <t>2008-02-26</t>
        </is>
      </c>
      <c r="W404" t="inlineStr">
        <is>
          <t>1989-11-07</t>
        </is>
      </c>
      <c r="X404" t="inlineStr">
        <is>
          <t>1989-11-07</t>
        </is>
      </c>
      <c r="Y404" t="n">
        <v>242</v>
      </c>
      <c r="Z404" t="n">
        <v>187</v>
      </c>
      <c r="AA404" t="n">
        <v>237</v>
      </c>
      <c r="AB404" t="n">
        <v>1</v>
      </c>
      <c r="AC404" t="n">
        <v>1</v>
      </c>
      <c r="AD404" t="n">
        <v>7</v>
      </c>
      <c r="AE404" t="n">
        <v>9</v>
      </c>
      <c r="AF404" t="n">
        <v>1</v>
      </c>
      <c r="AG404" t="n">
        <v>1</v>
      </c>
      <c r="AH404" t="n">
        <v>3</v>
      </c>
      <c r="AI404" t="n">
        <v>4</v>
      </c>
      <c r="AJ404" t="n">
        <v>5</v>
      </c>
      <c r="AK404" t="n">
        <v>7</v>
      </c>
      <c r="AL404" t="n">
        <v>0</v>
      </c>
      <c r="AM404" t="n">
        <v>0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HYPERLINK("http://catalog.hathitrust.org/Record/002785493","HathiTrust Record")</f>
        <v/>
      </c>
      <c r="AS404">
        <f>HYPERLINK("https://creighton-primo.hosted.exlibrisgroup.com/primo-explore/search?tab=default_tab&amp;search_scope=EVERYTHING&amp;vid=01CRU&amp;lang=en_US&amp;offset=0&amp;query=any,contains,991001124159702656","Catalog Record")</f>
        <v/>
      </c>
      <c r="AT404">
        <f>HYPERLINK("http://www.worldcat.org/oclc/16646689","WorldCat Record")</f>
        <v/>
      </c>
      <c r="AU404" t="inlineStr">
        <is>
          <t>1066420:eng</t>
        </is>
      </c>
      <c r="AV404" t="inlineStr">
        <is>
          <t>16646689</t>
        </is>
      </c>
      <c r="AW404" t="inlineStr">
        <is>
          <t>991001124159702656</t>
        </is>
      </c>
      <c r="AX404" t="inlineStr">
        <is>
          <t>991001124159702656</t>
        </is>
      </c>
      <c r="AY404" t="inlineStr">
        <is>
          <t>2262911040002656</t>
        </is>
      </c>
      <c r="AZ404" t="inlineStr">
        <is>
          <t>BOOK</t>
        </is>
      </c>
      <c r="BB404" t="inlineStr">
        <is>
          <t>9780673397515</t>
        </is>
      </c>
      <c r="BC404" t="inlineStr">
        <is>
          <t>32285000012210</t>
        </is>
      </c>
      <c r="BD404" t="inlineStr">
        <is>
          <t>893225620</t>
        </is>
      </c>
    </row>
    <row r="405">
      <c r="A405" t="inlineStr">
        <is>
          <t>No</t>
        </is>
      </c>
      <c r="B405" t="inlineStr">
        <is>
          <t>H97 .S85 1982</t>
        </is>
      </c>
      <c r="C405" t="inlineStr">
        <is>
          <t>0                      H  0097000S  85          1982</t>
        </is>
      </c>
      <c r="D405" t="inlineStr">
        <is>
          <t>Studying implementation : methodological and administrative issues / Walter Williams ... [et al.].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Chatham, N.J. : Chatham House, c1982.</t>
        </is>
      </c>
      <c r="M405" t="inlineStr">
        <is>
          <t>1982</t>
        </is>
      </c>
      <c r="O405" t="inlineStr">
        <is>
          <t>eng</t>
        </is>
      </c>
      <c r="P405" t="inlineStr">
        <is>
          <t>nju</t>
        </is>
      </c>
      <c r="Q405" t="inlineStr">
        <is>
          <t>Chatham House series on change in American politics</t>
        </is>
      </c>
      <c r="R405" t="inlineStr">
        <is>
          <t xml:space="preserve">H  </t>
        </is>
      </c>
      <c r="S405" t="n">
        <v>1</v>
      </c>
      <c r="T405" t="n">
        <v>1</v>
      </c>
      <c r="U405" t="inlineStr">
        <is>
          <t>2000-06-11</t>
        </is>
      </c>
      <c r="V405" t="inlineStr">
        <is>
          <t>2000-06-11</t>
        </is>
      </c>
      <c r="W405" t="inlineStr">
        <is>
          <t>1992-01-10</t>
        </is>
      </c>
      <c r="X405" t="inlineStr">
        <is>
          <t>1992-01-10</t>
        </is>
      </c>
      <c r="Y405" t="n">
        <v>292</v>
      </c>
      <c r="Z405" t="n">
        <v>234</v>
      </c>
      <c r="AA405" t="n">
        <v>242</v>
      </c>
      <c r="AB405" t="n">
        <v>3</v>
      </c>
      <c r="AC405" t="n">
        <v>3</v>
      </c>
      <c r="AD405" t="n">
        <v>12</v>
      </c>
      <c r="AE405" t="n">
        <v>12</v>
      </c>
      <c r="AF405" t="n">
        <v>5</v>
      </c>
      <c r="AG405" t="n">
        <v>5</v>
      </c>
      <c r="AH405" t="n">
        <v>3</v>
      </c>
      <c r="AI405" t="n">
        <v>3</v>
      </c>
      <c r="AJ405" t="n">
        <v>6</v>
      </c>
      <c r="AK405" t="n">
        <v>6</v>
      </c>
      <c r="AL405" t="n">
        <v>2</v>
      </c>
      <c r="AM405" t="n">
        <v>2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HYPERLINK("https://creighton-primo.hosted.exlibrisgroup.com/primo-explore/search?tab=default_tab&amp;search_scope=EVERYTHING&amp;vid=01CRU&amp;lang=en_US&amp;offset=0&amp;query=any,contains,991005205029702656","Catalog Record")</f>
        <v/>
      </c>
      <c r="AT405">
        <f>HYPERLINK("http://www.worldcat.org/oclc/8112937","WorldCat Record")</f>
        <v/>
      </c>
      <c r="AU405" t="inlineStr">
        <is>
          <t>894516618:eng</t>
        </is>
      </c>
      <c r="AV405" t="inlineStr">
        <is>
          <t>8112937</t>
        </is>
      </c>
      <c r="AW405" t="inlineStr">
        <is>
          <t>991005205029702656</t>
        </is>
      </c>
      <c r="AX405" t="inlineStr">
        <is>
          <t>991005205029702656</t>
        </is>
      </c>
      <c r="AY405" t="inlineStr">
        <is>
          <t>2255386360002656</t>
        </is>
      </c>
      <c r="AZ405" t="inlineStr">
        <is>
          <t>BOOK</t>
        </is>
      </c>
      <c r="BB405" t="inlineStr">
        <is>
          <t>9780934540124</t>
        </is>
      </c>
      <c r="BC405" t="inlineStr">
        <is>
          <t>32285000912906</t>
        </is>
      </c>
      <c r="BD405" t="inlineStr">
        <is>
          <t>893424723</t>
        </is>
      </c>
    </row>
    <row r="406">
      <c r="A406" t="inlineStr">
        <is>
          <t>No</t>
        </is>
      </c>
      <c r="B406" t="inlineStr">
        <is>
          <t>H97 .T87 1997</t>
        </is>
      </c>
      <c r="C406" t="inlineStr">
        <is>
          <t>0                      H  0097000T  87          1997</t>
        </is>
      </c>
      <c r="D406" t="inlineStr">
        <is>
          <t>Governance, administration, and development : making the state work / Mark Turner and David Hulme.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Turner, Mark, 1949-</t>
        </is>
      </c>
      <c r="L406" t="inlineStr">
        <is>
          <t>West Hartford, Conn. : Kumarian Press, 1997.</t>
        </is>
      </c>
      <c r="M406" t="inlineStr">
        <is>
          <t>1997</t>
        </is>
      </c>
      <c r="O406" t="inlineStr">
        <is>
          <t>eng</t>
        </is>
      </c>
      <c r="P406" t="inlineStr">
        <is>
          <t>ctu</t>
        </is>
      </c>
      <c r="Q406" t="inlineStr">
        <is>
          <t>Kumarian Press books on international development</t>
        </is>
      </c>
      <c r="R406" t="inlineStr">
        <is>
          <t xml:space="preserve">H  </t>
        </is>
      </c>
      <c r="S406" t="n">
        <v>2</v>
      </c>
      <c r="T406" t="n">
        <v>2</v>
      </c>
      <c r="U406" t="inlineStr">
        <is>
          <t>1997-11-29</t>
        </is>
      </c>
      <c r="V406" t="inlineStr">
        <is>
          <t>1997-11-29</t>
        </is>
      </c>
      <c r="W406" t="inlineStr">
        <is>
          <t>1997-07-14</t>
        </is>
      </c>
      <c r="X406" t="inlineStr">
        <is>
          <t>1997-07-14</t>
        </is>
      </c>
      <c r="Y406" t="n">
        <v>253</v>
      </c>
      <c r="Z406" t="n">
        <v>176</v>
      </c>
      <c r="AA406" t="n">
        <v>194</v>
      </c>
      <c r="AB406" t="n">
        <v>3</v>
      </c>
      <c r="AC406" t="n">
        <v>3</v>
      </c>
      <c r="AD406" t="n">
        <v>8</v>
      </c>
      <c r="AE406" t="n">
        <v>9</v>
      </c>
      <c r="AF406" t="n">
        <v>0</v>
      </c>
      <c r="AG406" t="n">
        <v>1</v>
      </c>
      <c r="AH406" t="n">
        <v>4</v>
      </c>
      <c r="AI406" t="n">
        <v>4</v>
      </c>
      <c r="AJ406" t="n">
        <v>4</v>
      </c>
      <c r="AK406" t="n">
        <v>5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HYPERLINK("http://catalog.hathitrust.org/Record/003165438","HathiTrust Record")</f>
        <v/>
      </c>
      <c r="AS406">
        <f>HYPERLINK("https://creighton-primo.hosted.exlibrisgroup.com/primo-explore/search?tab=default_tab&amp;search_scope=EVERYTHING&amp;vid=01CRU&amp;lang=en_US&amp;offset=0&amp;query=any,contains,991002737199702656","Catalog Record")</f>
        <v/>
      </c>
      <c r="AT406">
        <f>HYPERLINK("http://www.worldcat.org/oclc/35926818","WorldCat Record")</f>
        <v/>
      </c>
      <c r="AU406" t="inlineStr">
        <is>
          <t>326597176:eng</t>
        </is>
      </c>
      <c r="AV406" t="inlineStr">
        <is>
          <t>35926818</t>
        </is>
      </c>
      <c r="AW406" t="inlineStr">
        <is>
          <t>991002737199702656</t>
        </is>
      </c>
      <c r="AX406" t="inlineStr">
        <is>
          <t>991002737199702656</t>
        </is>
      </c>
      <c r="AY406" t="inlineStr">
        <is>
          <t>2263102080002656</t>
        </is>
      </c>
      <c r="AZ406" t="inlineStr">
        <is>
          <t>BOOK</t>
        </is>
      </c>
      <c r="BB406" t="inlineStr">
        <is>
          <t>9781565490703</t>
        </is>
      </c>
      <c r="BC406" t="inlineStr">
        <is>
          <t>32285002881885</t>
        </is>
      </c>
      <c r="BD406" t="inlineStr">
        <is>
          <t>893511119</t>
        </is>
      </c>
    </row>
    <row r="407">
      <c r="A407" t="inlineStr">
        <is>
          <t>No</t>
        </is>
      </c>
      <c r="B407" t="inlineStr">
        <is>
          <t>H97 .W564 1998</t>
        </is>
      </c>
      <c r="C407" t="inlineStr">
        <is>
          <t>0                      H  0097000W  564         1998</t>
        </is>
      </c>
      <c r="D407" t="inlineStr">
        <is>
          <t>Social issues : the ethics and economics of taxes and public programs / John C. Winfrey.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Winfrey, John C.</t>
        </is>
      </c>
      <c r="L407" t="inlineStr">
        <is>
          <t>New York : Oxford University Press, 1998.</t>
        </is>
      </c>
      <c r="M407" t="inlineStr">
        <is>
          <t>1998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H  </t>
        </is>
      </c>
      <c r="S407" t="n">
        <v>1</v>
      </c>
      <c r="T407" t="n">
        <v>1</v>
      </c>
      <c r="U407" t="inlineStr">
        <is>
          <t>2010-03-28</t>
        </is>
      </c>
      <c r="V407" t="inlineStr">
        <is>
          <t>2010-03-28</t>
        </is>
      </c>
      <c r="W407" t="inlineStr">
        <is>
          <t>1998-09-16</t>
        </is>
      </c>
      <c r="X407" t="inlineStr">
        <is>
          <t>1998-09-16</t>
        </is>
      </c>
      <c r="Y407" t="n">
        <v>363</v>
      </c>
      <c r="Z407" t="n">
        <v>297</v>
      </c>
      <c r="AA407" t="n">
        <v>302</v>
      </c>
      <c r="AB407" t="n">
        <v>3</v>
      </c>
      <c r="AC407" t="n">
        <v>3</v>
      </c>
      <c r="AD407" t="n">
        <v>16</v>
      </c>
      <c r="AE407" t="n">
        <v>16</v>
      </c>
      <c r="AF407" t="n">
        <v>4</v>
      </c>
      <c r="AG407" t="n">
        <v>4</v>
      </c>
      <c r="AH407" t="n">
        <v>5</v>
      </c>
      <c r="AI407" t="n">
        <v>5</v>
      </c>
      <c r="AJ407" t="n">
        <v>9</v>
      </c>
      <c r="AK407" t="n">
        <v>9</v>
      </c>
      <c r="AL407" t="n">
        <v>2</v>
      </c>
      <c r="AM407" t="n">
        <v>2</v>
      </c>
      <c r="AN407" t="n">
        <v>1</v>
      </c>
      <c r="AO407" t="n">
        <v>1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HYPERLINK("https://creighton-primo.hosted.exlibrisgroup.com/primo-explore/search?tab=default_tab&amp;search_scope=EVERYTHING&amp;vid=01CRU&amp;lang=en_US&amp;offset=0&amp;query=any,contains,991002747299702656","Catalog Record")</f>
        <v/>
      </c>
      <c r="AT407">
        <f>HYPERLINK("http://www.worldcat.org/oclc/36051261","WorldCat Record")</f>
        <v/>
      </c>
      <c r="AU407" t="inlineStr">
        <is>
          <t>837043146:eng</t>
        </is>
      </c>
      <c r="AV407" t="inlineStr">
        <is>
          <t>36051261</t>
        </is>
      </c>
      <c r="AW407" t="inlineStr">
        <is>
          <t>991002747299702656</t>
        </is>
      </c>
      <c r="AX407" t="inlineStr">
        <is>
          <t>991002747299702656</t>
        </is>
      </c>
      <c r="AY407" t="inlineStr">
        <is>
          <t>2263656030002656</t>
        </is>
      </c>
      <c r="AZ407" t="inlineStr">
        <is>
          <t>BOOK</t>
        </is>
      </c>
      <c r="BB407" t="inlineStr">
        <is>
          <t>9780195114324</t>
        </is>
      </c>
      <c r="BC407" t="inlineStr">
        <is>
          <t>32285003468864</t>
        </is>
      </c>
      <c r="BD407" t="inlineStr">
        <is>
          <t>893622666</t>
        </is>
      </c>
    </row>
    <row r="408">
      <c r="A408" t="inlineStr">
        <is>
          <t>No</t>
        </is>
      </c>
      <c r="B408" t="inlineStr">
        <is>
          <t>H97.7 .G85 2001</t>
        </is>
      </c>
      <c r="C408" t="inlineStr">
        <is>
          <t>0                      H  0097700G  85          2001</t>
        </is>
      </c>
      <c r="D408" t="inlineStr">
        <is>
          <t>Guidance for governance : comparing alternative sources of public policy advice / edited by R. Kent Weaver and Paul B. Stares.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Tokyo ; New York : Japan Center for International Exchange ; Washington, D.C. : Distributed outside Japan by Brookings Institution Press, c2001.</t>
        </is>
      </c>
      <c r="M408" t="inlineStr">
        <is>
          <t>2001</t>
        </is>
      </c>
      <c r="O408" t="inlineStr">
        <is>
          <t>eng</t>
        </is>
      </c>
      <c r="P408" t="inlineStr">
        <is>
          <t xml:space="preserve">ja </t>
        </is>
      </c>
      <c r="R408" t="inlineStr">
        <is>
          <t xml:space="preserve">H  </t>
        </is>
      </c>
      <c r="S408" t="n">
        <v>1</v>
      </c>
      <c r="T408" t="n">
        <v>1</v>
      </c>
      <c r="U408" t="inlineStr">
        <is>
          <t>2003-09-02</t>
        </is>
      </c>
      <c r="V408" t="inlineStr">
        <is>
          <t>2003-09-02</t>
        </is>
      </c>
      <c r="W408" t="inlineStr">
        <is>
          <t>2003-09-02</t>
        </is>
      </c>
      <c r="X408" t="inlineStr">
        <is>
          <t>2003-09-02</t>
        </is>
      </c>
      <c r="Y408" t="n">
        <v>209</v>
      </c>
      <c r="Z408" t="n">
        <v>165</v>
      </c>
      <c r="AA408" t="n">
        <v>166</v>
      </c>
      <c r="AB408" t="n">
        <v>2</v>
      </c>
      <c r="AC408" t="n">
        <v>2</v>
      </c>
      <c r="AD408" t="n">
        <v>8</v>
      </c>
      <c r="AE408" t="n">
        <v>8</v>
      </c>
      <c r="AF408" t="n">
        <v>2</v>
      </c>
      <c r="AG408" t="n">
        <v>2</v>
      </c>
      <c r="AH408" t="n">
        <v>2</v>
      </c>
      <c r="AI408" t="n">
        <v>2</v>
      </c>
      <c r="AJ408" t="n">
        <v>5</v>
      </c>
      <c r="AK408" t="n">
        <v>5</v>
      </c>
      <c r="AL408" t="n">
        <v>1</v>
      </c>
      <c r="AM408" t="n">
        <v>1</v>
      </c>
      <c r="AN408" t="n">
        <v>1</v>
      </c>
      <c r="AO408" t="n">
        <v>1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HYPERLINK("http://catalog.hathitrust.org/Record/004216282","HathiTrust Record")</f>
        <v/>
      </c>
      <c r="AS408">
        <f>HYPERLINK("https://creighton-primo.hosted.exlibrisgroup.com/primo-explore/search?tab=default_tab&amp;search_scope=EVERYTHING&amp;vid=01CRU&amp;lang=en_US&amp;offset=0&amp;query=any,contains,991004097659702656","Catalog Record")</f>
        <v/>
      </c>
      <c r="AT408">
        <f>HYPERLINK("http://www.worldcat.org/oclc/48816738","WorldCat Record")</f>
        <v/>
      </c>
      <c r="AU408" t="inlineStr">
        <is>
          <t>891192811:eng</t>
        </is>
      </c>
      <c r="AV408" t="inlineStr">
        <is>
          <t>48816738</t>
        </is>
      </c>
      <c r="AW408" t="inlineStr">
        <is>
          <t>991004097659702656</t>
        </is>
      </c>
      <c r="AX408" t="inlineStr">
        <is>
          <t>991004097659702656</t>
        </is>
      </c>
      <c r="AY408" t="inlineStr">
        <is>
          <t>2263919000002656</t>
        </is>
      </c>
      <c r="AZ408" t="inlineStr">
        <is>
          <t>BOOK</t>
        </is>
      </c>
      <c r="BB408" t="inlineStr">
        <is>
          <t>9784889070507</t>
        </is>
      </c>
      <c r="BC408" t="inlineStr">
        <is>
          <t>32285004780630</t>
        </is>
      </c>
      <c r="BD408" t="inlineStr">
        <is>
          <t>893235056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