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QY 4 A225o 1990</t>
        </is>
      </c>
      <c r="C2" t="inlineStr">
        <is>
          <t>0                      QY 0004000A  225o        1990</t>
        </is>
      </c>
      <c r="D2" t="inlineStr">
        <is>
          <t>The office laboratory / Lois Anne Addison, Paul M. Fischer.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Addison, Lois A.</t>
        </is>
      </c>
      <c r="L2" t="inlineStr">
        <is>
          <t>Norwalk, Conn. : Appleton &amp; Lange, c1990.</t>
        </is>
      </c>
      <c r="M2" t="inlineStr">
        <is>
          <t>1990</t>
        </is>
      </c>
      <c r="N2" t="inlineStr">
        <is>
          <t>2nd ed.</t>
        </is>
      </c>
      <c r="O2" t="inlineStr">
        <is>
          <t>eng</t>
        </is>
      </c>
      <c r="P2" t="inlineStr">
        <is>
          <t>xxu</t>
        </is>
      </c>
      <c r="R2" t="inlineStr">
        <is>
          <t xml:space="preserve">QY </t>
        </is>
      </c>
      <c r="S2" t="n">
        <v>2</v>
      </c>
      <c r="T2" t="n">
        <v>2</v>
      </c>
      <c r="U2" t="inlineStr">
        <is>
          <t>1991-11-26</t>
        </is>
      </c>
      <c r="V2" t="inlineStr">
        <is>
          <t>1991-11-26</t>
        </is>
      </c>
      <c r="W2" t="inlineStr">
        <is>
          <t>1990-08-16</t>
        </is>
      </c>
      <c r="X2" t="inlineStr">
        <is>
          <t>1990-08-16</t>
        </is>
      </c>
      <c r="Y2" t="n">
        <v>96</v>
      </c>
      <c r="Z2" t="n">
        <v>84</v>
      </c>
      <c r="AA2" t="n">
        <v>127</v>
      </c>
      <c r="AB2" t="n">
        <v>1</v>
      </c>
      <c r="AC2" t="n">
        <v>1</v>
      </c>
      <c r="AD2" t="n">
        <v>0</v>
      </c>
      <c r="AE2" t="n">
        <v>1</v>
      </c>
      <c r="AF2" t="n">
        <v>0</v>
      </c>
      <c r="AG2" t="n">
        <v>1</v>
      </c>
      <c r="AH2" t="n">
        <v>0</v>
      </c>
      <c r="AI2" t="n">
        <v>0</v>
      </c>
      <c r="AJ2" t="n">
        <v>0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HYPERLINK("http://catalog.hathitrust.org/Record/001827616","HathiTrust Record")</f>
        <v/>
      </c>
      <c r="AS2">
        <f>HYPERLINK("https://creighton-primo.hosted.exlibrisgroup.com/primo-explore/search?tab=default_tab&amp;search_scope=EVERYTHING&amp;vid=01CRU&amp;lang=en_US&amp;offset=0&amp;query=any,contains,991001452999702656","Catalog Record")</f>
        <v/>
      </c>
      <c r="AT2">
        <f>HYPERLINK("http://www.worldcat.org/oclc/20014978","WorldCat Record")</f>
        <v/>
      </c>
      <c r="AU2" t="inlineStr">
        <is>
          <t>1780166898:eng</t>
        </is>
      </c>
      <c r="AV2" t="inlineStr">
        <is>
          <t>20014978</t>
        </is>
      </c>
      <c r="AW2" t="inlineStr">
        <is>
          <t>991001452999702656</t>
        </is>
      </c>
      <c r="AX2" t="inlineStr">
        <is>
          <t>991001452999702656</t>
        </is>
      </c>
      <c r="AY2" t="inlineStr">
        <is>
          <t>2260288480002656</t>
        </is>
      </c>
      <c r="AZ2" t="inlineStr">
        <is>
          <t>BOOK</t>
        </is>
      </c>
      <c r="BB2" t="inlineStr">
        <is>
          <t>9780838572443</t>
        </is>
      </c>
      <c r="BC2" t="inlineStr">
        <is>
          <t>30001001883869</t>
        </is>
      </c>
      <c r="BD2" t="inlineStr">
        <is>
          <t>893552521</t>
        </is>
      </c>
    </row>
    <row r="3">
      <c r="A3" t="inlineStr">
        <is>
          <t>No</t>
        </is>
      </c>
      <c r="B3" t="inlineStr">
        <is>
          <t>QY 4 B312 1996</t>
        </is>
      </c>
      <c r="C3" t="inlineStr">
        <is>
          <t>0                      QY 0004000B  312         1996</t>
        </is>
      </c>
      <c r="D3" t="inlineStr">
        <is>
          <t>Basic skills in interpreting laboratory data : illustrated with case studies / Scott L. Traub, editor.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Bethesda, Md. : ASHP, c1996.</t>
        </is>
      </c>
      <c r="M3" t="inlineStr">
        <is>
          <t>1996</t>
        </is>
      </c>
      <c r="N3" t="inlineStr">
        <is>
          <t>2nd ed.</t>
        </is>
      </c>
      <c r="O3" t="inlineStr">
        <is>
          <t>eng</t>
        </is>
      </c>
      <c r="P3" t="inlineStr">
        <is>
          <t>mdu</t>
        </is>
      </c>
      <c r="R3" t="inlineStr">
        <is>
          <t xml:space="preserve">QY </t>
        </is>
      </c>
      <c r="S3" t="n">
        <v>20</v>
      </c>
      <c r="T3" t="n">
        <v>20</v>
      </c>
      <c r="U3" t="inlineStr">
        <is>
          <t>2010-08-19</t>
        </is>
      </c>
      <c r="V3" t="inlineStr">
        <is>
          <t>2010-08-19</t>
        </is>
      </c>
      <c r="W3" t="inlineStr">
        <is>
          <t>1997-05-28</t>
        </is>
      </c>
      <c r="X3" t="inlineStr">
        <is>
          <t>1997-05-28</t>
        </is>
      </c>
      <c r="Y3" t="n">
        <v>96</v>
      </c>
      <c r="Z3" t="n">
        <v>66</v>
      </c>
      <c r="AA3" t="n">
        <v>85</v>
      </c>
      <c r="AB3" t="n">
        <v>1</v>
      </c>
      <c r="AC3" t="n">
        <v>1</v>
      </c>
      <c r="AD3" t="n">
        <v>3</v>
      </c>
      <c r="AE3" t="n">
        <v>5</v>
      </c>
      <c r="AF3" t="n">
        <v>1</v>
      </c>
      <c r="AG3" t="n">
        <v>3</v>
      </c>
      <c r="AH3" t="n">
        <v>1</v>
      </c>
      <c r="AI3" t="n">
        <v>1</v>
      </c>
      <c r="AJ3" t="n">
        <v>1</v>
      </c>
      <c r="AK3" t="n">
        <v>1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HYPERLINK("https://creighton-primo.hosted.exlibrisgroup.com/primo-explore/search?tab=default_tab&amp;search_scope=EVERYTHING&amp;vid=01CRU&amp;lang=en_US&amp;offset=0&amp;query=any,contains,991001231879702656","Catalog Record")</f>
        <v/>
      </c>
      <c r="AT3">
        <f>HYPERLINK("http://www.worldcat.org/oclc/34614870","WorldCat Record")</f>
        <v/>
      </c>
      <c r="AU3" t="inlineStr">
        <is>
          <t>904576178:eng</t>
        </is>
      </c>
      <c r="AV3" t="inlineStr">
        <is>
          <t>34614870</t>
        </is>
      </c>
      <c r="AW3" t="inlineStr">
        <is>
          <t>991001231879702656</t>
        </is>
      </c>
      <c r="AX3" t="inlineStr">
        <is>
          <t>991001231879702656</t>
        </is>
      </c>
      <c r="AY3" t="inlineStr">
        <is>
          <t>2270474310002656</t>
        </is>
      </c>
      <c r="AZ3" t="inlineStr">
        <is>
          <t>BOOK</t>
        </is>
      </c>
      <c r="BB3" t="inlineStr">
        <is>
          <t>9781879907621</t>
        </is>
      </c>
      <c r="BC3" t="inlineStr">
        <is>
          <t>30001003674498</t>
        </is>
      </c>
      <c r="BD3" t="inlineStr">
        <is>
          <t>893161777</t>
        </is>
      </c>
    </row>
    <row r="4">
      <c r="A4" t="inlineStr">
        <is>
          <t>No</t>
        </is>
      </c>
      <c r="B4" t="inlineStr">
        <is>
          <t>QY 4 B525e 1983</t>
        </is>
      </c>
      <c r="C4" t="inlineStr">
        <is>
          <t>0                      QY 0004000B  525e        1983</t>
        </is>
      </c>
      <c r="D4" t="inlineStr">
        <is>
          <t>Effects of diseases on laboratory tests / Jerome J. Berner.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Berner, Jerome J.</t>
        </is>
      </c>
      <c r="L4" t="inlineStr">
        <is>
          <t>Philadelphia : Lippincott, c1983.</t>
        </is>
      </c>
      <c r="M4" t="inlineStr">
        <is>
          <t>1983</t>
        </is>
      </c>
      <c r="O4" t="inlineStr">
        <is>
          <t>eng</t>
        </is>
      </c>
      <c r="P4" t="inlineStr">
        <is>
          <t>xxu</t>
        </is>
      </c>
      <c r="R4" t="inlineStr">
        <is>
          <t xml:space="preserve">QY </t>
        </is>
      </c>
      <c r="S4" t="n">
        <v>4</v>
      </c>
      <c r="T4" t="n">
        <v>4</v>
      </c>
      <c r="U4" t="inlineStr">
        <is>
          <t>1993-11-14</t>
        </is>
      </c>
      <c r="V4" t="inlineStr">
        <is>
          <t>1993-11-14</t>
        </is>
      </c>
      <c r="W4" t="inlineStr">
        <is>
          <t>1988-02-09</t>
        </is>
      </c>
      <c r="X4" t="inlineStr">
        <is>
          <t>1988-02-09</t>
        </is>
      </c>
      <c r="Y4" t="n">
        <v>183</v>
      </c>
      <c r="Z4" t="n">
        <v>160</v>
      </c>
      <c r="AA4" t="n">
        <v>167</v>
      </c>
      <c r="AB4" t="n">
        <v>3</v>
      </c>
      <c r="AC4" t="n">
        <v>3</v>
      </c>
      <c r="AD4" t="n">
        <v>4</v>
      </c>
      <c r="AE4" t="n">
        <v>4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HYPERLINK("http://catalog.hathitrust.org/Record/000287791","HathiTrust Record")</f>
        <v/>
      </c>
      <c r="AS4">
        <f>HYPERLINK("https://creighton-primo.hosted.exlibrisgroup.com/primo-explore/search?tab=default_tab&amp;search_scope=EVERYTHING&amp;vid=01CRU&amp;lang=en_US&amp;offset=0&amp;query=any,contains,991000978099702656","Catalog Record")</f>
        <v/>
      </c>
      <c r="AT4">
        <f>HYPERLINK("http://www.worldcat.org/oclc/9083279","WorldCat Record")</f>
        <v/>
      </c>
      <c r="AU4" t="inlineStr">
        <is>
          <t>43556183:eng</t>
        </is>
      </c>
      <c r="AV4" t="inlineStr">
        <is>
          <t>9083279</t>
        </is>
      </c>
      <c r="AW4" t="inlineStr">
        <is>
          <t>991000978099702656</t>
        </is>
      </c>
      <c r="AX4" t="inlineStr">
        <is>
          <t>991000978099702656</t>
        </is>
      </c>
      <c r="AY4" t="inlineStr">
        <is>
          <t>2266568720002656</t>
        </is>
      </c>
      <c r="AZ4" t="inlineStr">
        <is>
          <t>BOOK</t>
        </is>
      </c>
      <c r="BB4" t="inlineStr">
        <is>
          <t>9780397505807</t>
        </is>
      </c>
      <c r="BC4" t="inlineStr">
        <is>
          <t>30001000211492</t>
        </is>
      </c>
      <c r="BD4" t="inlineStr">
        <is>
          <t>893460181</t>
        </is>
      </c>
    </row>
    <row r="5">
      <c r="A5" t="inlineStr">
        <is>
          <t>No</t>
        </is>
      </c>
      <c r="B5" t="inlineStr">
        <is>
          <t>QY 4 C641 1986</t>
        </is>
      </c>
      <c r="C5" t="inlineStr">
        <is>
          <t>0                      QY 0004000C  641         1986</t>
        </is>
      </c>
      <c r="D5" t="inlineStr">
        <is>
          <t>Clinical diagnosis and the laboratory : logical strategies for common medical problems / [edited by] Paul F. Griner, Robert J. Panzer, Philip Greenland.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Chicago : Year Book Medical Publishers, c1986.</t>
        </is>
      </c>
      <c r="M5" t="inlineStr">
        <is>
          <t>1986</t>
        </is>
      </c>
      <c r="O5" t="inlineStr">
        <is>
          <t>eng</t>
        </is>
      </c>
      <c r="P5" t="inlineStr">
        <is>
          <t>xxu</t>
        </is>
      </c>
      <c r="R5" t="inlineStr">
        <is>
          <t xml:space="preserve">QY </t>
        </is>
      </c>
      <c r="S5" t="n">
        <v>10</v>
      </c>
      <c r="T5" t="n">
        <v>10</v>
      </c>
      <c r="U5" t="inlineStr">
        <is>
          <t>1994-08-16</t>
        </is>
      </c>
      <c r="V5" t="inlineStr">
        <is>
          <t>1994-08-16</t>
        </is>
      </c>
      <c r="W5" t="inlineStr">
        <is>
          <t>1990-08-09</t>
        </is>
      </c>
      <c r="X5" t="inlineStr">
        <is>
          <t>1990-08-09</t>
        </is>
      </c>
      <c r="Y5" t="n">
        <v>140</v>
      </c>
      <c r="Z5" t="n">
        <v>112</v>
      </c>
      <c r="AA5" t="n">
        <v>114</v>
      </c>
      <c r="AB5" t="n">
        <v>1</v>
      </c>
      <c r="AC5" t="n">
        <v>1</v>
      </c>
      <c r="AD5" t="n">
        <v>2</v>
      </c>
      <c r="AE5" t="n">
        <v>2</v>
      </c>
      <c r="AF5" t="n">
        <v>1</v>
      </c>
      <c r="AG5" t="n">
        <v>1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M5" t="n">
        <v>0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HYPERLINK("http://catalog.hathitrust.org/Record/000425155","HathiTrust Record")</f>
        <v/>
      </c>
      <c r="AS5">
        <f>HYPERLINK("https://creighton-primo.hosted.exlibrisgroup.com/primo-explore/search?tab=default_tab&amp;search_scope=EVERYTHING&amp;vid=01CRU&amp;lang=en_US&amp;offset=0&amp;query=any,contains,991001452719702656","Catalog Record")</f>
        <v/>
      </c>
      <c r="AT5">
        <f>HYPERLINK("http://www.worldcat.org/oclc/12552795","WorldCat Record")</f>
        <v/>
      </c>
      <c r="AU5" t="inlineStr">
        <is>
          <t>836667565:eng</t>
        </is>
      </c>
      <c r="AV5" t="inlineStr">
        <is>
          <t>12552795</t>
        </is>
      </c>
      <c r="AW5" t="inlineStr">
        <is>
          <t>991001452719702656</t>
        </is>
      </c>
      <c r="AX5" t="inlineStr">
        <is>
          <t>991001452719702656</t>
        </is>
      </c>
      <c r="AY5" t="inlineStr">
        <is>
          <t>2261840060002656</t>
        </is>
      </c>
      <c r="AZ5" t="inlineStr">
        <is>
          <t>BOOK</t>
        </is>
      </c>
      <c r="BB5" t="inlineStr">
        <is>
          <t>9780815140047</t>
        </is>
      </c>
      <c r="BC5" t="inlineStr">
        <is>
          <t>30001001883703</t>
        </is>
      </c>
      <c r="BD5" t="inlineStr">
        <is>
          <t>893451222</t>
        </is>
      </c>
    </row>
    <row r="6">
      <c r="A6" t="inlineStr">
        <is>
          <t>No</t>
        </is>
      </c>
      <c r="B6" t="inlineStr">
        <is>
          <t>QY 4 C789La 1996</t>
        </is>
      </c>
      <c r="C6" t="inlineStr">
        <is>
          <t>0                      QY 0004000C  789La       1996</t>
        </is>
      </c>
      <c r="D6" t="inlineStr">
        <is>
          <t>Laboratory tests &amp; diagnostic procedures with nursing diagnoses / Jane Vincent Corbett.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Yes</t>
        </is>
      </c>
      <c r="J6" t="inlineStr">
        <is>
          <t>0</t>
        </is>
      </c>
      <c r="K6" t="inlineStr">
        <is>
          <t>Corbett, Jane Vincent.</t>
        </is>
      </c>
      <c r="L6" t="inlineStr">
        <is>
          <t>Stamford, Conn. : Appleton &amp; Lange, c1996.</t>
        </is>
      </c>
      <c r="M6" t="inlineStr">
        <is>
          <t>1996</t>
        </is>
      </c>
      <c r="N6" t="inlineStr">
        <is>
          <t>4th ed.</t>
        </is>
      </c>
      <c r="O6" t="inlineStr">
        <is>
          <t>eng</t>
        </is>
      </c>
      <c r="P6" t="inlineStr">
        <is>
          <t>ctu</t>
        </is>
      </c>
      <c r="R6" t="inlineStr">
        <is>
          <t xml:space="preserve">QY </t>
        </is>
      </c>
      <c r="S6" t="n">
        <v>15</v>
      </c>
      <c r="T6" t="n">
        <v>15</v>
      </c>
      <c r="U6" t="inlineStr">
        <is>
          <t>1999-08-18</t>
        </is>
      </c>
      <c r="V6" t="inlineStr">
        <is>
          <t>1999-08-18</t>
        </is>
      </c>
      <c r="W6" t="inlineStr">
        <is>
          <t>1996-06-24</t>
        </is>
      </c>
      <c r="X6" t="inlineStr">
        <is>
          <t>1996-06-24</t>
        </is>
      </c>
      <c r="Y6" t="n">
        <v>250</v>
      </c>
      <c r="Z6" t="n">
        <v>204</v>
      </c>
      <c r="AA6" t="n">
        <v>1036</v>
      </c>
      <c r="AB6" t="n">
        <v>2</v>
      </c>
      <c r="AC6" t="n">
        <v>5</v>
      </c>
      <c r="AD6" t="n">
        <v>7</v>
      </c>
      <c r="AE6" t="n">
        <v>28</v>
      </c>
      <c r="AF6" t="n">
        <v>4</v>
      </c>
      <c r="AG6" t="n">
        <v>11</v>
      </c>
      <c r="AH6" t="n">
        <v>0</v>
      </c>
      <c r="AI6" t="n">
        <v>5</v>
      </c>
      <c r="AJ6" t="n">
        <v>4</v>
      </c>
      <c r="AK6" t="n">
        <v>16</v>
      </c>
      <c r="AL6" t="n">
        <v>1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HYPERLINK("http://catalog.hathitrust.org/Record/003026290","HathiTrust Record")</f>
        <v/>
      </c>
      <c r="AS6">
        <f>HYPERLINK("https://creighton-primo.hosted.exlibrisgroup.com/primo-explore/search?tab=default_tab&amp;search_scope=EVERYTHING&amp;vid=01CRU&amp;lang=en_US&amp;offset=0&amp;query=any,contains,991001507829702656","Catalog Record")</f>
        <v/>
      </c>
      <c r="AT6">
        <f>HYPERLINK("http://www.worldcat.org/oclc/32968758","WorldCat Record")</f>
        <v/>
      </c>
      <c r="AU6" t="inlineStr">
        <is>
          <t>656570:eng</t>
        </is>
      </c>
      <c r="AV6" t="inlineStr">
        <is>
          <t>32968758</t>
        </is>
      </c>
      <c r="AW6" t="inlineStr">
        <is>
          <t>991001507829702656</t>
        </is>
      </c>
      <c r="AX6" t="inlineStr">
        <is>
          <t>991001507829702656</t>
        </is>
      </c>
      <c r="AY6" t="inlineStr">
        <is>
          <t>2262753800002656</t>
        </is>
      </c>
      <c r="AZ6" t="inlineStr">
        <is>
          <t>BOOK</t>
        </is>
      </c>
      <c r="BB6" t="inlineStr">
        <is>
          <t>9780838555958</t>
        </is>
      </c>
      <c r="BC6" t="inlineStr">
        <is>
          <t>30001003264993</t>
        </is>
      </c>
      <c r="BD6" t="inlineStr">
        <is>
          <t>893552568</t>
        </is>
      </c>
    </row>
    <row r="7">
      <c r="A7" t="inlineStr">
        <is>
          <t>No</t>
        </is>
      </c>
      <c r="B7" t="inlineStr">
        <is>
          <t>QY4 C789LA 2000</t>
        </is>
      </c>
      <c r="C7" t="inlineStr">
        <is>
          <t>0                      QY 0004000C  789LA       2000</t>
        </is>
      </c>
      <c r="D7" t="inlineStr">
        <is>
          <t>Laboratory tests and diagnostic procedures with nursing diagnoses / Jane Vincent Corbett.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Yes</t>
        </is>
      </c>
      <c r="J7" t="inlineStr">
        <is>
          <t>0</t>
        </is>
      </c>
      <c r="K7" t="inlineStr">
        <is>
          <t>Corbett, Jane Vincent.</t>
        </is>
      </c>
      <c r="L7" t="inlineStr">
        <is>
          <t>Upper Saddle River, N.J. : Prentice Hall Health, c2000.</t>
        </is>
      </c>
      <c r="M7" t="inlineStr">
        <is>
          <t>2000</t>
        </is>
      </c>
      <c r="N7" t="inlineStr">
        <is>
          <t>5th ed.</t>
        </is>
      </c>
      <c r="O7" t="inlineStr">
        <is>
          <t>eng</t>
        </is>
      </c>
      <c r="P7" t="inlineStr">
        <is>
          <t>nju</t>
        </is>
      </c>
      <c r="R7" t="inlineStr">
        <is>
          <t xml:space="preserve">QY </t>
        </is>
      </c>
      <c r="S7" t="n">
        <v>6</v>
      </c>
      <c r="T7" t="n">
        <v>6</v>
      </c>
      <c r="U7" t="inlineStr">
        <is>
          <t>2002-11-03</t>
        </is>
      </c>
      <c r="V7" t="inlineStr">
        <is>
          <t>2002-11-03</t>
        </is>
      </c>
      <c r="W7" t="inlineStr">
        <is>
          <t>2002-02-28</t>
        </is>
      </c>
      <c r="X7" t="inlineStr">
        <is>
          <t>2002-02-28</t>
        </is>
      </c>
      <c r="Y7" t="n">
        <v>215</v>
      </c>
      <c r="Z7" t="n">
        <v>178</v>
      </c>
      <c r="AA7" t="n">
        <v>1036</v>
      </c>
      <c r="AB7" t="n">
        <v>0</v>
      </c>
      <c r="AC7" t="n">
        <v>5</v>
      </c>
      <c r="AD7" t="n">
        <v>2</v>
      </c>
      <c r="AE7" t="n">
        <v>28</v>
      </c>
      <c r="AF7" t="n">
        <v>1</v>
      </c>
      <c r="AG7" t="n">
        <v>11</v>
      </c>
      <c r="AH7" t="n">
        <v>0</v>
      </c>
      <c r="AI7" t="n">
        <v>5</v>
      </c>
      <c r="AJ7" t="n">
        <v>1</v>
      </c>
      <c r="AK7" t="n">
        <v>16</v>
      </c>
      <c r="AL7" t="n">
        <v>0</v>
      </c>
      <c r="AM7" t="n">
        <v>3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HYPERLINK("http://catalog.hathitrust.org/Record/004074979","HathiTrust Record")</f>
        <v/>
      </c>
      <c r="AS7">
        <f>HYPERLINK("https://creighton-primo.hosted.exlibrisgroup.com/primo-explore/search?tab=default_tab&amp;search_scope=EVERYTHING&amp;vid=01CRU&amp;lang=en_US&amp;offset=0&amp;query=any,contains,991000286669702656","Catalog Record")</f>
        <v/>
      </c>
      <c r="AT7">
        <f>HYPERLINK("http://www.worldcat.org/oclc/42682768","WorldCat Record")</f>
        <v/>
      </c>
      <c r="AU7" t="inlineStr">
        <is>
          <t>656570:eng</t>
        </is>
      </c>
      <c r="AV7" t="inlineStr">
        <is>
          <t>42682768</t>
        </is>
      </c>
      <c r="AW7" t="inlineStr">
        <is>
          <t>991000286669702656</t>
        </is>
      </c>
      <c r="AX7" t="inlineStr">
        <is>
          <t>991000286669702656</t>
        </is>
      </c>
      <c r="AY7" t="inlineStr">
        <is>
          <t>2260816540002656</t>
        </is>
      </c>
      <c r="AZ7" t="inlineStr">
        <is>
          <t>BOOK</t>
        </is>
      </c>
      <c r="BB7" t="inlineStr">
        <is>
          <t>9780838555880</t>
        </is>
      </c>
      <c r="BC7" t="inlineStr">
        <is>
          <t>30001004236933</t>
        </is>
      </c>
      <c r="BD7" t="inlineStr">
        <is>
          <t>893536939</t>
        </is>
      </c>
    </row>
    <row r="8">
      <c r="A8" t="inlineStr">
        <is>
          <t>No</t>
        </is>
      </c>
      <c r="B8" t="inlineStr">
        <is>
          <t>QY4 C789LA 2004</t>
        </is>
      </c>
      <c r="C8" t="inlineStr">
        <is>
          <t>0                      QY 0004000C  789LA       2004</t>
        </is>
      </c>
      <c r="D8" t="inlineStr">
        <is>
          <t>Laboratory tests and diagnostic procedures with nursing diagnoses / Jane Vincent Corbett.</t>
        </is>
      </c>
      <c r="F8" t="inlineStr">
        <is>
          <t>No</t>
        </is>
      </c>
      <c r="G8" t="inlineStr">
        <is>
          <t>1</t>
        </is>
      </c>
      <c r="H8" t="inlineStr">
        <is>
          <t>Yes</t>
        </is>
      </c>
      <c r="I8" t="inlineStr">
        <is>
          <t>Yes</t>
        </is>
      </c>
      <c r="J8" t="inlineStr">
        <is>
          <t>0</t>
        </is>
      </c>
      <c r="K8" t="inlineStr">
        <is>
          <t>Corbett, Jane Vincent.</t>
        </is>
      </c>
      <c r="L8" t="inlineStr">
        <is>
          <t>Upper Saddle River, N.J. : Pearson/Prentice Hall, c2004.</t>
        </is>
      </c>
      <c r="M8" t="inlineStr">
        <is>
          <t>2004</t>
        </is>
      </c>
      <c r="N8" t="inlineStr">
        <is>
          <t>6th ed.</t>
        </is>
      </c>
      <c r="O8" t="inlineStr">
        <is>
          <t>eng</t>
        </is>
      </c>
      <c r="P8" t="inlineStr">
        <is>
          <t>nju</t>
        </is>
      </c>
      <c r="R8" t="inlineStr">
        <is>
          <t xml:space="preserve">QY </t>
        </is>
      </c>
      <c r="S8" t="n">
        <v>1</v>
      </c>
      <c r="T8" t="n">
        <v>3</v>
      </c>
      <c r="V8" t="inlineStr">
        <is>
          <t>2006-02-13</t>
        </is>
      </c>
      <c r="W8" t="inlineStr">
        <is>
          <t>2004-09-10</t>
        </is>
      </c>
      <c r="X8" t="inlineStr">
        <is>
          <t>2006-01-23</t>
        </is>
      </c>
      <c r="Y8" t="n">
        <v>311</v>
      </c>
      <c r="Z8" t="n">
        <v>249</v>
      </c>
      <c r="AA8" t="n">
        <v>1036</v>
      </c>
      <c r="AB8" t="n">
        <v>1</v>
      </c>
      <c r="AC8" t="n">
        <v>5</v>
      </c>
      <c r="AD8" t="n">
        <v>5</v>
      </c>
      <c r="AE8" t="n">
        <v>28</v>
      </c>
      <c r="AF8" t="n">
        <v>1</v>
      </c>
      <c r="AG8" t="n">
        <v>11</v>
      </c>
      <c r="AH8" t="n">
        <v>1</v>
      </c>
      <c r="AI8" t="n">
        <v>5</v>
      </c>
      <c r="AJ8" t="n">
        <v>4</v>
      </c>
      <c r="AK8" t="n">
        <v>16</v>
      </c>
      <c r="AL8" t="n">
        <v>0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HYPERLINK("http://catalog.hathitrust.org/Record/004333129","HathiTrust Record")</f>
        <v/>
      </c>
      <c r="AS8">
        <f>HYPERLINK("https://creighton-primo.hosted.exlibrisgroup.com/primo-explore/search?tab=default_tab&amp;search_scope=EVERYTHING&amp;vid=01CRU&amp;lang=en_US&amp;offset=0&amp;query=any,contains,991001728149702656","Catalog Record")</f>
        <v/>
      </c>
      <c r="AT8">
        <f>HYPERLINK("http://www.worldcat.org/oclc/51861956","WorldCat Record")</f>
        <v/>
      </c>
      <c r="AU8" t="inlineStr">
        <is>
          <t>656570:eng</t>
        </is>
      </c>
      <c r="AV8" t="inlineStr">
        <is>
          <t>51861956</t>
        </is>
      </c>
      <c r="AW8" t="inlineStr">
        <is>
          <t>991001728149702656</t>
        </is>
      </c>
      <c r="AX8" t="inlineStr">
        <is>
          <t>991001728149702656</t>
        </is>
      </c>
      <c r="AY8" t="inlineStr">
        <is>
          <t>2266887650002656</t>
        </is>
      </c>
      <c r="AZ8" t="inlineStr">
        <is>
          <t>BOOK</t>
        </is>
      </c>
      <c r="BB8" t="inlineStr">
        <is>
          <t>9780130493699</t>
        </is>
      </c>
      <c r="BC8" t="inlineStr">
        <is>
          <t>30001004506707</t>
        </is>
      </c>
      <c r="BD8" t="inlineStr">
        <is>
          <t>893821548</t>
        </is>
      </c>
    </row>
    <row r="9">
      <c r="A9" t="inlineStr">
        <is>
          <t>No</t>
        </is>
      </c>
      <c r="B9" t="inlineStr">
        <is>
          <t>QY 4 D533t 1977</t>
        </is>
      </c>
      <c r="C9" t="inlineStr">
        <is>
          <t>0                      QY 0004000D  533t        1977</t>
        </is>
      </c>
      <c r="D9" t="inlineStr">
        <is>
          <t>Total quality control in the clinical laboratory / Murali Dharan.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Dharan, Murali.</t>
        </is>
      </c>
      <c r="L9" t="inlineStr">
        <is>
          <t>Saint Louis : Mosby, c1977.</t>
        </is>
      </c>
      <c r="M9" t="inlineStr">
        <is>
          <t>1977</t>
        </is>
      </c>
      <c r="O9" t="inlineStr">
        <is>
          <t>eng</t>
        </is>
      </c>
      <c r="P9" t="inlineStr">
        <is>
          <t>mou</t>
        </is>
      </c>
      <c r="R9" t="inlineStr">
        <is>
          <t xml:space="preserve">QY </t>
        </is>
      </c>
      <c r="S9" t="n">
        <v>4</v>
      </c>
      <c r="T9" t="n">
        <v>4</v>
      </c>
      <c r="U9" t="inlineStr">
        <is>
          <t>1995-05-25</t>
        </is>
      </c>
      <c r="V9" t="inlineStr">
        <is>
          <t>1995-05-25</t>
        </is>
      </c>
      <c r="W9" t="inlineStr">
        <is>
          <t>1988-02-09</t>
        </is>
      </c>
      <c r="X9" t="inlineStr">
        <is>
          <t>1988-02-09</t>
        </is>
      </c>
      <c r="Y9" t="n">
        <v>126</v>
      </c>
      <c r="Z9" t="n">
        <v>93</v>
      </c>
      <c r="AA9" t="n">
        <v>93</v>
      </c>
      <c r="AB9" t="n">
        <v>2</v>
      </c>
      <c r="AC9" t="n">
        <v>2</v>
      </c>
      <c r="AD9" t="n">
        <v>1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HYPERLINK("https://creighton-primo.hosted.exlibrisgroup.com/primo-explore/search?tab=default_tab&amp;search_scope=EVERYTHING&amp;vid=01CRU&amp;lang=en_US&amp;offset=0&amp;query=any,contains,991000978229702656","Catalog Record")</f>
        <v/>
      </c>
      <c r="AT9">
        <f>HYPERLINK("http://www.worldcat.org/oclc/2645480","WorldCat Record")</f>
        <v/>
      </c>
      <c r="AU9" t="inlineStr">
        <is>
          <t>1081597376:eng</t>
        </is>
      </c>
      <c r="AV9" t="inlineStr">
        <is>
          <t>2645480</t>
        </is>
      </c>
      <c r="AW9" t="inlineStr">
        <is>
          <t>991000978229702656</t>
        </is>
      </c>
      <c r="AX9" t="inlineStr">
        <is>
          <t>991000978229702656</t>
        </is>
      </c>
      <c r="AY9" t="inlineStr">
        <is>
          <t>2256486830002656</t>
        </is>
      </c>
      <c r="AZ9" t="inlineStr">
        <is>
          <t>BOOK</t>
        </is>
      </c>
      <c r="BC9" t="inlineStr">
        <is>
          <t>30001000211575</t>
        </is>
      </c>
      <c r="BD9" t="inlineStr">
        <is>
          <t>893637908</t>
        </is>
      </c>
    </row>
    <row r="10">
      <c r="A10" t="inlineStr">
        <is>
          <t>No</t>
        </is>
      </c>
      <c r="B10" t="inlineStr">
        <is>
          <t>QY 4 D5355 1999</t>
        </is>
      </c>
      <c r="C10" t="inlineStr">
        <is>
          <t>0                      QY 0004000D  5355        1999</t>
        </is>
      </c>
      <c r="D10" t="inlineStr">
        <is>
          <t>Diagnostic strategies for common medical problems / [edited by Edgar R. Black ... et al.].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Philadelphia : American College of Physicians, c1999.</t>
        </is>
      </c>
      <c r="M10" t="inlineStr">
        <is>
          <t>1999</t>
        </is>
      </c>
      <c r="N10" t="inlineStr">
        <is>
          <t>2nd ed.</t>
        </is>
      </c>
      <c r="O10" t="inlineStr">
        <is>
          <t>eng</t>
        </is>
      </c>
      <c r="P10" t="inlineStr">
        <is>
          <t>pau</t>
        </is>
      </c>
      <c r="R10" t="inlineStr">
        <is>
          <t xml:space="preserve">QY </t>
        </is>
      </c>
      <c r="S10" t="n">
        <v>2</v>
      </c>
      <c r="T10" t="n">
        <v>2</v>
      </c>
      <c r="U10" t="inlineStr">
        <is>
          <t>2000-06-09</t>
        </is>
      </c>
      <c r="V10" t="inlineStr">
        <is>
          <t>2000-06-09</t>
        </is>
      </c>
      <c r="W10" t="inlineStr">
        <is>
          <t>2000-04-13</t>
        </is>
      </c>
      <c r="X10" t="inlineStr">
        <is>
          <t>2000-04-13</t>
        </is>
      </c>
      <c r="Y10" t="n">
        <v>217</v>
      </c>
      <c r="Z10" t="n">
        <v>163</v>
      </c>
      <c r="AA10" t="n">
        <v>200</v>
      </c>
      <c r="AB10" t="n">
        <v>2</v>
      </c>
      <c r="AC10" t="n">
        <v>2</v>
      </c>
      <c r="AD10" t="n">
        <v>4</v>
      </c>
      <c r="AE10" t="n">
        <v>5</v>
      </c>
      <c r="AF10" t="n">
        <v>0</v>
      </c>
      <c r="AG10" t="n">
        <v>0</v>
      </c>
      <c r="AH10" t="n">
        <v>2</v>
      </c>
      <c r="AI10" t="n">
        <v>2</v>
      </c>
      <c r="AJ10" t="n">
        <v>2</v>
      </c>
      <c r="AK10" t="n">
        <v>3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HYPERLINK("http://catalog.hathitrust.org/Record/004037634","HathiTrust Record")</f>
        <v/>
      </c>
      <c r="AS10">
        <f>HYPERLINK("https://creighton-primo.hosted.exlibrisgroup.com/primo-explore/search?tab=default_tab&amp;search_scope=EVERYTHING&amp;vid=01CRU&amp;lang=en_US&amp;offset=0&amp;query=any,contains,991001443879702656","Catalog Record")</f>
        <v/>
      </c>
      <c r="AT10">
        <f>HYPERLINK("http://www.worldcat.org/oclc/39398729","WorldCat Record")</f>
        <v/>
      </c>
      <c r="AU10" t="inlineStr">
        <is>
          <t>356499626:eng</t>
        </is>
      </c>
      <c r="AV10" t="inlineStr">
        <is>
          <t>39398729</t>
        </is>
      </c>
      <c r="AW10" t="inlineStr">
        <is>
          <t>991001443879702656</t>
        </is>
      </c>
      <c r="AX10" t="inlineStr">
        <is>
          <t>991001443879702656</t>
        </is>
      </c>
      <c r="AY10" t="inlineStr">
        <is>
          <t>2261701060002656</t>
        </is>
      </c>
      <c r="AZ10" t="inlineStr">
        <is>
          <t>BOOK</t>
        </is>
      </c>
      <c r="BB10" t="inlineStr">
        <is>
          <t>9780943126159</t>
        </is>
      </c>
      <c r="BC10" t="inlineStr">
        <is>
          <t>30001003884063</t>
        </is>
      </c>
      <c r="BD10" t="inlineStr">
        <is>
          <t>893638321</t>
        </is>
      </c>
    </row>
    <row r="11">
      <c r="A11" t="inlineStr">
        <is>
          <t>No</t>
        </is>
      </c>
      <c r="B11" t="inlineStr">
        <is>
          <t>QY 4 F855L 1983</t>
        </is>
      </c>
      <c r="C11" t="inlineStr">
        <is>
          <t>0                      QY 0004000F  855L        1983</t>
        </is>
      </c>
      <c r="D11" t="inlineStr">
        <is>
          <t>Laboratory medicine/urinalysis and medical microscopy / James A. Freeman, Myrton F. Beeler, [principal authors].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Freeman, James A.</t>
        </is>
      </c>
      <c r="L11" t="inlineStr">
        <is>
          <t>Philadelphia : Lea &amp; Febiger, c1983.</t>
        </is>
      </c>
      <c r="M11" t="inlineStr">
        <is>
          <t>1983</t>
        </is>
      </c>
      <c r="N11" t="inlineStr">
        <is>
          <t>2nd ed.</t>
        </is>
      </c>
      <c r="O11" t="inlineStr">
        <is>
          <t>eng</t>
        </is>
      </c>
      <c r="P11" t="inlineStr">
        <is>
          <t>xxu</t>
        </is>
      </c>
      <c r="R11" t="inlineStr">
        <is>
          <t xml:space="preserve">QY </t>
        </is>
      </c>
      <c r="S11" t="n">
        <v>6</v>
      </c>
      <c r="T11" t="n">
        <v>6</v>
      </c>
      <c r="U11" t="inlineStr">
        <is>
          <t>1994-09-21</t>
        </is>
      </c>
      <c r="V11" t="inlineStr">
        <is>
          <t>1994-09-21</t>
        </is>
      </c>
      <c r="W11" t="inlineStr">
        <is>
          <t>1988-02-09</t>
        </is>
      </c>
      <c r="X11" t="inlineStr">
        <is>
          <t>1988-02-09</t>
        </is>
      </c>
      <c r="Y11" t="n">
        <v>177</v>
      </c>
      <c r="Z11" t="n">
        <v>146</v>
      </c>
      <c r="AA11" t="n">
        <v>148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0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HYPERLINK("http://catalog.hathitrust.org/Record/000325385","HathiTrust Record")</f>
        <v/>
      </c>
      <c r="AS11">
        <f>HYPERLINK("https://creighton-primo.hosted.exlibrisgroup.com/primo-explore/search?tab=default_tab&amp;search_scope=EVERYTHING&amp;vid=01CRU&amp;lang=en_US&amp;offset=0&amp;query=any,contains,991000978359702656","Catalog Record")</f>
        <v/>
      </c>
      <c r="AT11">
        <f>HYPERLINK("http://www.worldcat.org/oclc/8785858","WorldCat Record")</f>
        <v/>
      </c>
      <c r="AU11" t="inlineStr">
        <is>
          <t>472261:eng</t>
        </is>
      </c>
      <c r="AV11" t="inlineStr">
        <is>
          <t>8785858</t>
        </is>
      </c>
      <c r="AW11" t="inlineStr">
        <is>
          <t>991000978359702656</t>
        </is>
      </c>
      <c r="AX11" t="inlineStr">
        <is>
          <t>991000978359702656</t>
        </is>
      </c>
      <c r="AY11" t="inlineStr">
        <is>
          <t>2265305520002656</t>
        </is>
      </c>
      <c r="AZ11" t="inlineStr">
        <is>
          <t>BOOK</t>
        </is>
      </c>
      <c r="BB11" t="inlineStr">
        <is>
          <t>9780812108224</t>
        </is>
      </c>
      <c r="BC11" t="inlineStr">
        <is>
          <t>30001000211591</t>
        </is>
      </c>
      <c r="BD11" t="inlineStr">
        <is>
          <t>893560797</t>
        </is>
      </c>
    </row>
    <row r="12">
      <c r="A12" t="inlineStr">
        <is>
          <t>No</t>
        </is>
      </c>
      <c r="B12" t="inlineStr">
        <is>
          <t>QY 4 K26L 1995</t>
        </is>
      </c>
      <c r="C12" t="inlineStr">
        <is>
          <t>0                      QY 0004000K  26L         1995</t>
        </is>
      </c>
      <c r="D12" t="inlineStr">
        <is>
          <t>Laboratory &amp; diagnostic tests with nursing implications / Joyce LeFever Kee.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Yes</t>
        </is>
      </c>
      <c r="J12" t="inlineStr">
        <is>
          <t>0</t>
        </is>
      </c>
      <c r="K12" t="inlineStr">
        <is>
          <t>Kee, Joyce LeFever.</t>
        </is>
      </c>
      <c r="L12" t="inlineStr">
        <is>
          <t>Norwalk, Conn. : Appleton &amp; Lange, c1995.</t>
        </is>
      </c>
      <c r="M12" t="inlineStr">
        <is>
          <t>1995</t>
        </is>
      </c>
      <c r="N12" t="inlineStr">
        <is>
          <t>4th ed.</t>
        </is>
      </c>
      <c r="O12" t="inlineStr">
        <is>
          <t>eng</t>
        </is>
      </c>
      <c r="P12" t="inlineStr">
        <is>
          <t>ctu</t>
        </is>
      </c>
      <c r="R12" t="inlineStr">
        <is>
          <t xml:space="preserve">QY </t>
        </is>
      </c>
      <c r="S12" t="n">
        <v>25</v>
      </c>
      <c r="T12" t="n">
        <v>25</v>
      </c>
      <c r="U12" t="inlineStr">
        <is>
          <t>1998-06-07</t>
        </is>
      </c>
      <c r="V12" t="inlineStr">
        <is>
          <t>1998-06-07</t>
        </is>
      </c>
      <c r="W12" t="inlineStr">
        <is>
          <t>1995-11-30</t>
        </is>
      </c>
      <c r="X12" t="inlineStr">
        <is>
          <t>1995-11-30</t>
        </is>
      </c>
      <c r="Y12" t="n">
        <v>200</v>
      </c>
      <c r="Z12" t="n">
        <v>162</v>
      </c>
      <c r="AA12" t="n">
        <v>1166</v>
      </c>
      <c r="AB12" t="n">
        <v>1</v>
      </c>
      <c r="AC12" t="n">
        <v>8</v>
      </c>
      <c r="AD12" t="n">
        <v>1</v>
      </c>
      <c r="AE12" t="n">
        <v>26</v>
      </c>
      <c r="AF12" t="n">
        <v>1</v>
      </c>
      <c r="AG12" t="n">
        <v>10</v>
      </c>
      <c r="AH12" t="n">
        <v>0</v>
      </c>
      <c r="AI12" t="n">
        <v>5</v>
      </c>
      <c r="AJ12" t="n">
        <v>0</v>
      </c>
      <c r="AK12" t="n">
        <v>12</v>
      </c>
      <c r="AL12" t="n">
        <v>0</v>
      </c>
      <c r="AM12" t="n">
        <v>5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HYPERLINK("http://catalog.hathitrust.org/Record/002902210","HathiTrust Record")</f>
        <v/>
      </c>
      <c r="AS12">
        <f>HYPERLINK("https://creighton-primo.hosted.exlibrisgroup.com/primo-explore/search?tab=default_tab&amp;search_scope=EVERYTHING&amp;vid=01CRU&amp;lang=en_US&amp;offset=0&amp;query=any,contains,991001804049702656","Catalog Record")</f>
        <v/>
      </c>
      <c r="AT12">
        <f>HYPERLINK("http://www.worldcat.org/oclc/30437255","WorldCat Record")</f>
        <v/>
      </c>
      <c r="AU12" t="inlineStr">
        <is>
          <t>2545306:eng</t>
        </is>
      </c>
      <c r="AV12" t="inlineStr">
        <is>
          <t>30437255</t>
        </is>
      </c>
      <c r="AW12" t="inlineStr">
        <is>
          <t>991001804049702656</t>
        </is>
      </c>
      <c r="AX12" t="inlineStr">
        <is>
          <t>991001804049702656</t>
        </is>
      </c>
      <c r="AY12" t="inlineStr">
        <is>
          <t>2256400470002656</t>
        </is>
      </c>
      <c r="AZ12" t="inlineStr">
        <is>
          <t>BOOK</t>
        </is>
      </c>
      <c r="BB12" t="inlineStr">
        <is>
          <t>9780838555736</t>
        </is>
      </c>
      <c r="BC12" t="inlineStr">
        <is>
          <t>30001003262229</t>
        </is>
      </c>
      <c r="BD12" t="inlineStr">
        <is>
          <t>893375259</t>
        </is>
      </c>
    </row>
    <row r="13">
      <c r="A13" t="inlineStr">
        <is>
          <t>No</t>
        </is>
      </c>
      <c r="B13" t="inlineStr">
        <is>
          <t>QY 4 K26L 1999</t>
        </is>
      </c>
      <c r="C13" t="inlineStr">
        <is>
          <t>0                      QY 0004000K  26L         1999</t>
        </is>
      </c>
      <c r="D13" t="inlineStr">
        <is>
          <t>Laboratory &amp; diagnostic tests with nursing implications / Joyce LeFever Kee.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Yes</t>
        </is>
      </c>
      <c r="J13" t="inlineStr">
        <is>
          <t>0</t>
        </is>
      </c>
      <c r="K13" t="inlineStr">
        <is>
          <t>Kee, Joyce LeFever.</t>
        </is>
      </c>
      <c r="L13" t="inlineStr">
        <is>
          <t>Stamford, Conn. : Appleton &amp; Lange, c1999.</t>
        </is>
      </c>
      <c r="M13" t="inlineStr">
        <is>
          <t>1999</t>
        </is>
      </c>
      <c r="N13" t="inlineStr">
        <is>
          <t>5th ed.</t>
        </is>
      </c>
      <c r="O13" t="inlineStr">
        <is>
          <t>eng</t>
        </is>
      </c>
      <c r="P13" t="inlineStr">
        <is>
          <t>ctu</t>
        </is>
      </c>
      <c r="R13" t="inlineStr">
        <is>
          <t xml:space="preserve">QY </t>
        </is>
      </c>
      <c r="S13" t="n">
        <v>6</v>
      </c>
      <c r="T13" t="n">
        <v>6</v>
      </c>
      <c r="U13" t="inlineStr">
        <is>
          <t>1998-11-04</t>
        </is>
      </c>
      <c r="V13" t="inlineStr">
        <is>
          <t>1998-11-04</t>
        </is>
      </c>
      <c r="W13" t="inlineStr">
        <is>
          <t>1998-11-03</t>
        </is>
      </c>
      <c r="X13" t="inlineStr">
        <is>
          <t>1998-11-03</t>
        </is>
      </c>
      <c r="Y13" t="n">
        <v>263</v>
      </c>
      <c r="Z13" t="n">
        <v>219</v>
      </c>
      <c r="AA13" t="n">
        <v>1166</v>
      </c>
      <c r="AB13" t="n">
        <v>1</v>
      </c>
      <c r="AC13" t="n">
        <v>8</v>
      </c>
      <c r="AD13" t="n">
        <v>5</v>
      </c>
      <c r="AE13" t="n">
        <v>26</v>
      </c>
      <c r="AF13" t="n">
        <v>2</v>
      </c>
      <c r="AG13" t="n">
        <v>10</v>
      </c>
      <c r="AH13" t="n">
        <v>0</v>
      </c>
      <c r="AI13" t="n">
        <v>5</v>
      </c>
      <c r="AJ13" t="n">
        <v>3</v>
      </c>
      <c r="AK13" t="n">
        <v>12</v>
      </c>
      <c r="AL13" t="n">
        <v>0</v>
      </c>
      <c r="AM13" t="n">
        <v>5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HYPERLINK("http://catalog.hathitrust.org/Record/003997998","HathiTrust Record")</f>
        <v/>
      </c>
      <c r="AS13">
        <f>HYPERLINK("https://creighton-primo.hosted.exlibrisgroup.com/primo-explore/search?tab=default_tab&amp;search_scope=EVERYTHING&amp;vid=01CRU&amp;lang=en_US&amp;offset=0&amp;query=any,contains,991001570529702656","Catalog Record")</f>
        <v/>
      </c>
      <c r="AT13">
        <f>HYPERLINK("http://www.worldcat.org/oclc/39094244","WorldCat Record")</f>
        <v/>
      </c>
      <c r="AU13" t="inlineStr">
        <is>
          <t>2545306:eng</t>
        </is>
      </c>
      <c r="AV13" t="inlineStr">
        <is>
          <t>39094244</t>
        </is>
      </c>
      <c r="AW13" t="inlineStr">
        <is>
          <t>991001570529702656</t>
        </is>
      </c>
      <c r="AX13" t="inlineStr">
        <is>
          <t>991001570529702656</t>
        </is>
      </c>
      <c r="AY13" t="inlineStr">
        <is>
          <t>2271517040002656</t>
        </is>
      </c>
      <c r="AZ13" t="inlineStr">
        <is>
          <t>BOOK</t>
        </is>
      </c>
      <c r="BB13" t="inlineStr">
        <is>
          <t>9780838555965</t>
        </is>
      </c>
      <c r="BC13" t="inlineStr">
        <is>
          <t>30001004036341</t>
        </is>
      </c>
      <c r="BD13" t="inlineStr">
        <is>
          <t>893455925</t>
        </is>
      </c>
    </row>
    <row r="14">
      <c r="A14" t="inlineStr">
        <is>
          <t>No</t>
        </is>
      </c>
      <c r="B14" t="inlineStr">
        <is>
          <t>QY 4 L1235 1986</t>
        </is>
      </c>
      <c r="C14" t="inlineStr">
        <is>
          <t>0                      QY 0004000L  1235        1986</t>
        </is>
      </c>
      <c r="D14" t="inlineStr">
        <is>
          <t>Laboratory tests : implications for nursing care / C. Judith Byrne ... [et al.].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Menlo Park, Calif. : Addison-Wesley Pub. Co., Health Sciences Division, c1986.</t>
        </is>
      </c>
      <c r="M14" t="inlineStr">
        <is>
          <t>1986</t>
        </is>
      </c>
      <c r="N14" t="inlineStr">
        <is>
          <t>2nd ed.</t>
        </is>
      </c>
      <c r="O14" t="inlineStr">
        <is>
          <t>eng</t>
        </is>
      </c>
      <c r="P14" t="inlineStr">
        <is>
          <t>xxu</t>
        </is>
      </c>
      <c r="R14" t="inlineStr">
        <is>
          <t xml:space="preserve">QY </t>
        </is>
      </c>
      <c r="S14" t="n">
        <v>84</v>
      </c>
      <c r="T14" t="n">
        <v>84</v>
      </c>
      <c r="U14" t="inlineStr">
        <is>
          <t>2003-02-27</t>
        </is>
      </c>
      <c r="V14" t="inlineStr">
        <is>
          <t>2003-02-27</t>
        </is>
      </c>
      <c r="W14" t="inlineStr">
        <is>
          <t>1987-09-30</t>
        </is>
      </c>
      <c r="X14" t="inlineStr">
        <is>
          <t>1987-09-30</t>
        </is>
      </c>
      <c r="Y14" t="n">
        <v>291</v>
      </c>
      <c r="Z14" t="n">
        <v>246</v>
      </c>
      <c r="AA14" t="n">
        <v>253</v>
      </c>
      <c r="AB14" t="n">
        <v>2</v>
      </c>
      <c r="AC14" t="n">
        <v>2</v>
      </c>
      <c r="AD14" t="n">
        <v>7</v>
      </c>
      <c r="AE14" t="n">
        <v>7</v>
      </c>
      <c r="AF14" t="n">
        <v>2</v>
      </c>
      <c r="AG14" t="n">
        <v>2</v>
      </c>
      <c r="AH14" t="n">
        <v>2</v>
      </c>
      <c r="AI14" t="n">
        <v>2</v>
      </c>
      <c r="AJ14" t="n">
        <v>7</v>
      </c>
      <c r="AK14" t="n">
        <v>7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HYPERLINK("http://catalog.hathitrust.org/Record/000348958","HathiTrust Record")</f>
        <v/>
      </c>
      <c r="AS14">
        <f>HYPERLINK("https://creighton-primo.hosted.exlibrisgroup.com/primo-explore/search?tab=default_tab&amp;search_scope=EVERYTHING&amp;vid=01CRU&amp;lang=en_US&amp;offset=0&amp;query=any,contains,991000749239702656","Catalog Record")</f>
        <v/>
      </c>
      <c r="AT14">
        <f>HYPERLINK("http://www.worldcat.org/oclc/12214304","WorldCat Record")</f>
        <v/>
      </c>
      <c r="AU14" t="inlineStr">
        <is>
          <t>3855374601:eng</t>
        </is>
      </c>
      <c r="AV14" t="inlineStr">
        <is>
          <t>12214304</t>
        </is>
      </c>
      <c r="AW14" t="inlineStr">
        <is>
          <t>991000749239702656</t>
        </is>
      </c>
      <c r="AX14" t="inlineStr">
        <is>
          <t>991000749239702656</t>
        </is>
      </c>
      <c r="AY14" t="inlineStr">
        <is>
          <t>2268605160002656</t>
        </is>
      </c>
      <c r="AZ14" t="inlineStr">
        <is>
          <t>BOOK</t>
        </is>
      </c>
      <c r="BB14" t="inlineStr">
        <is>
          <t>9780201126709</t>
        </is>
      </c>
      <c r="BC14" t="inlineStr">
        <is>
          <t>30001000047037</t>
        </is>
      </c>
      <c r="BD14" t="inlineStr">
        <is>
          <t>893648049</t>
        </is>
      </c>
    </row>
    <row r="15">
      <c r="A15" t="inlineStr">
        <is>
          <t>No</t>
        </is>
      </c>
      <c r="B15" t="inlineStr">
        <is>
          <t>QY 4 M478n 1982</t>
        </is>
      </c>
      <c r="C15" t="inlineStr">
        <is>
          <t>0                      QY 0004000M  478n        1982</t>
        </is>
      </c>
      <c r="D15" t="inlineStr">
        <is>
          <t>Nursing implications of laboratory tests / Mary Brambilla McFarland, Marcia Moeller Grant.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McFarland, Mary Brambilla.</t>
        </is>
      </c>
      <c r="L15" t="inlineStr">
        <is>
          <t>New York : Wiley, c1982.</t>
        </is>
      </c>
      <c r="M15" t="inlineStr">
        <is>
          <t>1982</t>
        </is>
      </c>
      <c r="O15" t="inlineStr">
        <is>
          <t>eng</t>
        </is>
      </c>
      <c r="P15" t="inlineStr">
        <is>
          <t>xxu</t>
        </is>
      </c>
      <c r="Q15" t="inlineStr">
        <is>
          <t>A Wiley medical publication</t>
        </is>
      </c>
      <c r="R15" t="inlineStr">
        <is>
          <t xml:space="preserve">QY </t>
        </is>
      </c>
      <c r="S15" t="n">
        <v>9</v>
      </c>
      <c r="T15" t="n">
        <v>9</v>
      </c>
      <c r="U15" t="inlineStr">
        <is>
          <t>1992-01-31</t>
        </is>
      </c>
      <c r="V15" t="inlineStr">
        <is>
          <t>1992-01-31</t>
        </is>
      </c>
      <c r="W15" t="inlineStr">
        <is>
          <t>1988-02-10</t>
        </is>
      </c>
      <c r="X15" t="inlineStr">
        <is>
          <t>1988-02-10</t>
        </is>
      </c>
      <c r="Y15" t="n">
        <v>159</v>
      </c>
      <c r="Z15" t="n">
        <v>139</v>
      </c>
      <c r="AA15" t="n">
        <v>302</v>
      </c>
      <c r="AB15" t="n">
        <v>1</v>
      </c>
      <c r="AC15" t="n">
        <v>2</v>
      </c>
      <c r="AD15" t="n">
        <v>2</v>
      </c>
      <c r="AE15" t="n">
        <v>9</v>
      </c>
      <c r="AF15" t="n">
        <v>1</v>
      </c>
      <c r="AG15" t="n">
        <v>4</v>
      </c>
      <c r="AH15" t="n">
        <v>1</v>
      </c>
      <c r="AI15" t="n">
        <v>2</v>
      </c>
      <c r="AJ15" t="n">
        <v>0</v>
      </c>
      <c r="AK15" t="n">
        <v>4</v>
      </c>
      <c r="AL15" t="n">
        <v>0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HYPERLINK("http://catalog.hathitrust.org/Record/000312607","HathiTrust Record")</f>
        <v/>
      </c>
      <c r="AS15">
        <f>HYPERLINK("https://creighton-primo.hosted.exlibrisgroup.com/primo-explore/search?tab=default_tab&amp;search_scope=EVERYTHING&amp;vid=01CRU&amp;lang=en_US&amp;offset=0&amp;query=any,contains,991000978439702656","Catalog Record")</f>
        <v/>
      </c>
      <c r="AT15">
        <f>HYPERLINK("http://www.worldcat.org/oclc/8430524","WorldCat Record")</f>
        <v/>
      </c>
      <c r="AU15" t="inlineStr">
        <is>
          <t>46678:eng</t>
        </is>
      </c>
      <c r="AV15" t="inlineStr">
        <is>
          <t>8430524</t>
        </is>
      </c>
      <c r="AW15" t="inlineStr">
        <is>
          <t>991000978439702656</t>
        </is>
      </c>
      <c r="AX15" t="inlineStr">
        <is>
          <t>991000978439702656</t>
        </is>
      </c>
      <c r="AY15" t="inlineStr">
        <is>
          <t>2271457310002656</t>
        </is>
      </c>
      <c r="AZ15" t="inlineStr">
        <is>
          <t>BOOK</t>
        </is>
      </c>
      <c r="BB15" t="inlineStr">
        <is>
          <t>9780471046929</t>
        </is>
      </c>
      <c r="BC15" t="inlineStr">
        <is>
          <t>30001000211724</t>
        </is>
      </c>
      <c r="BD15" t="inlineStr">
        <is>
          <t>893552001</t>
        </is>
      </c>
    </row>
    <row r="16">
      <c r="A16" t="inlineStr">
        <is>
          <t>No</t>
        </is>
      </c>
      <c r="B16" t="inlineStr">
        <is>
          <t>QY 4 P128d 1986</t>
        </is>
      </c>
      <c r="C16" t="inlineStr">
        <is>
          <t>0                      QY 0004000P  128d        1986</t>
        </is>
      </c>
      <c r="D16" t="inlineStr">
        <is>
          <t>Diagnostic testing &amp; nursing implications : a case study approach / Kathleen Deska Pagana, Timothy James Pagana.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Pagana, Kathleen Deska, 1952-</t>
        </is>
      </c>
      <c r="L16" t="inlineStr">
        <is>
          <t>St. Louis : Mosby, c1986.</t>
        </is>
      </c>
      <c r="M16" t="inlineStr">
        <is>
          <t>1986</t>
        </is>
      </c>
      <c r="N16" t="inlineStr">
        <is>
          <t>2nd ed.</t>
        </is>
      </c>
      <c r="O16" t="inlineStr">
        <is>
          <t>eng</t>
        </is>
      </c>
      <c r="P16" t="inlineStr">
        <is>
          <t>xxu</t>
        </is>
      </c>
      <c r="R16" t="inlineStr">
        <is>
          <t xml:space="preserve">QY </t>
        </is>
      </c>
      <c r="S16" t="n">
        <v>8</v>
      </c>
      <c r="T16" t="n">
        <v>8</v>
      </c>
      <c r="U16" t="inlineStr">
        <is>
          <t>1992-09-24</t>
        </is>
      </c>
      <c r="V16" t="inlineStr">
        <is>
          <t>1992-09-24</t>
        </is>
      </c>
      <c r="W16" t="inlineStr">
        <is>
          <t>1988-02-10</t>
        </is>
      </c>
      <c r="X16" t="inlineStr">
        <is>
          <t>1988-02-10</t>
        </is>
      </c>
      <c r="Y16" t="n">
        <v>166</v>
      </c>
      <c r="Z16" t="n">
        <v>144</v>
      </c>
      <c r="AA16" t="n">
        <v>508</v>
      </c>
      <c r="AB16" t="n">
        <v>1</v>
      </c>
      <c r="AC16" t="n">
        <v>4</v>
      </c>
      <c r="AD16" t="n">
        <v>2</v>
      </c>
      <c r="AE16" t="n">
        <v>12</v>
      </c>
      <c r="AF16" t="n">
        <v>0</v>
      </c>
      <c r="AG16" t="n">
        <v>5</v>
      </c>
      <c r="AH16" t="n">
        <v>0</v>
      </c>
      <c r="AI16" t="n">
        <v>2</v>
      </c>
      <c r="AJ16" t="n">
        <v>2</v>
      </c>
      <c r="AK16" t="n">
        <v>6</v>
      </c>
      <c r="AL16" t="n">
        <v>0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HYPERLINK("http://catalog.hathitrust.org/Record/000425114","HathiTrust Record")</f>
        <v/>
      </c>
      <c r="AS16">
        <f>HYPERLINK("https://creighton-primo.hosted.exlibrisgroup.com/primo-explore/search?tab=default_tab&amp;search_scope=EVERYTHING&amp;vid=01CRU&amp;lang=en_US&amp;offset=0&amp;query=any,contains,991000978479702656","Catalog Record")</f>
        <v/>
      </c>
      <c r="AT16">
        <f>HYPERLINK("http://www.worldcat.org/oclc/11842571","WorldCat Record")</f>
        <v/>
      </c>
      <c r="AU16" t="inlineStr">
        <is>
          <t>4725408:eng</t>
        </is>
      </c>
      <c r="AV16" t="inlineStr">
        <is>
          <t>11842571</t>
        </is>
      </c>
      <c r="AW16" t="inlineStr">
        <is>
          <t>991000978479702656</t>
        </is>
      </c>
      <c r="AX16" t="inlineStr">
        <is>
          <t>991000978479702656</t>
        </is>
      </c>
      <c r="AY16" t="inlineStr">
        <is>
          <t>2254959980002656</t>
        </is>
      </c>
      <c r="AZ16" t="inlineStr">
        <is>
          <t>BOOK</t>
        </is>
      </c>
      <c r="BB16" t="inlineStr">
        <is>
          <t>9780801637698</t>
        </is>
      </c>
      <c r="BC16" t="inlineStr">
        <is>
          <t>30001000211872</t>
        </is>
      </c>
      <c r="BD16" t="inlineStr">
        <is>
          <t>893831805</t>
        </is>
      </c>
    </row>
    <row r="17">
      <c r="A17" t="inlineStr">
        <is>
          <t>No</t>
        </is>
      </c>
      <c r="B17" t="inlineStr">
        <is>
          <t>QY4 R253c 1995</t>
        </is>
      </c>
      <c r="C17" t="inlineStr">
        <is>
          <t>0                      QY 0004000R  253c        1995</t>
        </is>
      </c>
      <c r="D17" t="inlineStr">
        <is>
          <t>Clinical laboratory medicine : clinical application of laboratory data / Richard Ravel.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Ravel, Richard, 1932-</t>
        </is>
      </c>
      <c r="L17" t="inlineStr">
        <is>
          <t>St. Louis : Mosby, c1995.</t>
        </is>
      </c>
      <c r="M17" t="inlineStr">
        <is>
          <t>1995</t>
        </is>
      </c>
      <c r="N17" t="inlineStr">
        <is>
          <t>6th ed.</t>
        </is>
      </c>
      <c r="O17" t="inlineStr">
        <is>
          <t>eng</t>
        </is>
      </c>
      <c r="P17" t="inlineStr">
        <is>
          <t>mou</t>
        </is>
      </c>
      <c r="R17" t="inlineStr">
        <is>
          <t xml:space="preserve">QY </t>
        </is>
      </c>
      <c r="S17" t="n">
        <v>7</v>
      </c>
      <c r="T17" t="n">
        <v>7</v>
      </c>
      <c r="U17" t="inlineStr">
        <is>
          <t>2003-09-05</t>
        </is>
      </c>
      <c r="V17" t="inlineStr">
        <is>
          <t>2003-09-05</t>
        </is>
      </c>
      <c r="W17" t="inlineStr">
        <is>
          <t>2001-11-02</t>
        </is>
      </c>
      <c r="X17" t="inlineStr">
        <is>
          <t>2001-11-02</t>
        </is>
      </c>
      <c r="Y17" t="n">
        <v>427</v>
      </c>
      <c r="Z17" t="n">
        <v>343</v>
      </c>
      <c r="AA17" t="n">
        <v>603</v>
      </c>
      <c r="AB17" t="n">
        <v>1</v>
      </c>
      <c r="AC17" t="n">
        <v>4</v>
      </c>
      <c r="AD17" t="n">
        <v>11</v>
      </c>
      <c r="AE17" t="n">
        <v>18</v>
      </c>
      <c r="AF17" t="n">
        <v>6</v>
      </c>
      <c r="AG17" t="n">
        <v>9</v>
      </c>
      <c r="AH17" t="n">
        <v>2</v>
      </c>
      <c r="AI17" t="n">
        <v>3</v>
      </c>
      <c r="AJ17" t="n">
        <v>6</v>
      </c>
      <c r="AK17" t="n">
        <v>8</v>
      </c>
      <c r="AL17" t="n">
        <v>0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HYPERLINK("http://catalog.hathitrust.org/Record/002905821","HathiTrust Record")</f>
        <v/>
      </c>
      <c r="AS17">
        <f>HYPERLINK("https://creighton-primo.hosted.exlibrisgroup.com/primo-explore/search?tab=default_tab&amp;search_scope=EVERYTHING&amp;vid=01CRU&amp;lang=en_US&amp;offset=0&amp;query=any,contains,991000292789702656","Catalog Record")</f>
        <v/>
      </c>
      <c r="AT17">
        <f>HYPERLINK("http://www.worldcat.org/oclc/30894221","WorldCat Record")</f>
        <v/>
      </c>
      <c r="AU17" t="inlineStr">
        <is>
          <t>2763515:eng</t>
        </is>
      </c>
      <c r="AV17" t="inlineStr">
        <is>
          <t>30894221</t>
        </is>
      </c>
      <c r="AW17" t="inlineStr">
        <is>
          <t>991000292789702656</t>
        </is>
      </c>
      <c r="AX17" t="inlineStr">
        <is>
          <t>991000292789702656</t>
        </is>
      </c>
      <c r="AY17" t="inlineStr">
        <is>
          <t>2271617820002656</t>
        </is>
      </c>
      <c r="AZ17" t="inlineStr">
        <is>
          <t>BOOK</t>
        </is>
      </c>
      <c r="BB17" t="inlineStr">
        <is>
          <t>9780815171485</t>
        </is>
      </c>
      <c r="BC17" t="inlineStr">
        <is>
          <t>30001004235752</t>
        </is>
      </c>
      <c r="BD17" t="inlineStr">
        <is>
          <t>893150420</t>
        </is>
      </c>
    </row>
    <row r="18">
      <c r="A18" t="inlineStr">
        <is>
          <t>No</t>
        </is>
      </c>
      <c r="B18" t="inlineStr">
        <is>
          <t>QY 4 S1212w 2000</t>
        </is>
      </c>
      <c r="C18" t="inlineStr">
        <is>
          <t>0                      QY 0004000S  1212w       2000</t>
        </is>
      </c>
      <c r="D18" t="inlineStr">
        <is>
          <t>Widmann's clinical interpretation of laboratory tests.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Yes</t>
        </is>
      </c>
      <c r="J18" t="inlineStr">
        <is>
          <t>0</t>
        </is>
      </c>
      <c r="K18" t="inlineStr">
        <is>
          <t>Sacher, Ronald A.</t>
        </is>
      </c>
      <c r="L18" t="inlineStr">
        <is>
          <t>Philadelphia : Davis, 2000.</t>
        </is>
      </c>
      <c r="M18" t="inlineStr">
        <is>
          <t>2000</t>
        </is>
      </c>
      <c r="N18" t="inlineStr">
        <is>
          <t>Ed. 11. / Ronald A. Sacher and Richard A. McPherson, with Joseph M. Campos.</t>
        </is>
      </c>
      <c r="O18" t="inlineStr">
        <is>
          <t>eng</t>
        </is>
      </c>
      <c r="P18" t="inlineStr">
        <is>
          <t>pau</t>
        </is>
      </c>
      <c r="R18" t="inlineStr">
        <is>
          <t xml:space="preserve">QY </t>
        </is>
      </c>
      <c r="S18" t="n">
        <v>36</v>
      </c>
      <c r="T18" t="n">
        <v>36</v>
      </c>
      <c r="U18" t="inlineStr">
        <is>
          <t>2001-09-21</t>
        </is>
      </c>
      <c r="V18" t="inlineStr">
        <is>
          <t>2001-09-21</t>
        </is>
      </c>
      <c r="W18" t="inlineStr">
        <is>
          <t>2000-07-20</t>
        </is>
      </c>
      <c r="X18" t="inlineStr">
        <is>
          <t>2000-07-20</t>
        </is>
      </c>
      <c r="Y18" t="n">
        <v>348</v>
      </c>
      <c r="Z18" t="n">
        <v>305</v>
      </c>
      <c r="AA18" t="n">
        <v>505</v>
      </c>
      <c r="AB18" t="n">
        <v>1</v>
      </c>
      <c r="AC18" t="n">
        <v>2</v>
      </c>
      <c r="AD18" t="n">
        <v>5</v>
      </c>
      <c r="AE18" t="n">
        <v>11</v>
      </c>
      <c r="AF18" t="n">
        <v>2</v>
      </c>
      <c r="AG18" t="n">
        <v>6</v>
      </c>
      <c r="AH18" t="n">
        <v>3</v>
      </c>
      <c r="AI18" t="n">
        <v>5</v>
      </c>
      <c r="AJ18" t="n">
        <v>3</v>
      </c>
      <c r="AK18" t="n">
        <v>6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HYPERLINK("https://creighton-primo.hosted.exlibrisgroup.com/primo-explore/search?tab=default_tab&amp;search_scope=EVERYTHING&amp;vid=01CRU&amp;lang=en_US&amp;offset=0&amp;query=any,contains,991000276829702656","Catalog Record")</f>
        <v/>
      </c>
      <c r="AT18">
        <f>HYPERLINK("http://www.worldcat.org/oclc/42890290","WorldCat Record")</f>
        <v/>
      </c>
      <c r="AU18" t="inlineStr">
        <is>
          <t>3749182568:eng</t>
        </is>
      </c>
      <c r="AV18" t="inlineStr">
        <is>
          <t>42890290</t>
        </is>
      </c>
      <c r="AW18" t="inlineStr">
        <is>
          <t>991000276829702656</t>
        </is>
      </c>
      <c r="AX18" t="inlineStr">
        <is>
          <t>991000276829702656</t>
        </is>
      </c>
      <c r="AY18" t="inlineStr">
        <is>
          <t>2272799130002656</t>
        </is>
      </c>
      <c r="AZ18" t="inlineStr">
        <is>
          <t>BOOK</t>
        </is>
      </c>
      <c r="BB18" t="inlineStr">
        <is>
          <t>9780803602700</t>
        </is>
      </c>
      <c r="BC18" t="inlineStr">
        <is>
          <t>30001003941756</t>
        </is>
      </c>
      <c r="BD18" t="inlineStr">
        <is>
          <t>893811289</t>
        </is>
      </c>
    </row>
    <row r="19">
      <c r="A19" t="inlineStr">
        <is>
          <t>No</t>
        </is>
      </c>
      <c r="B19" t="inlineStr">
        <is>
          <t>QY 4 T573c 1987</t>
        </is>
      </c>
      <c r="C19" t="inlineStr">
        <is>
          <t>0                      QY 0004000T  573c        1987</t>
        </is>
      </c>
      <c r="D19" t="inlineStr">
        <is>
          <t>Clinical implications of laboratory tests / Sarko M. Tilkian, Mary Boudreau Conover, Ara G. Tilkian.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Tilkian, Sarko M., 1936-</t>
        </is>
      </c>
      <c r="L19" t="inlineStr">
        <is>
          <t>St. Louis : Mosby, 1987.</t>
        </is>
      </c>
      <c r="M19" t="inlineStr">
        <is>
          <t>1987</t>
        </is>
      </c>
      <c r="N19" t="inlineStr">
        <is>
          <t>4th ed.</t>
        </is>
      </c>
      <c r="O19" t="inlineStr">
        <is>
          <t>eng</t>
        </is>
      </c>
      <c r="P19" t="inlineStr">
        <is>
          <t>xxu</t>
        </is>
      </c>
      <c r="R19" t="inlineStr">
        <is>
          <t xml:space="preserve">QY </t>
        </is>
      </c>
      <c r="S19" t="n">
        <v>6</v>
      </c>
      <c r="T19" t="n">
        <v>6</v>
      </c>
      <c r="U19" t="inlineStr">
        <is>
          <t>2001-09-06</t>
        </is>
      </c>
      <c r="V19" t="inlineStr">
        <is>
          <t>2001-09-06</t>
        </is>
      </c>
      <c r="W19" t="inlineStr">
        <is>
          <t>1987-09-30</t>
        </is>
      </c>
      <c r="X19" t="inlineStr">
        <is>
          <t>1987-09-30</t>
        </is>
      </c>
      <c r="Y19" t="n">
        <v>340</v>
      </c>
      <c r="Z19" t="n">
        <v>289</v>
      </c>
      <c r="AA19" t="n">
        <v>576</v>
      </c>
      <c r="AB19" t="n">
        <v>1</v>
      </c>
      <c r="AC19" t="n">
        <v>3</v>
      </c>
      <c r="AD19" t="n">
        <v>8</v>
      </c>
      <c r="AE19" t="n">
        <v>17</v>
      </c>
      <c r="AF19" t="n">
        <v>4</v>
      </c>
      <c r="AG19" t="n">
        <v>7</v>
      </c>
      <c r="AH19" t="n">
        <v>2</v>
      </c>
      <c r="AI19" t="n">
        <v>4</v>
      </c>
      <c r="AJ19" t="n">
        <v>5</v>
      </c>
      <c r="AK19" t="n">
        <v>9</v>
      </c>
      <c r="AL19" t="n">
        <v>0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HYPERLINK("http://catalog.hathitrust.org/Record/000821547","HathiTrust Record")</f>
        <v/>
      </c>
      <c r="AS19">
        <f>HYPERLINK("https://creighton-primo.hosted.exlibrisgroup.com/primo-explore/search?tab=default_tab&amp;search_scope=EVERYTHING&amp;vid=01CRU&amp;lang=en_US&amp;offset=0&amp;query=any,contains,991001265319702656","Catalog Record")</f>
        <v/>
      </c>
      <c r="AT19">
        <f>HYPERLINK("http://www.worldcat.org/oclc/15108960","WorldCat Record")</f>
        <v/>
      </c>
      <c r="AU19" t="inlineStr">
        <is>
          <t>2462334:eng</t>
        </is>
      </c>
      <c r="AV19" t="inlineStr">
        <is>
          <t>15108960</t>
        </is>
      </c>
      <c r="AW19" t="inlineStr">
        <is>
          <t>991001265319702656</t>
        </is>
      </c>
      <c r="AX19" t="inlineStr">
        <is>
          <t>991001265319702656</t>
        </is>
      </c>
      <c r="AY19" t="inlineStr">
        <is>
          <t>2256242560002656</t>
        </is>
      </c>
      <c r="AZ19" t="inlineStr">
        <is>
          <t>BOOK</t>
        </is>
      </c>
      <c r="BB19" t="inlineStr">
        <is>
          <t>9780801749599</t>
        </is>
      </c>
      <c r="BC19" t="inlineStr">
        <is>
          <t>30001000352635</t>
        </is>
      </c>
      <c r="BD19" t="inlineStr">
        <is>
          <t>893134405</t>
        </is>
      </c>
    </row>
    <row r="20">
      <c r="A20" t="inlineStr">
        <is>
          <t>No</t>
        </is>
      </c>
      <c r="B20" t="inlineStr">
        <is>
          <t>QY 4 T634c 1984</t>
        </is>
      </c>
      <c r="C20" t="inlineStr">
        <is>
          <t>0                      QY 0004000T  634c        1984</t>
        </is>
      </c>
      <c r="D20" t="inlineStr">
        <is>
          <t>Clinical diagnosis and management by laboratory methods.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Todd, James Campbell, 1874-1928.</t>
        </is>
      </c>
      <c r="L20" t="inlineStr">
        <is>
          <t>Philadelphia : Saunders, c1984.</t>
        </is>
      </c>
      <c r="M20" t="inlineStr">
        <is>
          <t>1984</t>
        </is>
      </c>
      <c r="N20" t="inlineStr">
        <is>
          <t>17th ed. / [edited by] John Bernard Henry.</t>
        </is>
      </c>
      <c r="O20" t="inlineStr">
        <is>
          <t>eng</t>
        </is>
      </c>
      <c r="P20" t="inlineStr">
        <is>
          <t>xxu</t>
        </is>
      </c>
      <c r="R20" t="inlineStr">
        <is>
          <t xml:space="preserve">QY </t>
        </is>
      </c>
      <c r="S20" t="n">
        <v>26</v>
      </c>
      <c r="T20" t="n">
        <v>26</v>
      </c>
      <c r="U20" t="inlineStr">
        <is>
          <t>1996-07-09</t>
        </is>
      </c>
      <c r="V20" t="inlineStr">
        <is>
          <t>1996-07-09</t>
        </is>
      </c>
      <c r="W20" t="inlineStr">
        <is>
          <t>1987-09-30</t>
        </is>
      </c>
      <c r="X20" t="inlineStr">
        <is>
          <t>1987-09-30</t>
        </is>
      </c>
      <c r="Y20" t="n">
        <v>391</v>
      </c>
      <c r="Z20" t="n">
        <v>331</v>
      </c>
      <c r="AA20" t="n">
        <v>959</v>
      </c>
      <c r="AB20" t="n">
        <v>1</v>
      </c>
      <c r="AC20" t="n">
        <v>6</v>
      </c>
      <c r="AD20" t="n">
        <v>5</v>
      </c>
      <c r="AE20" t="n">
        <v>20</v>
      </c>
      <c r="AF20" t="n">
        <v>1</v>
      </c>
      <c r="AG20" t="n">
        <v>8</v>
      </c>
      <c r="AH20" t="n">
        <v>3</v>
      </c>
      <c r="AI20" t="n">
        <v>7</v>
      </c>
      <c r="AJ20" t="n">
        <v>2</v>
      </c>
      <c r="AK20" t="n">
        <v>9</v>
      </c>
      <c r="AL20" t="n">
        <v>0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HYPERLINK("https://creighton-primo.hosted.exlibrisgroup.com/primo-explore/search?tab=default_tab&amp;search_scope=EVERYTHING&amp;vid=01CRU&amp;lang=en_US&amp;offset=0&amp;query=any,contains,991000749279702656","Catalog Record")</f>
        <v/>
      </c>
      <c r="AT20">
        <f>HYPERLINK("http://www.worldcat.org/oclc/10072877","WorldCat Record")</f>
        <v/>
      </c>
      <c r="AU20" t="inlineStr">
        <is>
          <t>917825289:eng</t>
        </is>
      </c>
      <c r="AV20" t="inlineStr">
        <is>
          <t>10072877</t>
        </is>
      </c>
      <c r="AW20" t="inlineStr">
        <is>
          <t>991000749279702656</t>
        </is>
      </c>
      <c r="AX20" t="inlineStr">
        <is>
          <t>991000749279702656</t>
        </is>
      </c>
      <c r="AY20" t="inlineStr">
        <is>
          <t>2254861770002656</t>
        </is>
      </c>
      <c r="AZ20" t="inlineStr">
        <is>
          <t>BOOK</t>
        </is>
      </c>
      <c r="BB20" t="inlineStr">
        <is>
          <t>9780721646572</t>
        </is>
      </c>
      <c r="BC20" t="inlineStr">
        <is>
          <t>30001000047060</t>
        </is>
      </c>
      <c r="BD20" t="inlineStr">
        <is>
          <t>893815329</t>
        </is>
      </c>
    </row>
    <row r="21">
      <c r="A21" t="inlineStr">
        <is>
          <t>No</t>
        </is>
      </c>
      <c r="B21" t="inlineStr">
        <is>
          <t>QY 4 T796c 1982</t>
        </is>
      </c>
      <c r="C21" t="inlineStr">
        <is>
          <t>0                      QY 0004000T  796c        1982</t>
        </is>
      </c>
      <c r="D21" t="inlineStr">
        <is>
          <t>Clinical laboratory tests : significance and implications for nursing / Kathleen Morrison Treseler.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Treseler, Kathleen Morrison.</t>
        </is>
      </c>
      <c r="L21" t="inlineStr">
        <is>
          <t>Englewood Cliffs, N.J. : Prentice-Hall, c1982.</t>
        </is>
      </c>
      <c r="M21" t="inlineStr">
        <is>
          <t>1982</t>
        </is>
      </c>
      <c r="O21" t="inlineStr">
        <is>
          <t>eng</t>
        </is>
      </c>
      <c r="P21" t="inlineStr">
        <is>
          <t>xxu</t>
        </is>
      </c>
      <c r="R21" t="inlineStr">
        <is>
          <t xml:space="preserve">QY </t>
        </is>
      </c>
      <c r="S21" t="n">
        <v>9</v>
      </c>
      <c r="T21" t="n">
        <v>9</v>
      </c>
      <c r="U21" t="inlineStr">
        <is>
          <t>1991-04-19</t>
        </is>
      </c>
      <c r="V21" t="inlineStr">
        <is>
          <t>1991-04-19</t>
        </is>
      </c>
      <c r="W21" t="inlineStr">
        <is>
          <t>1988-02-12</t>
        </is>
      </c>
      <c r="X21" t="inlineStr">
        <is>
          <t>1988-02-12</t>
        </is>
      </c>
      <c r="Y21" t="n">
        <v>187</v>
      </c>
      <c r="Z21" t="n">
        <v>156</v>
      </c>
      <c r="AA21" t="n">
        <v>158</v>
      </c>
      <c r="AB21" t="n">
        <v>2</v>
      </c>
      <c r="AC21" t="n">
        <v>2</v>
      </c>
      <c r="AD21" t="n">
        <v>4</v>
      </c>
      <c r="AE21" t="n">
        <v>4</v>
      </c>
      <c r="AF21" t="n">
        <v>1</v>
      </c>
      <c r="AG21" t="n">
        <v>1</v>
      </c>
      <c r="AH21" t="n">
        <v>0</v>
      </c>
      <c r="AI21" t="n">
        <v>0</v>
      </c>
      <c r="AJ21" t="n">
        <v>2</v>
      </c>
      <c r="AK21" t="n">
        <v>2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HYPERLINK("http://catalog.hathitrust.org/Record/009494439","HathiTrust Record")</f>
        <v/>
      </c>
      <c r="AS21">
        <f>HYPERLINK("https://creighton-primo.hosted.exlibrisgroup.com/primo-explore/search?tab=default_tab&amp;search_scope=EVERYTHING&amp;vid=01CRU&amp;lang=en_US&amp;offset=0&amp;query=any,contains,991000978519702656","Catalog Record")</f>
        <v/>
      </c>
      <c r="AT21">
        <f>HYPERLINK("http://www.worldcat.org/oclc/8032289","WorldCat Record")</f>
        <v/>
      </c>
      <c r="AU21" t="inlineStr">
        <is>
          <t>3902342141:eng</t>
        </is>
      </c>
      <c r="AV21" t="inlineStr">
        <is>
          <t>8032289</t>
        </is>
      </c>
      <c r="AW21" t="inlineStr">
        <is>
          <t>991000978519702656</t>
        </is>
      </c>
      <c r="AX21" t="inlineStr">
        <is>
          <t>991000978519702656</t>
        </is>
      </c>
      <c r="AY21" t="inlineStr">
        <is>
          <t>2271091350002656</t>
        </is>
      </c>
      <c r="AZ21" t="inlineStr">
        <is>
          <t>BOOK</t>
        </is>
      </c>
      <c r="BB21" t="inlineStr">
        <is>
          <t>9780131377608</t>
        </is>
      </c>
      <c r="BC21" t="inlineStr">
        <is>
          <t>30001000211922</t>
        </is>
      </c>
      <c r="BD21" t="inlineStr">
        <is>
          <t>893815978</t>
        </is>
      </c>
    </row>
    <row r="22">
      <c r="A22" t="inlineStr">
        <is>
          <t>No</t>
        </is>
      </c>
      <c r="B22" t="inlineStr">
        <is>
          <t>QY 4 W641c 1991</t>
        </is>
      </c>
      <c r="C22" t="inlineStr">
        <is>
          <t>0                      QY 0004000W  641c        1991</t>
        </is>
      </c>
      <c r="D22" t="inlineStr">
        <is>
          <t>Widmann's clinical interpretation of laboratory tests.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Yes</t>
        </is>
      </c>
      <c r="J22" t="inlineStr">
        <is>
          <t>0</t>
        </is>
      </c>
      <c r="K22" t="inlineStr">
        <is>
          <t>Sacher, Ronald A.</t>
        </is>
      </c>
      <c r="L22" t="inlineStr">
        <is>
          <t>Philadelphia : F.A. Davis, c1991.</t>
        </is>
      </c>
      <c r="M22" t="inlineStr">
        <is>
          <t>1991</t>
        </is>
      </c>
      <c r="N22" t="inlineStr">
        <is>
          <t>Ed. 10 / Ronald A. Sacher and Richard A. McPherson with Joseph M. Campos.</t>
        </is>
      </c>
      <c r="O22" t="inlineStr">
        <is>
          <t>eng</t>
        </is>
      </c>
      <c r="P22" t="inlineStr">
        <is>
          <t>pau</t>
        </is>
      </c>
      <c r="R22" t="inlineStr">
        <is>
          <t xml:space="preserve">QY </t>
        </is>
      </c>
      <c r="S22" t="n">
        <v>12</v>
      </c>
      <c r="T22" t="n">
        <v>12</v>
      </c>
      <c r="U22" t="inlineStr">
        <is>
          <t>1998-04-14</t>
        </is>
      </c>
      <c r="V22" t="inlineStr">
        <is>
          <t>1998-04-14</t>
        </is>
      </c>
      <c r="W22" t="inlineStr">
        <is>
          <t>1993-01-18</t>
        </is>
      </c>
      <c r="X22" t="inlineStr">
        <is>
          <t>1993-01-18</t>
        </is>
      </c>
      <c r="Y22" t="n">
        <v>328</v>
      </c>
      <c r="Z22" t="n">
        <v>284</v>
      </c>
      <c r="AA22" t="n">
        <v>505</v>
      </c>
      <c r="AB22" t="n">
        <v>2</v>
      </c>
      <c r="AC22" t="n">
        <v>2</v>
      </c>
      <c r="AD22" t="n">
        <v>7</v>
      </c>
      <c r="AE22" t="n">
        <v>11</v>
      </c>
      <c r="AF22" t="n">
        <v>4</v>
      </c>
      <c r="AG22" t="n">
        <v>6</v>
      </c>
      <c r="AH22" t="n">
        <v>3</v>
      </c>
      <c r="AI22" t="n">
        <v>5</v>
      </c>
      <c r="AJ22" t="n">
        <v>4</v>
      </c>
      <c r="AK22" t="n">
        <v>6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HYPERLINK("https://creighton-primo.hosted.exlibrisgroup.com/primo-explore/search?tab=default_tab&amp;search_scope=EVERYTHING&amp;vid=01CRU&amp;lang=en_US&amp;offset=0&amp;query=any,contains,991001433949702656","Catalog Record")</f>
        <v/>
      </c>
      <c r="AT22">
        <f>HYPERLINK("http://www.worldcat.org/oclc/20823529","WorldCat Record")</f>
        <v/>
      </c>
      <c r="AU22" t="inlineStr">
        <is>
          <t>3749182568:eng</t>
        </is>
      </c>
      <c r="AV22" t="inlineStr">
        <is>
          <t>20823529</t>
        </is>
      </c>
      <c r="AW22" t="inlineStr">
        <is>
          <t>991001433949702656</t>
        </is>
      </c>
      <c r="AX22" t="inlineStr">
        <is>
          <t>991001433949702656</t>
        </is>
      </c>
      <c r="AY22" t="inlineStr">
        <is>
          <t>2263930440002656</t>
        </is>
      </c>
      <c r="AZ22" t="inlineStr">
        <is>
          <t>BOOK</t>
        </is>
      </c>
      <c r="BB22" t="inlineStr">
        <is>
          <t>9780803676947</t>
        </is>
      </c>
      <c r="BC22" t="inlineStr">
        <is>
          <t>30001002530451</t>
        </is>
      </c>
      <c r="BD22" t="inlineStr">
        <is>
          <t>893284802</t>
        </is>
      </c>
    </row>
    <row r="23">
      <c r="A23" t="inlineStr">
        <is>
          <t>No</t>
        </is>
      </c>
      <c r="B23" t="inlineStr">
        <is>
          <t>QY 16 P3709 2005</t>
        </is>
      </c>
      <c r="C23" t="inlineStr">
        <is>
          <t>0                      QY 0016000P  3709        2005</t>
        </is>
      </c>
      <c r="D23" t="inlineStr">
        <is>
          <t>Pediatric reference intervals / edited by Steven J. Soldin, Carlo Brugnara, Edward C. Wong ; editor emeritus Jocelyn M. Hicks.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Washington, DC : American Association for Clinical Chemistry, c2005.</t>
        </is>
      </c>
      <c r="M23" t="inlineStr">
        <is>
          <t>2005</t>
        </is>
      </c>
      <c r="N23" t="inlineStr">
        <is>
          <t>5th ed.</t>
        </is>
      </c>
      <c r="O23" t="inlineStr">
        <is>
          <t>eng</t>
        </is>
      </c>
      <c r="P23" t="inlineStr">
        <is>
          <t>dcu</t>
        </is>
      </c>
      <c r="R23" t="inlineStr">
        <is>
          <t xml:space="preserve">QY </t>
        </is>
      </c>
      <c r="S23" t="n">
        <v>0</v>
      </c>
      <c r="T23" t="n">
        <v>0</v>
      </c>
      <c r="U23" t="inlineStr">
        <is>
          <t>2009-01-12</t>
        </is>
      </c>
      <c r="V23" t="inlineStr">
        <is>
          <t>2009-01-12</t>
        </is>
      </c>
      <c r="W23" t="inlineStr">
        <is>
          <t>2008-12-22</t>
        </is>
      </c>
      <c r="X23" t="inlineStr">
        <is>
          <t>2008-12-22</t>
        </is>
      </c>
      <c r="Y23" t="n">
        <v>25</v>
      </c>
      <c r="Z23" t="n">
        <v>20</v>
      </c>
      <c r="AA23" t="n">
        <v>76</v>
      </c>
      <c r="AB23" t="n">
        <v>1</v>
      </c>
      <c r="AC23" t="n">
        <v>1</v>
      </c>
      <c r="AD23" t="n">
        <v>0</v>
      </c>
      <c r="AE23" t="n">
        <v>2</v>
      </c>
      <c r="AF23" t="n">
        <v>0</v>
      </c>
      <c r="AG23" t="n">
        <v>0</v>
      </c>
      <c r="AH23" t="n">
        <v>0</v>
      </c>
      <c r="AI23" t="n">
        <v>2</v>
      </c>
      <c r="AJ23" t="n">
        <v>0</v>
      </c>
      <c r="AK23" t="n">
        <v>1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HYPERLINK("https://creighton-primo.hosted.exlibrisgroup.com/primo-explore/search?tab=default_tab&amp;search_scope=EVERYTHING&amp;vid=01CRU&amp;lang=en_US&amp;offset=0&amp;query=any,contains,991001340919702656","Catalog Record")</f>
        <v/>
      </c>
      <c r="AT23">
        <f>HYPERLINK("http://www.worldcat.org/oclc/58985612","WorldCat Record")</f>
        <v/>
      </c>
      <c r="AU23" t="inlineStr">
        <is>
          <t>355261776:eng</t>
        </is>
      </c>
      <c r="AV23" t="inlineStr">
        <is>
          <t>58985612</t>
        </is>
      </c>
      <c r="AW23" t="inlineStr">
        <is>
          <t>991001340919702656</t>
        </is>
      </c>
      <c r="AX23" t="inlineStr">
        <is>
          <t>991001340919702656</t>
        </is>
      </c>
      <c r="AY23" t="inlineStr">
        <is>
          <t>2256769990002656</t>
        </is>
      </c>
      <c r="AZ23" t="inlineStr">
        <is>
          <t>BOOK</t>
        </is>
      </c>
      <c r="BB23" t="inlineStr">
        <is>
          <t>9781594250323</t>
        </is>
      </c>
      <c r="BC23" t="inlineStr">
        <is>
          <t>30001005241627</t>
        </is>
      </c>
      <c r="BD23" t="inlineStr">
        <is>
          <t>893364017</t>
        </is>
      </c>
    </row>
    <row r="24">
      <c r="A24" t="inlineStr">
        <is>
          <t>No</t>
        </is>
      </c>
      <c r="B24" t="inlineStr">
        <is>
          <t>QY 18 B393c 1988</t>
        </is>
      </c>
      <c r="C24" t="inlineStr">
        <is>
          <t>0                      QY 0018000B  393c        1988</t>
        </is>
      </c>
      <c r="D24" t="inlineStr">
        <is>
          <t>Clinical laboratory education / Susan J. Beck, Vicky A. LeGrys ; with a foreword by Brenta G. Davis ; with a contribution by Frank T. Stritter.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Beck, Susan.</t>
        </is>
      </c>
      <c r="L24" t="inlineStr">
        <is>
          <t>Norwalk, Conn. : Appleton &amp; Lange, c1988.</t>
        </is>
      </c>
      <c r="M24" t="inlineStr">
        <is>
          <t>1988</t>
        </is>
      </c>
      <c r="O24" t="inlineStr">
        <is>
          <t>eng</t>
        </is>
      </c>
      <c r="P24" t="inlineStr">
        <is>
          <t>xxu</t>
        </is>
      </c>
      <c r="R24" t="inlineStr">
        <is>
          <t xml:space="preserve">QY </t>
        </is>
      </c>
      <c r="S24" t="n">
        <v>1</v>
      </c>
      <c r="T24" t="n">
        <v>1</v>
      </c>
      <c r="U24" t="inlineStr">
        <is>
          <t>1999-05-06</t>
        </is>
      </c>
      <c r="V24" t="inlineStr">
        <is>
          <t>1999-05-06</t>
        </is>
      </c>
      <c r="W24" t="inlineStr">
        <is>
          <t>1988-07-06</t>
        </is>
      </c>
      <c r="X24" t="inlineStr">
        <is>
          <t>1988-07-06</t>
        </is>
      </c>
      <c r="Y24" t="n">
        <v>96</v>
      </c>
      <c r="Z24" t="n">
        <v>80</v>
      </c>
      <c r="AA24" t="n">
        <v>92</v>
      </c>
      <c r="AB24" t="n">
        <v>1</v>
      </c>
      <c r="AC24" t="n">
        <v>1</v>
      </c>
      <c r="AD24" t="n">
        <v>2</v>
      </c>
      <c r="AE24" t="n">
        <v>2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HYPERLINK("http://catalog.hathitrust.org/Record/001105364","HathiTrust Record")</f>
        <v/>
      </c>
      <c r="AS24">
        <f>HYPERLINK("https://creighton-primo.hosted.exlibrisgroup.com/primo-explore/search?tab=default_tab&amp;search_scope=EVERYTHING&amp;vid=01CRU&amp;lang=en_US&amp;offset=0&amp;query=any,contains,991001416879702656","Catalog Record")</f>
        <v/>
      </c>
      <c r="AT24">
        <f>HYPERLINK("http://www.worldcat.org/oclc/16924160","WorldCat Record")</f>
        <v/>
      </c>
      <c r="AU24" t="inlineStr">
        <is>
          <t>13611889:eng</t>
        </is>
      </c>
      <c r="AV24" t="inlineStr">
        <is>
          <t>16924160</t>
        </is>
      </c>
      <c r="AW24" t="inlineStr">
        <is>
          <t>991001416879702656</t>
        </is>
      </c>
      <c r="AX24" t="inlineStr">
        <is>
          <t>991001416879702656</t>
        </is>
      </c>
      <c r="AY24" t="inlineStr">
        <is>
          <t>2269983570002656</t>
        </is>
      </c>
      <c r="AZ24" t="inlineStr">
        <is>
          <t>BOOK</t>
        </is>
      </c>
      <c r="BB24" t="inlineStr">
        <is>
          <t>9780838512739</t>
        </is>
      </c>
      <c r="BC24" t="inlineStr">
        <is>
          <t>30001001181033</t>
        </is>
      </c>
      <c r="BD24" t="inlineStr">
        <is>
          <t>893121479</t>
        </is>
      </c>
    </row>
    <row r="25">
      <c r="A25" t="inlineStr">
        <is>
          <t>No</t>
        </is>
      </c>
      <c r="B25" t="inlineStr">
        <is>
          <t>QY 18 N338 1989</t>
        </is>
      </c>
      <c r="C25" t="inlineStr">
        <is>
          <t>0                      QY 0018000N  338         1989</t>
        </is>
      </c>
      <c r="D25" t="inlineStr">
        <is>
          <t>NCA review for the clinical laboratory sciences / edited by Sharon L. Zablotney ; associate editors, Joan E. Aldrich ... [et al.].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Boston, Mass. : Little, Brown, c1989.</t>
        </is>
      </c>
      <c r="M25" t="inlineStr">
        <is>
          <t>1989</t>
        </is>
      </c>
      <c r="N25" t="inlineStr">
        <is>
          <t>2nd ed.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QY </t>
        </is>
      </c>
      <c r="S25" t="n">
        <v>3</v>
      </c>
      <c r="T25" t="n">
        <v>3</v>
      </c>
      <c r="U25" t="inlineStr">
        <is>
          <t>2000-04-04</t>
        </is>
      </c>
      <c r="V25" t="inlineStr">
        <is>
          <t>2000-04-04</t>
        </is>
      </c>
      <c r="W25" t="inlineStr">
        <is>
          <t>1996-04-11</t>
        </is>
      </c>
      <c r="X25" t="inlineStr">
        <is>
          <t>1996-04-11</t>
        </is>
      </c>
      <c r="Y25" t="n">
        <v>55</v>
      </c>
      <c r="Z25" t="n">
        <v>51</v>
      </c>
      <c r="AA25" t="n">
        <v>51</v>
      </c>
      <c r="AB25" t="n">
        <v>1</v>
      </c>
      <c r="AC25" t="n">
        <v>1</v>
      </c>
      <c r="AD25" t="n">
        <v>1</v>
      </c>
      <c r="AE25" t="n">
        <v>1</v>
      </c>
      <c r="AF25" t="n">
        <v>0</v>
      </c>
      <c r="AG25" t="n">
        <v>0</v>
      </c>
      <c r="AH25" t="n">
        <v>1</v>
      </c>
      <c r="AI25" t="n">
        <v>1</v>
      </c>
      <c r="AJ25" t="n">
        <v>1</v>
      </c>
      <c r="AK25" t="n">
        <v>1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HYPERLINK("https://creighton-primo.hosted.exlibrisgroup.com/primo-explore/search?tab=default_tab&amp;search_scope=EVERYTHING&amp;vid=01CRU&amp;lang=en_US&amp;offset=0&amp;query=any,contains,991001505909702656","Catalog Record")</f>
        <v/>
      </c>
      <c r="AT25">
        <f>HYPERLINK("http://www.worldcat.org/oclc/19945382","WorldCat Record")</f>
        <v/>
      </c>
      <c r="AU25" t="inlineStr">
        <is>
          <t>1151172216:eng</t>
        </is>
      </c>
      <c r="AV25" t="inlineStr">
        <is>
          <t>19945382</t>
        </is>
      </c>
      <c r="AW25" t="inlineStr">
        <is>
          <t>991001505909702656</t>
        </is>
      </c>
      <c r="AX25" t="inlineStr">
        <is>
          <t>991001505909702656</t>
        </is>
      </c>
      <c r="AY25" t="inlineStr">
        <is>
          <t>2268854080002656</t>
        </is>
      </c>
      <c r="AZ25" t="inlineStr">
        <is>
          <t>BOOK</t>
        </is>
      </c>
      <c r="BB25" t="inlineStr">
        <is>
          <t>9780316599252</t>
        </is>
      </c>
      <c r="BC25" t="inlineStr">
        <is>
          <t>30001003264381</t>
        </is>
      </c>
      <c r="BD25" t="inlineStr">
        <is>
          <t>893834699</t>
        </is>
      </c>
    </row>
    <row r="26">
      <c r="A26" t="inlineStr">
        <is>
          <t>No</t>
        </is>
      </c>
      <c r="B26" t="inlineStr">
        <is>
          <t>QY 18 P964 1994</t>
        </is>
      </c>
      <c r="C26" t="inlineStr">
        <is>
          <t>0                      QY 0018000P  964         1994</t>
        </is>
      </c>
      <c r="D26" t="inlineStr">
        <is>
          <t>Professional practice in clinical chemistry : a review, a continuing medical education course, April 23-28, 1994 / editors, Peter J. Howanitz, James H. McBride.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Washington, DC : American Association for Clinical Chemistry, c1994.</t>
        </is>
      </c>
      <c r="M26" t="inlineStr">
        <is>
          <t>1994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QY </t>
        </is>
      </c>
      <c r="S26" t="n">
        <v>4</v>
      </c>
      <c r="T26" t="n">
        <v>4</v>
      </c>
      <c r="U26" t="inlineStr">
        <is>
          <t>1994-05-12</t>
        </is>
      </c>
      <c r="V26" t="inlineStr">
        <is>
          <t>1994-05-12</t>
        </is>
      </c>
      <c r="W26" t="inlineStr">
        <is>
          <t>1994-02-08</t>
        </is>
      </c>
      <c r="X26" t="inlineStr">
        <is>
          <t>1994-02-08</t>
        </is>
      </c>
      <c r="Y26" t="n">
        <v>5</v>
      </c>
      <c r="Z26" t="n">
        <v>5</v>
      </c>
      <c r="AA26" t="n">
        <v>5</v>
      </c>
      <c r="AB26" t="n">
        <v>1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HYPERLINK("https://creighton-primo.hosted.exlibrisgroup.com/primo-explore/search?tab=default_tab&amp;search_scope=EVERYTHING&amp;vid=01CRU&amp;lang=en_US&amp;offset=0&amp;query=any,contains,991000651119702656","Catalog Record")</f>
        <v/>
      </c>
      <c r="AT26">
        <f>HYPERLINK("http://www.worldcat.org/oclc/31418803","WorldCat Record")</f>
        <v/>
      </c>
      <c r="AU26" t="inlineStr">
        <is>
          <t>3857735730:eng</t>
        </is>
      </c>
      <c r="AV26" t="inlineStr">
        <is>
          <t>31418803</t>
        </is>
      </c>
      <c r="AW26" t="inlineStr">
        <is>
          <t>991000651119702656</t>
        </is>
      </c>
      <c r="AX26" t="inlineStr">
        <is>
          <t>991000651119702656</t>
        </is>
      </c>
      <c r="AY26" t="inlineStr">
        <is>
          <t>2264461680002656</t>
        </is>
      </c>
      <c r="AZ26" t="inlineStr">
        <is>
          <t>BOOK</t>
        </is>
      </c>
      <c r="BB26" t="inlineStr">
        <is>
          <t>9780915274710</t>
        </is>
      </c>
      <c r="BC26" t="inlineStr">
        <is>
          <t>30001002691071</t>
        </is>
      </c>
      <c r="BD26" t="inlineStr">
        <is>
          <t>893545408</t>
        </is>
      </c>
    </row>
    <row r="27">
      <c r="A27" t="inlineStr">
        <is>
          <t>No</t>
        </is>
      </c>
      <c r="B27" t="inlineStr">
        <is>
          <t>QY 18.2 L123 1997</t>
        </is>
      </c>
      <c r="C27" t="inlineStr">
        <is>
          <t>0                      QY 0018200L  123         1997</t>
        </is>
      </c>
      <c r="D27" t="inlineStr">
        <is>
          <t>Laboratory medicine case book : an introduction to clinical reasoning / Jana Raskova ... [et al.].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Stamford, Conn. : Appleton &amp; Lange, c1997.</t>
        </is>
      </c>
      <c r="M27" t="inlineStr">
        <is>
          <t>1997</t>
        </is>
      </c>
      <c r="O27" t="inlineStr">
        <is>
          <t>eng</t>
        </is>
      </c>
      <c r="P27" t="inlineStr">
        <is>
          <t>ctu</t>
        </is>
      </c>
      <c r="R27" t="inlineStr">
        <is>
          <t xml:space="preserve">QY </t>
        </is>
      </c>
      <c r="S27" t="n">
        <v>6</v>
      </c>
      <c r="T27" t="n">
        <v>6</v>
      </c>
      <c r="U27" t="inlineStr">
        <is>
          <t>2000-04-04</t>
        </is>
      </c>
      <c r="V27" t="inlineStr">
        <is>
          <t>2000-04-04</t>
        </is>
      </c>
      <c r="W27" t="inlineStr">
        <is>
          <t>1998-06-16</t>
        </is>
      </c>
      <c r="X27" t="inlineStr">
        <is>
          <t>1998-06-16</t>
        </is>
      </c>
      <c r="Y27" t="n">
        <v>77</v>
      </c>
      <c r="Z27" t="n">
        <v>57</v>
      </c>
      <c r="AA27" t="n">
        <v>57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0</v>
      </c>
      <c r="AI27" t="n">
        <v>0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HYPERLINK("https://creighton-primo.hosted.exlibrisgroup.com/primo-explore/search?tab=default_tab&amp;search_scope=EVERYTHING&amp;vid=01CRU&amp;lang=en_US&amp;offset=0&amp;query=any,contains,991000902179702656","Catalog Record")</f>
        <v/>
      </c>
      <c r="AT27">
        <f>HYPERLINK("http://www.worldcat.org/oclc/36499712","WorldCat Record")</f>
        <v/>
      </c>
      <c r="AU27" t="inlineStr">
        <is>
          <t>45736251:eng</t>
        </is>
      </c>
      <c r="AV27" t="inlineStr">
        <is>
          <t>36499712</t>
        </is>
      </c>
      <c r="AW27" t="inlineStr">
        <is>
          <t>991000902179702656</t>
        </is>
      </c>
      <c r="AX27" t="inlineStr">
        <is>
          <t>991000902179702656</t>
        </is>
      </c>
      <c r="AY27" t="inlineStr">
        <is>
          <t>2268432690002656</t>
        </is>
      </c>
      <c r="AZ27" t="inlineStr">
        <is>
          <t>BOOK</t>
        </is>
      </c>
      <c r="BB27" t="inlineStr">
        <is>
          <t>9780838555743</t>
        </is>
      </c>
      <c r="BC27" t="inlineStr">
        <is>
          <t>30001004176725</t>
        </is>
      </c>
      <c r="BD27" t="inlineStr">
        <is>
          <t>893450595</t>
        </is>
      </c>
    </row>
    <row r="28">
      <c r="A28" t="inlineStr">
        <is>
          <t>No</t>
        </is>
      </c>
      <c r="B28" t="inlineStr">
        <is>
          <t>QY 21 M172s 1983</t>
        </is>
      </c>
      <c r="C28" t="inlineStr">
        <is>
          <t>0                      QY 0021000M  172s        1983</t>
        </is>
      </c>
      <c r="D28" t="inlineStr">
        <is>
          <t>"Something more like a cathedral" : a report and analysis of a nontraditional interinstitutional academic program in medical technology / Alison McPherson, Ann M. Smith.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McPherson, Alison.</t>
        </is>
      </c>
      <c r="L28" t="inlineStr">
        <is>
          <t>Philadelphia, Pa. : College of Allied Health Sciences, Thomas Jefferson University, 1983, c1982.</t>
        </is>
      </c>
      <c r="M28" t="inlineStr">
        <is>
          <t>1983</t>
        </is>
      </c>
      <c r="O28" t="inlineStr">
        <is>
          <t>eng</t>
        </is>
      </c>
      <c r="P28" t="inlineStr">
        <is>
          <t>pau</t>
        </is>
      </c>
      <c r="R28" t="inlineStr">
        <is>
          <t xml:space="preserve">QY </t>
        </is>
      </c>
      <c r="S28" t="n">
        <v>0</v>
      </c>
      <c r="T28" t="n">
        <v>0</v>
      </c>
      <c r="U28" t="inlineStr">
        <is>
          <t>2009-11-24</t>
        </is>
      </c>
      <c r="V28" t="inlineStr">
        <is>
          <t>2009-11-24</t>
        </is>
      </c>
      <c r="W28" t="inlineStr">
        <is>
          <t>1988-03-25</t>
        </is>
      </c>
      <c r="X28" t="inlineStr">
        <is>
          <t>1988-03-25</t>
        </is>
      </c>
      <c r="Y28" t="n">
        <v>9</v>
      </c>
      <c r="Z28" t="n">
        <v>9</v>
      </c>
      <c r="AA28" t="n">
        <v>9</v>
      </c>
      <c r="AB28" t="n">
        <v>1</v>
      </c>
      <c r="AC28" t="n">
        <v>1</v>
      </c>
      <c r="AD28" t="n">
        <v>1</v>
      </c>
      <c r="AE28" t="n">
        <v>1</v>
      </c>
      <c r="AF28" t="n">
        <v>0</v>
      </c>
      <c r="AG28" t="n">
        <v>0</v>
      </c>
      <c r="AH28" t="n">
        <v>1</v>
      </c>
      <c r="AI28" t="n">
        <v>1</v>
      </c>
      <c r="AJ28" t="n">
        <v>1</v>
      </c>
      <c r="AK28" t="n">
        <v>1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HYPERLINK("https://creighton-primo.hosted.exlibrisgroup.com/primo-explore/search?tab=default_tab&amp;search_scope=EVERYTHING&amp;vid=01CRU&amp;lang=en_US&amp;offset=0&amp;query=any,contains,991000978589702656","Catalog Record")</f>
        <v/>
      </c>
      <c r="AT28">
        <f>HYPERLINK("http://www.worldcat.org/oclc/9819107","WorldCat Record")</f>
        <v/>
      </c>
      <c r="AU28" t="inlineStr">
        <is>
          <t>43056588:eng</t>
        </is>
      </c>
      <c r="AV28" t="inlineStr">
        <is>
          <t>9819107</t>
        </is>
      </c>
      <c r="AW28" t="inlineStr">
        <is>
          <t>991000978589702656</t>
        </is>
      </c>
      <c r="AX28" t="inlineStr">
        <is>
          <t>991000978589702656</t>
        </is>
      </c>
      <c r="AY28" t="inlineStr">
        <is>
          <t>2266331840002656</t>
        </is>
      </c>
      <c r="AZ28" t="inlineStr">
        <is>
          <t>BOOK</t>
        </is>
      </c>
      <c r="BC28" t="inlineStr">
        <is>
          <t>30001000212011</t>
        </is>
      </c>
      <c r="BD28" t="inlineStr">
        <is>
          <t>893374157</t>
        </is>
      </c>
    </row>
    <row r="29">
      <c r="A29" t="inlineStr">
        <is>
          <t>No</t>
        </is>
      </c>
      <c r="B29" t="inlineStr">
        <is>
          <t>QY 23 C641 1982</t>
        </is>
      </c>
      <c r="C29" t="inlineStr">
        <is>
          <t>0                      QY 0023000C  641         1982</t>
        </is>
      </c>
      <c r="D29" t="inlineStr">
        <is>
          <t>Clinical laboratory management : a guide for clinical laboratory scientists / edited by Karen R. Karni, Karen R. Viskochil, Patricia A. Amos.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Boston : Little, Brown, c1982.</t>
        </is>
      </c>
      <c r="M29" t="inlineStr">
        <is>
          <t>1982</t>
        </is>
      </c>
      <c r="N29" t="inlineStr">
        <is>
          <t>1st ed.</t>
        </is>
      </c>
      <c r="O29" t="inlineStr">
        <is>
          <t>eng</t>
        </is>
      </c>
      <c r="P29" t="inlineStr">
        <is>
          <t>xxu</t>
        </is>
      </c>
      <c r="R29" t="inlineStr">
        <is>
          <t xml:space="preserve">QY </t>
        </is>
      </c>
      <c r="S29" t="n">
        <v>5</v>
      </c>
      <c r="T29" t="n">
        <v>5</v>
      </c>
      <c r="U29" t="inlineStr">
        <is>
          <t>1995-10-23</t>
        </is>
      </c>
      <c r="V29" t="inlineStr">
        <is>
          <t>1995-10-23</t>
        </is>
      </c>
      <c r="W29" t="inlineStr">
        <is>
          <t>1988-02-10</t>
        </is>
      </c>
      <c r="X29" t="inlineStr">
        <is>
          <t>1988-02-10</t>
        </is>
      </c>
      <c r="Y29" t="n">
        <v>105</v>
      </c>
      <c r="Z29" t="n">
        <v>80</v>
      </c>
      <c r="AA29" t="n">
        <v>80</v>
      </c>
      <c r="AB29" t="n">
        <v>1</v>
      </c>
      <c r="AC29" t="n">
        <v>1</v>
      </c>
      <c r="AD29" t="n">
        <v>2</v>
      </c>
      <c r="AE29" t="n">
        <v>2</v>
      </c>
      <c r="AF29" t="n">
        <v>2</v>
      </c>
      <c r="AG29" t="n">
        <v>2</v>
      </c>
      <c r="AH29" t="n">
        <v>0</v>
      </c>
      <c r="AI29" t="n">
        <v>0</v>
      </c>
      <c r="AJ29" t="n">
        <v>1</v>
      </c>
      <c r="AK29" t="n">
        <v>1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HYPERLINK("https://creighton-primo.hosted.exlibrisgroup.com/primo-explore/search?tab=default_tab&amp;search_scope=EVERYTHING&amp;vid=01CRU&amp;lang=en_US&amp;offset=0&amp;query=any,contains,991000978679702656","Catalog Record")</f>
        <v/>
      </c>
      <c r="AT29">
        <f>HYPERLINK("http://www.worldcat.org/oclc/9104504","WorldCat Record")</f>
        <v/>
      </c>
      <c r="AU29" t="inlineStr">
        <is>
          <t>42965436:eng</t>
        </is>
      </c>
      <c r="AV29" t="inlineStr">
        <is>
          <t>9104504</t>
        </is>
      </c>
      <c r="AW29" t="inlineStr">
        <is>
          <t>991000978679702656</t>
        </is>
      </c>
      <c r="AX29" t="inlineStr">
        <is>
          <t>991000978679702656</t>
        </is>
      </c>
      <c r="AY29" t="inlineStr">
        <is>
          <t>2258828080002656</t>
        </is>
      </c>
      <c r="AZ29" t="inlineStr">
        <is>
          <t>BOOK</t>
        </is>
      </c>
      <c r="BB29" t="inlineStr">
        <is>
          <t>9780316482752</t>
        </is>
      </c>
      <c r="BC29" t="inlineStr">
        <is>
          <t>30001000212045</t>
        </is>
      </c>
      <c r="BD29" t="inlineStr">
        <is>
          <t>893467747</t>
        </is>
      </c>
    </row>
    <row r="30">
      <c r="A30" t="inlineStr">
        <is>
          <t>No</t>
        </is>
      </c>
      <c r="B30" t="inlineStr">
        <is>
          <t>QY23 L223 2003</t>
        </is>
      </c>
      <c r="C30" t="inlineStr">
        <is>
          <t>0                      QY 0023000L  223         2003</t>
        </is>
      </c>
      <c r="D30" t="inlineStr">
        <is>
          <t>Laboratory management : principles and processes / Denise M. Harmening.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Harmening, Denise.</t>
        </is>
      </c>
      <c r="L30" t="inlineStr">
        <is>
          <t>Upper Saddle River, N.J. : Prentice-Hall, c2003.</t>
        </is>
      </c>
      <c r="M30" t="inlineStr">
        <is>
          <t>2003</t>
        </is>
      </c>
      <c r="O30" t="inlineStr">
        <is>
          <t>eng</t>
        </is>
      </c>
      <c r="P30" t="inlineStr">
        <is>
          <t>nju</t>
        </is>
      </c>
      <c r="R30" t="inlineStr">
        <is>
          <t xml:space="preserve">QY </t>
        </is>
      </c>
      <c r="S30" t="n">
        <v>0</v>
      </c>
      <c r="T30" t="n">
        <v>0</v>
      </c>
      <c r="U30" t="inlineStr">
        <is>
          <t>2006-01-17</t>
        </is>
      </c>
      <c r="V30" t="inlineStr">
        <is>
          <t>2006-01-17</t>
        </is>
      </c>
      <c r="W30" t="inlineStr">
        <is>
          <t>2005-12-22</t>
        </is>
      </c>
      <c r="X30" t="inlineStr">
        <is>
          <t>2005-12-22</t>
        </is>
      </c>
      <c r="Y30" t="n">
        <v>104</v>
      </c>
      <c r="Z30" t="n">
        <v>81</v>
      </c>
      <c r="AA30" t="n">
        <v>83</v>
      </c>
      <c r="AB30" t="n">
        <v>2</v>
      </c>
      <c r="AC30" t="n">
        <v>2</v>
      </c>
      <c r="AD30" t="n">
        <v>2</v>
      </c>
      <c r="AE30" t="n">
        <v>2</v>
      </c>
      <c r="AF30" t="n">
        <v>0</v>
      </c>
      <c r="AG30" t="n">
        <v>0</v>
      </c>
      <c r="AH30" t="n">
        <v>2</v>
      </c>
      <c r="AI30" t="n">
        <v>2</v>
      </c>
      <c r="AJ30" t="n">
        <v>1</v>
      </c>
      <c r="AK30" t="n">
        <v>1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HYPERLINK("http://catalog.hathitrust.org/Record/009866530","HathiTrust Record")</f>
        <v/>
      </c>
      <c r="AS30">
        <f>HYPERLINK("https://creighton-primo.hosted.exlibrisgroup.com/primo-explore/search?tab=default_tab&amp;search_scope=EVERYTHING&amp;vid=01CRU&amp;lang=en_US&amp;offset=0&amp;query=any,contains,991000454619702656","Catalog Record")</f>
        <v/>
      </c>
      <c r="AT30">
        <f>HYPERLINK("http://www.worldcat.org/oclc/49011935","WorldCat Record")</f>
        <v/>
      </c>
      <c r="AU30" t="inlineStr">
        <is>
          <t>10607690852:eng</t>
        </is>
      </c>
      <c r="AV30" t="inlineStr">
        <is>
          <t>49011935</t>
        </is>
      </c>
      <c r="AW30" t="inlineStr">
        <is>
          <t>991000454619702656</t>
        </is>
      </c>
      <c r="AX30" t="inlineStr">
        <is>
          <t>991000454619702656</t>
        </is>
      </c>
      <c r="AY30" t="inlineStr">
        <is>
          <t>2258623790002656</t>
        </is>
      </c>
      <c r="AZ30" t="inlineStr">
        <is>
          <t>BOOK</t>
        </is>
      </c>
      <c r="BB30" t="inlineStr">
        <is>
          <t>9780130194596</t>
        </is>
      </c>
      <c r="BC30" t="inlineStr">
        <is>
          <t>30001004910867</t>
        </is>
      </c>
      <c r="BD30" t="inlineStr">
        <is>
          <t>893456752</t>
        </is>
      </c>
    </row>
    <row r="31">
      <c r="A31" t="inlineStr">
        <is>
          <t>No</t>
        </is>
      </c>
      <c r="B31" t="inlineStr">
        <is>
          <t>QY 23 T779c 1997</t>
        </is>
      </c>
      <c r="C31" t="inlineStr">
        <is>
          <t>0                      QY 0023000T  779c        1997</t>
        </is>
      </c>
      <c r="D31" t="inlineStr">
        <is>
          <t>Clinical laboratory management / Eleanor M. Travers.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Travers, Eleanor M. (Eleanor May), 1940-</t>
        </is>
      </c>
      <c r="L31" t="inlineStr">
        <is>
          <t>Baltimore : Williams &amp; Wilkins, c1997.</t>
        </is>
      </c>
      <c r="M31" t="inlineStr">
        <is>
          <t>1997</t>
        </is>
      </c>
      <c r="O31" t="inlineStr">
        <is>
          <t>eng</t>
        </is>
      </c>
      <c r="P31" t="inlineStr">
        <is>
          <t>mdu</t>
        </is>
      </c>
      <c r="R31" t="inlineStr">
        <is>
          <t xml:space="preserve">QY </t>
        </is>
      </c>
      <c r="S31" t="n">
        <v>3</v>
      </c>
      <c r="T31" t="n">
        <v>3</v>
      </c>
      <c r="U31" t="inlineStr">
        <is>
          <t>2009-09-24</t>
        </is>
      </c>
      <c r="V31" t="inlineStr">
        <is>
          <t>2009-09-24</t>
        </is>
      </c>
      <c r="W31" t="inlineStr">
        <is>
          <t>1998-02-13</t>
        </is>
      </c>
      <c r="X31" t="inlineStr">
        <is>
          <t>1998-02-13</t>
        </is>
      </c>
      <c r="Y31" t="n">
        <v>105</v>
      </c>
      <c r="Z31" t="n">
        <v>78</v>
      </c>
      <c r="AA31" t="n">
        <v>80</v>
      </c>
      <c r="AB31" t="n">
        <v>1</v>
      </c>
      <c r="AC31" t="n">
        <v>1</v>
      </c>
      <c r="AD31" t="n">
        <v>2</v>
      </c>
      <c r="AE31" t="n">
        <v>2</v>
      </c>
      <c r="AF31" t="n">
        <v>0</v>
      </c>
      <c r="AG31" t="n">
        <v>0</v>
      </c>
      <c r="AH31" t="n">
        <v>2</v>
      </c>
      <c r="AI31" t="n">
        <v>2</v>
      </c>
      <c r="AJ31" t="n">
        <v>1</v>
      </c>
      <c r="AK31" t="n">
        <v>1</v>
      </c>
      <c r="AL31" t="n">
        <v>0</v>
      </c>
      <c r="AM31" t="n">
        <v>0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HYPERLINK("http://catalog.hathitrust.org/Record/003145793","HathiTrust Record")</f>
        <v/>
      </c>
      <c r="AS31">
        <f>HYPERLINK("https://creighton-primo.hosted.exlibrisgroup.com/primo-explore/search?tab=default_tab&amp;search_scope=EVERYTHING&amp;vid=01CRU&amp;lang=en_US&amp;offset=0&amp;query=any,contains,991001263339702656","Catalog Record")</f>
        <v/>
      </c>
      <c r="AT31">
        <f>HYPERLINK("http://www.worldcat.org/oclc/34194632","WorldCat Record")</f>
        <v/>
      </c>
      <c r="AU31" t="inlineStr">
        <is>
          <t>39994941:eng</t>
        </is>
      </c>
      <c r="AV31" t="inlineStr">
        <is>
          <t>34194632</t>
        </is>
      </c>
      <c r="AW31" t="inlineStr">
        <is>
          <t>991001263339702656</t>
        </is>
      </c>
      <c r="AX31" t="inlineStr">
        <is>
          <t>991001263339702656</t>
        </is>
      </c>
      <c r="AY31" t="inlineStr">
        <is>
          <t>2261148770002656</t>
        </is>
      </c>
      <c r="AZ31" t="inlineStr">
        <is>
          <t>BOOK</t>
        </is>
      </c>
      <c r="BB31" t="inlineStr">
        <is>
          <t>9780683083767</t>
        </is>
      </c>
      <c r="BC31" t="inlineStr">
        <is>
          <t>30001003691799</t>
        </is>
      </c>
      <c r="BD31" t="inlineStr">
        <is>
          <t>893736378</t>
        </is>
      </c>
    </row>
    <row r="32">
      <c r="A32" t="inlineStr">
        <is>
          <t>No</t>
        </is>
      </c>
      <c r="B32" t="inlineStr">
        <is>
          <t>QY 25 B344c 1982</t>
        </is>
      </c>
      <c r="C32" t="inlineStr">
        <is>
          <t>0                      QY 0025000B  344c        1982</t>
        </is>
      </c>
      <c r="D32" t="inlineStr">
        <is>
          <t>Clinical laboratory methods / John D. Bauer.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Bauer, John D.</t>
        </is>
      </c>
      <c r="L32" t="inlineStr">
        <is>
          <t>St. Louis : Mosby, c1982.</t>
        </is>
      </c>
      <c r="M32" t="inlineStr">
        <is>
          <t>1982</t>
        </is>
      </c>
      <c r="N32" t="inlineStr">
        <is>
          <t>9th ed.</t>
        </is>
      </c>
      <c r="O32" t="inlineStr">
        <is>
          <t>eng</t>
        </is>
      </c>
      <c r="P32" t="inlineStr">
        <is>
          <t>xxu</t>
        </is>
      </c>
      <c r="R32" t="inlineStr">
        <is>
          <t xml:space="preserve">QY </t>
        </is>
      </c>
      <c r="S32" t="n">
        <v>17</v>
      </c>
      <c r="T32" t="n">
        <v>17</v>
      </c>
      <c r="U32" t="inlineStr">
        <is>
          <t>2002-01-25</t>
        </is>
      </c>
      <c r="V32" t="inlineStr">
        <is>
          <t>2002-01-25</t>
        </is>
      </c>
      <c r="W32" t="inlineStr">
        <is>
          <t>1987-10-01</t>
        </is>
      </c>
      <c r="X32" t="inlineStr">
        <is>
          <t>1987-10-01</t>
        </is>
      </c>
      <c r="Y32" t="n">
        <v>274</v>
      </c>
      <c r="Z32" t="n">
        <v>219</v>
      </c>
      <c r="AA32" t="n">
        <v>456</v>
      </c>
      <c r="AB32" t="n">
        <v>1</v>
      </c>
      <c r="AC32" t="n">
        <v>3</v>
      </c>
      <c r="AD32" t="n">
        <v>4</v>
      </c>
      <c r="AE32" t="n">
        <v>8</v>
      </c>
      <c r="AF32" t="n">
        <v>1</v>
      </c>
      <c r="AG32" t="n">
        <v>2</v>
      </c>
      <c r="AH32" t="n">
        <v>2</v>
      </c>
      <c r="AI32" t="n">
        <v>2</v>
      </c>
      <c r="AJ32" t="n">
        <v>3</v>
      </c>
      <c r="AK32" t="n">
        <v>5</v>
      </c>
      <c r="AL32" t="n">
        <v>0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HYPERLINK("https://creighton-primo.hosted.exlibrisgroup.com/primo-explore/search?tab=default_tab&amp;search_scope=EVERYTHING&amp;vid=01CRU&amp;lang=en_US&amp;offset=0&amp;query=any,contains,991000749349702656","Catalog Record")</f>
        <v/>
      </c>
      <c r="AT32">
        <f>HYPERLINK("http://www.worldcat.org/oclc/7837905","WorldCat Record")</f>
        <v/>
      </c>
      <c r="AU32" t="inlineStr">
        <is>
          <t>1710234:eng</t>
        </is>
      </c>
      <c r="AV32" t="inlineStr">
        <is>
          <t>7837905</t>
        </is>
      </c>
      <c r="AW32" t="inlineStr">
        <is>
          <t>991000749349702656</t>
        </is>
      </c>
      <c r="AX32" t="inlineStr">
        <is>
          <t>991000749349702656</t>
        </is>
      </c>
      <c r="AY32" t="inlineStr">
        <is>
          <t>2266292930002656</t>
        </is>
      </c>
      <c r="AZ32" t="inlineStr">
        <is>
          <t>BOOK</t>
        </is>
      </c>
      <c r="BB32" t="inlineStr">
        <is>
          <t>9780801605086</t>
        </is>
      </c>
      <c r="BC32" t="inlineStr">
        <is>
          <t>30001000047102</t>
        </is>
      </c>
      <c r="BD32" t="inlineStr">
        <is>
          <t>893283635</t>
        </is>
      </c>
    </row>
    <row r="33">
      <c r="A33" t="inlineStr">
        <is>
          <t>No</t>
        </is>
      </c>
      <c r="B33" t="inlineStr">
        <is>
          <t>QY 25 B693u 1971</t>
        </is>
      </c>
      <c r="C33" t="inlineStr">
        <is>
          <t>0                      QY 0025000B  693u        1971</t>
        </is>
      </c>
      <c r="D33" t="inlineStr">
        <is>
          <t>Understanding laboratory medicine / Camillo V. Bologna.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Bologna, Camillo V., 1919-</t>
        </is>
      </c>
      <c r="L33" t="inlineStr">
        <is>
          <t>Saint Louis : C. V. Mosby Co., 1971.</t>
        </is>
      </c>
      <c r="M33" t="inlineStr">
        <is>
          <t>1971</t>
        </is>
      </c>
      <c r="O33" t="inlineStr">
        <is>
          <t>eng</t>
        </is>
      </c>
      <c r="P33" t="inlineStr">
        <is>
          <t>mou</t>
        </is>
      </c>
      <c r="R33" t="inlineStr">
        <is>
          <t xml:space="preserve">QY </t>
        </is>
      </c>
      <c r="S33" t="n">
        <v>4</v>
      </c>
      <c r="T33" t="n">
        <v>4</v>
      </c>
      <c r="U33" t="inlineStr">
        <is>
          <t>1996-04-11</t>
        </is>
      </c>
      <c r="V33" t="inlineStr">
        <is>
          <t>1996-04-11</t>
        </is>
      </c>
      <c r="W33" t="inlineStr">
        <is>
          <t>1988-03-24</t>
        </is>
      </c>
      <c r="X33" t="inlineStr">
        <is>
          <t>1988-03-24</t>
        </is>
      </c>
      <c r="Y33" t="n">
        <v>147</v>
      </c>
      <c r="Z33" t="n">
        <v>117</v>
      </c>
      <c r="AA33" t="n">
        <v>119</v>
      </c>
      <c r="AB33" t="n">
        <v>1</v>
      </c>
      <c r="AC33" t="n">
        <v>1</v>
      </c>
      <c r="AD33" t="n">
        <v>3</v>
      </c>
      <c r="AE33" t="n">
        <v>3</v>
      </c>
      <c r="AF33" t="n">
        <v>1</v>
      </c>
      <c r="AG33" t="n">
        <v>1</v>
      </c>
      <c r="AH33" t="n">
        <v>0</v>
      </c>
      <c r="AI33" t="n">
        <v>0</v>
      </c>
      <c r="AJ33" t="n">
        <v>3</v>
      </c>
      <c r="AK33" t="n">
        <v>3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HYPERLINK("http://catalog.hathitrust.org/Record/001560770","HathiTrust Record")</f>
        <v/>
      </c>
      <c r="AS33">
        <f>HYPERLINK("https://creighton-primo.hosted.exlibrisgroup.com/primo-explore/search?tab=default_tab&amp;search_scope=EVERYTHING&amp;vid=01CRU&amp;lang=en_US&amp;offset=0&amp;query=any,contains,991000978819702656","Catalog Record")</f>
        <v/>
      </c>
      <c r="AT33">
        <f>HYPERLINK("http://www.worldcat.org/oclc/210868","WorldCat Record")</f>
        <v/>
      </c>
      <c r="AU33" t="inlineStr">
        <is>
          <t>1285384:eng</t>
        </is>
      </c>
      <c r="AV33" t="inlineStr">
        <is>
          <t>210868</t>
        </is>
      </c>
      <c r="AW33" t="inlineStr">
        <is>
          <t>991000978819702656</t>
        </is>
      </c>
      <c r="AX33" t="inlineStr">
        <is>
          <t>991000978819702656</t>
        </is>
      </c>
      <c r="AY33" t="inlineStr">
        <is>
          <t>2262184760002656</t>
        </is>
      </c>
      <c r="AZ33" t="inlineStr">
        <is>
          <t>BOOK</t>
        </is>
      </c>
      <c r="BB33" t="inlineStr">
        <is>
          <t>9780801607080</t>
        </is>
      </c>
      <c r="BC33" t="inlineStr">
        <is>
          <t>30001000212201</t>
        </is>
      </c>
      <c r="BD33" t="inlineStr">
        <is>
          <t>893727146</t>
        </is>
      </c>
    </row>
    <row r="34">
      <c r="A34" t="inlineStr">
        <is>
          <t>No</t>
        </is>
      </c>
      <c r="B34" t="inlineStr">
        <is>
          <t>QY 25 C6413 1983</t>
        </is>
      </c>
      <c r="C34" t="inlineStr">
        <is>
          <t>0                      QY 0025000C  6413        1983</t>
        </is>
      </c>
      <c r="D34" t="inlineStr">
        <is>
          <t>Clinical guide to laboratory tests / edited by Norbert W. Tietz ; with the editorial assistance of Paul R. Finley.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Yes</t>
        </is>
      </c>
      <c r="J34" t="inlineStr">
        <is>
          <t>0</t>
        </is>
      </c>
      <c r="L34" t="inlineStr">
        <is>
          <t>Philadelphia : Saunders, c1983.</t>
        </is>
      </c>
      <c r="M34" t="inlineStr">
        <is>
          <t>1983</t>
        </is>
      </c>
      <c r="O34" t="inlineStr">
        <is>
          <t>eng</t>
        </is>
      </c>
      <c r="P34" t="inlineStr">
        <is>
          <t>xxu</t>
        </is>
      </c>
      <c r="R34" t="inlineStr">
        <is>
          <t xml:space="preserve">QY </t>
        </is>
      </c>
      <c r="S34" t="n">
        <v>9</v>
      </c>
      <c r="T34" t="n">
        <v>9</v>
      </c>
      <c r="U34" t="inlineStr">
        <is>
          <t>1995-09-14</t>
        </is>
      </c>
      <c r="V34" t="inlineStr">
        <is>
          <t>1995-09-14</t>
        </is>
      </c>
      <c r="W34" t="inlineStr">
        <is>
          <t>1987-10-01</t>
        </is>
      </c>
      <c r="X34" t="inlineStr">
        <is>
          <t>1987-10-01</t>
        </is>
      </c>
      <c r="Y34" t="n">
        <v>247</v>
      </c>
      <c r="Z34" t="n">
        <v>191</v>
      </c>
      <c r="AA34" t="n">
        <v>457</v>
      </c>
      <c r="AB34" t="n">
        <v>1</v>
      </c>
      <c r="AC34" t="n">
        <v>1</v>
      </c>
      <c r="AD34" t="n">
        <v>3</v>
      </c>
      <c r="AE34" t="n">
        <v>10</v>
      </c>
      <c r="AF34" t="n">
        <v>2</v>
      </c>
      <c r="AG34" t="n">
        <v>6</v>
      </c>
      <c r="AH34" t="n">
        <v>1</v>
      </c>
      <c r="AI34" t="n">
        <v>3</v>
      </c>
      <c r="AJ34" t="n">
        <v>1</v>
      </c>
      <c r="AK34" t="n">
        <v>6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HYPERLINK("http://catalog.hathitrust.org/Record/000778211","HathiTrust Record")</f>
        <v/>
      </c>
      <c r="AS34">
        <f>HYPERLINK("https://creighton-primo.hosted.exlibrisgroup.com/primo-explore/search?tab=default_tab&amp;search_scope=EVERYTHING&amp;vid=01CRU&amp;lang=en_US&amp;offset=0&amp;query=any,contains,991000749419702656","Catalog Record")</f>
        <v/>
      </c>
      <c r="AT34">
        <f>HYPERLINK("http://www.worldcat.org/oclc/9153461","WorldCat Record")</f>
        <v/>
      </c>
      <c r="AU34" t="inlineStr">
        <is>
          <t>365694302:eng</t>
        </is>
      </c>
      <c r="AV34" t="inlineStr">
        <is>
          <t>9153461</t>
        </is>
      </c>
      <c r="AW34" t="inlineStr">
        <is>
          <t>991000749419702656</t>
        </is>
      </c>
      <c r="AX34" t="inlineStr">
        <is>
          <t>991000749419702656</t>
        </is>
      </c>
      <c r="AY34" t="inlineStr">
        <is>
          <t>2268646380002656</t>
        </is>
      </c>
      <c r="AZ34" t="inlineStr">
        <is>
          <t>BOOK</t>
        </is>
      </c>
      <c r="BB34" t="inlineStr">
        <is>
          <t>9780721688855</t>
        </is>
      </c>
      <c r="BC34" t="inlineStr">
        <is>
          <t>30001000047110</t>
        </is>
      </c>
      <c r="BD34" t="inlineStr">
        <is>
          <t>893357489</t>
        </is>
      </c>
    </row>
    <row r="35">
      <c r="A35" t="inlineStr">
        <is>
          <t>No</t>
        </is>
      </c>
      <c r="B35" t="inlineStr">
        <is>
          <t>QY 25 F528m 1992</t>
        </is>
      </c>
      <c r="C35" t="inlineStr">
        <is>
          <t>0                      QY 0025000F  528m        1992</t>
        </is>
      </c>
      <c r="D35" t="inlineStr">
        <is>
          <t>A manual of laboratory &amp; diagnostic tests / Frances Talaska Fischbach.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Fischbach, Frances Talaska.</t>
        </is>
      </c>
      <c r="L35" t="inlineStr">
        <is>
          <t>Philadelphia : J.B. Lippincott, c1992.</t>
        </is>
      </c>
      <c r="M35" t="inlineStr">
        <is>
          <t>1992</t>
        </is>
      </c>
      <c r="N35" t="inlineStr">
        <is>
          <t>4th ed.</t>
        </is>
      </c>
      <c r="O35" t="inlineStr">
        <is>
          <t>eng</t>
        </is>
      </c>
      <c r="P35" t="inlineStr">
        <is>
          <t>pau</t>
        </is>
      </c>
      <c r="R35" t="inlineStr">
        <is>
          <t xml:space="preserve">QY </t>
        </is>
      </c>
      <c r="S35" t="n">
        <v>61</v>
      </c>
      <c r="T35" t="n">
        <v>61</v>
      </c>
      <c r="U35" t="inlineStr">
        <is>
          <t>2003-09-26</t>
        </is>
      </c>
      <c r="V35" t="inlineStr">
        <is>
          <t>2003-09-26</t>
        </is>
      </c>
      <c r="W35" t="inlineStr">
        <is>
          <t>1992-04-23</t>
        </is>
      </c>
      <c r="X35" t="inlineStr">
        <is>
          <t>1992-04-23</t>
        </is>
      </c>
      <c r="Y35" t="n">
        <v>369</v>
      </c>
      <c r="Z35" t="n">
        <v>315</v>
      </c>
      <c r="AA35" t="n">
        <v>322</v>
      </c>
      <c r="AB35" t="n">
        <v>1</v>
      </c>
      <c r="AC35" t="n">
        <v>1</v>
      </c>
      <c r="AD35" t="n">
        <v>5</v>
      </c>
      <c r="AE35" t="n">
        <v>5</v>
      </c>
      <c r="AF35" t="n">
        <v>2</v>
      </c>
      <c r="AG35" t="n">
        <v>2</v>
      </c>
      <c r="AH35" t="n">
        <v>1</v>
      </c>
      <c r="AI35" t="n">
        <v>1</v>
      </c>
      <c r="AJ35" t="n">
        <v>4</v>
      </c>
      <c r="AK35" t="n">
        <v>4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HYPERLINK("http://catalog.hathitrust.org/Record/002521987","HathiTrust Record")</f>
        <v/>
      </c>
      <c r="AS35">
        <f>HYPERLINK("https://creighton-primo.hosted.exlibrisgroup.com/primo-explore/search?tab=default_tab&amp;search_scope=EVERYTHING&amp;vid=01CRU&amp;lang=en_US&amp;offset=0&amp;query=any,contains,991001302619702656","Catalog Record")</f>
        <v/>
      </c>
      <c r="AT35">
        <f>HYPERLINK("http://www.worldcat.org/oclc/24318952","WorldCat Record")</f>
        <v/>
      </c>
      <c r="AU35" t="inlineStr">
        <is>
          <t>4922564889:eng</t>
        </is>
      </c>
      <c r="AV35" t="inlineStr">
        <is>
          <t>24318952</t>
        </is>
      </c>
      <c r="AW35" t="inlineStr">
        <is>
          <t>991001302619702656</t>
        </is>
      </c>
      <c r="AX35" t="inlineStr">
        <is>
          <t>991001302619702656</t>
        </is>
      </c>
      <c r="AY35" t="inlineStr">
        <is>
          <t>2272406890002656</t>
        </is>
      </c>
      <c r="AZ35" t="inlineStr">
        <is>
          <t>BOOK</t>
        </is>
      </c>
      <c r="BB35" t="inlineStr">
        <is>
          <t>9780397548316</t>
        </is>
      </c>
      <c r="BC35" t="inlineStr">
        <is>
          <t>30001002412437</t>
        </is>
      </c>
      <c r="BD35" t="inlineStr">
        <is>
          <t>893134457</t>
        </is>
      </c>
    </row>
    <row r="36">
      <c r="A36" t="inlineStr">
        <is>
          <t>No</t>
        </is>
      </c>
      <c r="B36" t="inlineStr">
        <is>
          <t>QY 25 F528m 2000</t>
        </is>
      </c>
      <c r="C36" t="inlineStr">
        <is>
          <t>0                      QY 0025000F  528m        2000</t>
        </is>
      </c>
      <c r="D36" t="inlineStr">
        <is>
          <t>A manual of laboratory &amp; diagnostic tests / Frances Fischbach.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Fischbach, Frances Talaska.</t>
        </is>
      </c>
      <c r="L36" t="inlineStr">
        <is>
          <t>Philadelphia : Lippincott, c2000.</t>
        </is>
      </c>
      <c r="M36" t="inlineStr">
        <is>
          <t>2000</t>
        </is>
      </c>
      <c r="N36" t="inlineStr">
        <is>
          <t>6th ed.</t>
        </is>
      </c>
      <c r="O36" t="inlineStr">
        <is>
          <t>eng</t>
        </is>
      </c>
      <c r="P36" t="inlineStr">
        <is>
          <t>pau</t>
        </is>
      </c>
      <c r="R36" t="inlineStr">
        <is>
          <t xml:space="preserve">QY </t>
        </is>
      </c>
      <c r="S36" t="n">
        <v>28</v>
      </c>
      <c r="T36" t="n">
        <v>28</v>
      </c>
      <c r="U36" t="inlineStr">
        <is>
          <t>2001-09-21</t>
        </is>
      </c>
      <c r="V36" t="inlineStr">
        <is>
          <t>2001-09-21</t>
        </is>
      </c>
      <c r="W36" t="inlineStr">
        <is>
          <t>2000-02-08</t>
        </is>
      </c>
      <c r="X36" t="inlineStr">
        <is>
          <t>2000-02-08</t>
        </is>
      </c>
      <c r="Y36" t="n">
        <v>393</v>
      </c>
      <c r="Z36" t="n">
        <v>319</v>
      </c>
      <c r="AA36" t="n">
        <v>323</v>
      </c>
      <c r="AB36" t="n">
        <v>1</v>
      </c>
      <c r="AC36" t="n">
        <v>1</v>
      </c>
      <c r="AD36" t="n">
        <v>5</v>
      </c>
      <c r="AE36" t="n">
        <v>5</v>
      </c>
      <c r="AF36" t="n">
        <v>2</v>
      </c>
      <c r="AG36" t="n">
        <v>2</v>
      </c>
      <c r="AH36" t="n">
        <v>2</v>
      </c>
      <c r="AI36" t="n">
        <v>2</v>
      </c>
      <c r="AJ36" t="n">
        <v>2</v>
      </c>
      <c r="AK36" t="n">
        <v>2</v>
      </c>
      <c r="AL36" t="n">
        <v>0</v>
      </c>
      <c r="AM36" t="n">
        <v>0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HYPERLINK("http://catalog.hathitrust.org/Record/004067417","HathiTrust Record")</f>
        <v/>
      </c>
      <c r="AS36">
        <f>HYPERLINK("https://creighton-primo.hosted.exlibrisgroup.com/primo-explore/search?tab=default_tab&amp;search_scope=EVERYTHING&amp;vid=01CRU&amp;lang=en_US&amp;offset=0&amp;query=any,contains,991000798369702656","Catalog Record")</f>
        <v/>
      </c>
      <c r="AT36">
        <f>HYPERLINK("http://www.worldcat.org/oclc/41646917","WorldCat Record")</f>
        <v/>
      </c>
      <c r="AU36" t="inlineStr">
        <is>
          <t>2050079473:eng</t>
        </is>
      </c>
      <c r="AV36" t="inlineStr">
        <is>
          <t>41646917</t>
        </is>
      </c>
      <c r="AW36" t="inlineStr">
        <is>
          <t>991000798369702656</t>
        </is>
      </c>
      <c r="AX36" t="inlineStr">
        <is>
          <t>991000798369702656</t>
        </is>
      </c>
      <c r="AY36" t="inlineStr">
        <is>
          <t>2261660910002656</t>
        </is>
      </c>
      <c r="AZ36" t="inlineStr">
        <is>
          <t>BOOK</t>
        </is>
      </c>
      <c r="BB36" t="inlineStr">
        <is>
          <t>9780781719698</t>
        </is>
      </c>
      <c r="BC36" t="inlineStr">
        <is>
          <t>30001004080430</t>
        </is>
      </c>
      <c r="BD36" t="inlineStr">
        <is>
          <t>893278237</t>
        </is>
      </c>
    </row>
    <row r="37">
      <c r="A37" t="inlineStr">
        <is>
          <t>No</t>
        </is>
      </c>
      <c r="B37" t="inlineStr">
        <is>
          <t>QY25 K26L 2005</t>
        </is>
      </c>
      <c r="C37" t="inlineStr">
        <is>
          <t>0                      QY 0025000K  26L         2005</t>
        </is>
      </c>
      <c r="D37" t="inlineStr">
        <is>
          <t>Laboratory and diagnostic tests with nursing implications / Joyce LeFever Kee.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Yes</t>
        </is>
      </c>
      <c r="J37" t="inlineStr">
        <is>
          <t>0</t>
        </is>
      </c>
      <c r="K37" t="inlineStr">
        <is>
          <t>Kee, Joyce LeFever.</t>
        </is>
      </c>
      <c r="L37" t="inlineStr">
        <is>
          <t>Upper Saddle River, N.J. : Pearson Prentice Hall, c2005.</t>
        </is>
      </c>
      <c r="M37" t="inlineStr">
        <is>
          <t>2005</t>
        </is>
      </c>
      <c r="N37" t="inlineStr">
        <is>
          <t>7th ed.</t>
        </is>
      </c>
      <c r="O37" t="inlineStr">
        <is>
          <t>eng</t>
        </is>
      </c>
      <c r="P37" t="inlineStr">
        <is>
          <t>nju</t>
        </is>
      </c>
      <c r="R37" t="inlineStr">
        <is>
          <t xml:space="preserve">QY </t>
        </is>
      </c>
      <c r="S37" t="n">
        <v>1</v>
      </c>
      <c r="T37" t="n">
        <v>1</v>
      </c>
      <c r="U37" t="inlineStr">
        <is>
          <t>2006-01-06</t>
        </is>
      </c>
      <c r="V37" t="inlineStr">
        <is>
          <t>2006-01-06</t>
        </is>
      </c>
      <c r="W37" t="inlineStr">
        <is>
          <t>2005-11-29</t>
        </is>
      </c>
      <c r="X37" t="inlineStr">
        <is>
          <t>2005-11-29</t>
        </is>
      </c>
      <c r="Y37" t="n">
        <v>364</v>
      </c>
      <c r="Z37" t="n">
        <v>291</v>
      </c>
      <c r="AA37" t="n">
        <v>1166</v>
      </c>
      <c r="AB37" t="n">
        <v>1</v>
      </c>
      <c r="AC37" t="n">
        <v>8</v>
      </c>
      <c r="AD37" t="n">
        <v>7</v>
      </c>
      <c r="AE37" t="n">
        <v>26</v>
      </c>
      <c r="AF37" t="n">
        <v>4</v>
      </c>
      <c r="AG37" t="n">
        <v>10</v>
      </c>
      <c r="AH37" t="n">
        <v>1</v>
      </c>
      <c r="AI37" t="n">
        <v>5</v>
      </c>
      <c r="AJ37" t="n">
        <v>4</v>
      </c>
      <c r="AK37" t="n">
        <v>12</v>
      </c>
      <c r="AL37" t="n">
        <v>0</v>
      </c>
      <c r="AM37" t="n">
        <v>5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HYPERLINK("http://catalog.hathitrust.org/Record/004953879","HathiTrust Record")</f>
        <v/>
      </c>
      <c r="AS37">
        <f>HYPERLINK("https://creighton-primo.hosted.exlibrisgroup.com/primo-explore/search?tab=default_tab&amp;search_scope=EVERYTHING&amp;vid=01CRU&amp;lang=en_US&amp;offset=0&amp;query=any,contains,991000452109702656","Catalog Record")</f>
        <v/>
      </c>
      <c r="AT37">
        <f>HYPERLINK("http://www.worldcat.org/oclc/56404850","WorldCat Record")</f>
        <v/>
      </c>
      <c r="AU37" t="inlineStr">
        <is>
          <t>2545306:eng</t>
        </is>
      </c>
      <c r="AV37" t="inlineStr">
        <is>
          <t>56404850</t>
        </is>
      </c>
      <c r="AW37" t="inlineStr">
        <is>
          <t>991000452109702656</t>
        </is>
      </c>
      <c r="AX37" t="inlineStr">
        <is>
          <t>991000452109702656</t>
        </is>
      </c>
      <c r="AY37" t="inlineStr">
        <is>
          <t>2270445030002656</t>
        </is>
      </c>
      <c r="AZ37" t="inlineStr">
        <is>
          <t>BOOK</t>
        </is>
      </c>
      <c r="BB37" t="inlineStr">
        <is>
          <t>9780131182677</t>
        </is>
      </c>
      <c r="BC37" t="inlineStr">
        <is>
          <t>30001004912699</t>
        </is>
      </c>
      <c r="BD37" t="inlineStr">
        <is>
          <t>893365486</t>
        </is>
      </c>
    </row>
    <row r="38">
      <c r="A38" t="inlineStr">
        <is>
          <t>No</t>
        </is>
      </c>
      <c r="B38" t="inlineStr">
        <is>
          <t>QY 25 K26L 2009</t>
        </is>
      </c>
      <c r="C38" t="inlineStr">
        <is>
          <t>0                      QY 0025000K  26L         2009</t>
        </is>
      </c>
      <c r="D38" t="inlineStr">
        <is>
          <t>Prentice Hall's handbook of laboratory &amp; diagnostic tests : with nursing implications / Joyce LeFever Kee.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Kee, Joyce LeFever.</t>
        </is>
      </c>
      <c r="L38" t="inlineStr">
        <is>
          <t>Upper Saddle River, N.J. : Pearson/Prentice Hall, c2009.</t>
        </is>
      </c>
      <c r="M38" t="inlineStr">
        <is>
          <t>2009</t>
        </is>
      </c>
      <c r="N38" t="inlineStr">
        <is>
          <t>6th ed.</t>
        </is>
      </c>
      <c r="O38" t="inlineStr">
        <is>
          <t>eng</t>
        </is>
      </c>
      <c r="P38" t="inlineStr">
        <is>
          <t>nju</t>
        </is>
      </c>
      <c r="R38" t="inlineStr">
        <is>
          <t xml:space="preserve">QY </t>
        </is>
      </c>
      <c r="S38" t="n">
        <v>0</v>
      </c>
      <c r="T38" t="n">
        <v>0</v>
      </c>
      <c r="U38" t="inlineStr">
        <is>
          <t>2010-11-05</t>
        </is>
      </c>
      <c r="V38" t="inlineStr">
        <is>
          <t>2010-11-05</t>
        </is>
      </c>
      <c r="W38" t="inlineStr">
        <is>
          <t>2010-11-01</t>
        </is>
      </c>
      <c r="X38" t="inlineStr">
        <is>
          <t>2010-11-01</t>
        </is>
      </c>
      <c r="Y38" t="n">
        <v>224</v>
      </c>
      <c r="Z38" t="n">
        <v>187</v>
      </c>
      <c r="AA38" t="n">
        <v>305</v>
      </c>
      <c r="AB38" t="n">
        <v>1</v>
      </c>
      <c r="AC38" t="n">
        <v>2</v>
      </c>
      <c r="AD38" t="n">
        <v>4</v>
      </c>
      <c r="AE38" t="n">
        <v>9</v>
      </c>
      <c r="AF38" t="n">
        <v>0</v>
      </c>
      <c r="AG38" t="n">
        <v>2</v>
      </c>
      <c r="AH38" t="n">
        <v>1</v>
      </c>
      <c r="AI38" t="n">
        <v>3</v>
      </c>
      <c r="AJ38" t="n">
        <v>4</v>
      </c>
      <c r="AK38" t="n">
        <v>4</v>
      </c>
      <c r="AL38" t="n">
        <v>0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HYPERLINK("https://creighton-primo.hosted.exlibrisgroup.com/primo-explore/search?tab=default_tab&amp;search_scope=EVERYTHING&amp;vid=01CRU&amp;lang=en_US&amp;offset=0&amp;query=any,contains,991000064649702656","Catalog Record")</f>
        <v/>
      </c>
      <c r="AT38">
        <f>HYPERLINK("http://www.worldcat.org/oclc/182613552","WorldCat Record")</f>
        <v/>
      </c>
      <c r="AU38" t="inlineStr">
        <is>
          <t>198974923:eng</t>
        </is>
      </c>
      <c r="AV38" t="inlineStr">
        <is>
          <t>182613552</t>
        </is>
      </c>
      <c r="AW38" t="inlineStr">
        <is>
          <t>991000064649702656</t>
        </is>
      </c>
      <c r="AX38" t="inlineStr">
        <is>
          <t>991000064649702656</t>
        </is>
      </c>
      <c r="AY38" t="inlineStr">
        <is>
          <t>2260974640002656</t>
        </is>
      </c>
      <c r="AZ38" t="inlineStr">
        <is>
          <t>BOOK</t>
        </is>
      </c>
      <c r="BB38" t="inlineStr">
        <is>
          <t>9780135142783</t>
        </is>
      </c>
      <c r="BC38" t="inlineStr">
        <is>
          <t>30001005431202</t>
        </is>
      </c>
      <c r="BD38" t="inlineStr">
        <is>
          <t>893135914</t>
        </is>
      </c>
    </row>
    <row r="39">
      <c r="A39" t="inlineStr">
        <is>
          <t>No</t>
        </is>
      </c>
      <c r="B39" t="inlineStr">
        <is>
          <t>QY 25 M2942 1997</t>
        </is>
      </c>
      <c r="C39" t="inlineStr">
        <is>
          <t>0                      QY 0025000M  2942        1997</t>
        </is>
      </c>
      <c r="D39" t="inlineStr">
        <is>
          <t>Manual of clinical laboratory immunology / editors, Noel R. Rose ... [et al.].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Washington, DC : ASM Press, c1997.</t>
        </is>
      </c>
      <c r="M39" t="inlineStr">
        <is>
          <t>1997</t>
        </is>
      </c>
      <c r="N39" t="inlineStr">
        <is>
          <t>5th ed.</t>
        </is>
      </c>
      <c r="O39" t="inlineStr">
        <is>
          <t>eng</t>
        </is>
      </c>
      <c r="P39" t="inlineStr">
        <is>
          <t>dcu</t>
        </is>
      </c>
      <c r="R39" t="inlineStr">
        <is>
          <t xml:space="preserve">QY </t>
        </is>
      </c>
      <c r="S39" t="n">
        <v>19</v>
      </c>
      <c r="T39" t="n">
        <v>19</v>
      </c>
      <c r="U39" t="inlineStr">
        <is>
          <t>2002-11-01</t>
        </is>
      </c>
      <c r="V39" t="inlineStr">
        <is>
          <t>2002-11-01</t>
        </is>
      </c>
      <c r="W39" t="inlineStr">
        <is>
          <t>1997-05-30</t>
        </is>
      </c>
      <c r="X39" t="inlineStr">
        <is>
          <t>1997-05-30</t>
        </is>
      </c>
      <c r="Y39" t="n">
        <v>287</v>
      </c>
      <c r="Z39" t="n">
        <v>230</v>
      </c>
      <c r="AA39" t="n">
        <v>780</v>
      </c>
      <c r="AB39" t="n">
        <v>1</v>
      </c>
      <c r="AC39" t="n">
        <v>7</v>
      </c>
      <c r="AD39" t="n">
        <v>5</v>
      </c>
      <c r="AE39" t="n">
        <v>23</v>
      </c>
      <c r="AF39" t="n">
        <v>1</v>
      </c>
      <c r="AG39" t="n">
        <v>7</v>
      </c>
      <c r="AH39" t="n">
        <v>3</v>
      </c>
      <c r="AI39" t="n">
        <v>5</v>
      </c>
      <c r="AJ39" t="n">
        <v>3</v>
      </c>
      <c r="AK39" t="n">
        <v>11</v>
      </c>
      <c r="AL39" t="n">
        <v>0</v>
      </c>
      <c r="AM39" t="n">
        <v>5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HYPERLINK("http://catalog.hathitrust.org/Record/003152375","HathiTrust Record")</f>
        <v/>
      </c>
      <c r="AS39">
        <f>HYPERLINK("https://creighton-primo.hosted.exlibrisgroup.com/primo-explore/search?tab=default_tab&amp;search_scope=EVERYTHING&amp;vid=01CRU&amp;lang=en_US&amp;offset=0&amp;query=any,contains,991001556049702656","Catalog Record")</f>
        <v/>
      </c>
      <c r="AT39">
        <f>HYPERLINK("http://www.worldcat.org/oclc/35928028","WorldCat Record")</f>
        <v/>
      </c>
      <c r="AU39" t="inlineStr">
        <is>
          <t>364403950:eng</t>
        </is>
      </c>
      <c r="AV39" t="inlineStr">
        <is>
          <t>35928028</t>
        </is>
      </c>
      <c r="AW39" t="inlineStr">
        <is>
          <t>991001556049702656</t>
        </is>
      </c>
      <c r="AX39" t="inlineStr">
        <is>
          <t>991001556049702656</t>
        </is>
      </c>
      <c r="AY39" t="inlineStr">
        <is>
          <t>2262023890002656</t>
        </is>
      </c>
      <c r="AZ39" t="inlineStr">
        <is>
          <t>BOOK</t>
        </is>
      </c>
      <c r="BB39" t="inlineStr">
        <is>
          <t>9781555811181</t>
        </is>
      </c>
      <c r="BC39" t="inlineStr">
        <is>
          <t>30001003670637</t>
        </is>
      </c>
      <c r="BD39" t="inlineStr">
        <is>
          <t>893638443</t>
        </is>
      </c>
    </row>
    <row r="40">
      <c r="A40" t="inlineStr">
        <is>
          <t>No</t>
        </is>
      </c>
      <c r="B40" t="inlineStr">
        <is>
          <t>QY 25 P985p 1898</t>
        </is>
      </c>
      <c r="C40" t="inlineStr">
        <is>
          <t>0                      QY 0025000P  985p        1898</t>
        </is>
      </c>
      <c r="D40" t="inlineStr">
        <is>
          <t>Practical uranalysis and urinary diagnosis : a manual for the use of physicians, surgeons, and students / By Charles W. Purdy.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Purdy, Charles W. (Charles Wesley), 1846-1901.</t>
        </is>
      </c>
      <c r="L40" t="inlineStr">
        <is>
          <t>Philadelphia : New York ; F.A. Davis Co., c1898.</t>
        </is>
      </c>
      <c r="M40" t="inlineStr">
        <is>
          <t>1898</t>
        </is>
      </c>
      <c r="N40" t="inlineStr">
        <is>
          <t>4th, rev. ed.</t>
        </is>
      </c>
      <c r="O40" t="inlineStr">
        <is>
          <t>eng</t>
        </is>
      </c>
      <c r="P40" t="inlineStr">
        <is>
          <t>pau</t>
        </is>
      </c>
      <c r="R40" t="inlineStr">
        <is>
          <t xml:space="preserve">QY </t>
        </is>
      </c>
      <c r="S40" t="n">
        <v>1</v>
      </c>
      <c r="T40" t="n">
        <v>1</v>
      </c>
      <c r="U40" t="inlineStr">
        <is>
          <t>1988-04-21</t>
        </is>
      </c>
      <c r="V40" t="inlineStr">
        <is>
          <t>1988-04-21</t>
        </is>
      </c>
      <c r="W40" t="inlineStr">
        <is>
          <t>1988-02-10</t>
        </is>
      </c>
      <c r="X40" t="inlineStr">
        <is>
          <t>1988-02-10</t>
        </is>
      </c>
      <c r="Y40" t="n">
        <v>31</v>
      </c>
      <c r="Z40" t="n">
        <v>29</v>
      </c>
      <c r="AA40" t="n">
        <v>108</v>
      </c>
      <c r="AB40" t="n">
        <v>1</v>
      </c>
      <c r="AC40" t="n">
        <v>2</v>
      </c>
      <c r="AD40" t="n">
        <v>0</v>
      </c>
      <c r="AE40" t="n">
        <v>3</v>
      </c>
      <c r="AF40" t="n">
        <v>0</v>
      </c>
      <c r="AG40" t="n">
        <v>0</v>
      </c>
      <c r="AH40" t="n">
        <v>0</v>
      </c>
      <c r="AI40" t="n">
        <v>1</v>
      </c>
      <c r="AJ40" t="n">
        <v>0</v>
      </c>
      <c r="AK40" t="n">
        <v>1</v>
      </c>
      <c r="AL40" t="n">
        <v>0</v>
      </c>
      <c r="AM40" t="n">
        <v>1</v>
      </c>
      <c r="AN40" t="n">
        <v>0</v>
      </c>
      <c r="AO40" t="n">
        <v>0</v>
      </c>
      <c r="AP40" t="inlineStr">
        <is>
          <t>Yes</t>
        </is>
      </c>
      <c r="AQ40" t="inlineStr">
        <is>
          <t>No</t>
        </is>
      </c>
      <c r="AR40">
        <f>HYPERLINK("http://catalog.hathitrust.org/Record/011589000","HathiTrust Record")</f>
        <v/>
      </c>
      <c r="AS40">
        <f>HYPERLINK("https://creighton-primo.hosted.exlibrisgroup.com/primo-explore/search?tab=default_tab&amp;search_scope=EVERYTHING&amp;vid=01CRU&amp;lang=en_US&amp;offset=0&amp;query=any,contains,991000978919702656","Catalog Record")</f>
        <v/>
      </c>
      <c r="AT40">
        <f>HYPERLINK("http://www.worldcat.org/oclc/3209671","WorldCat Record")</f>
        <v/>
      </c>
      <c r="AU40" t="inlineStr">
        <is>
          <t>2684525:eng</t>
        </is>
      </c>
      <c r="AV40" t="inlineStr">
        <is>
          <t>3209671</t>
        </is>
      </c>
      <c r="AW40" t="inlineStr">
        <is>
          <t>991000978919702656</t>
        </is>
      </c>
      <c r="AX40" t="inlineStr">
        <is>
          <t>991000978919702656</t>
        </is>
      </c>
      <c r="AY40" t="inlineStr">
        <is>
          <t>2271280560002656</t>
        </is>
      </c>
      <c r="AZ40" t="inlineStr">
        <is>
          <t>BOOK</t>
        </is>
      </c>
      <c r="BC40" t="inlineStr">
        <is>
          <t>30001000212318</t>
        </is>
      </c>
      <c r="BD40" t="inlineStr">
        <is>
          <t>893632623</t>
        </is>
      </c>
    </row>
    <row r="41">
      <c r="A41" t="inlineStr">
        <is>
          <t>No</t>
        </is>
      </c>
      <c r="B41" t="inlineStr">
        <is>
          <t>QY 25 S742r 1990</t>
        </is>
      </c>
      <c r="C41" t="inlineStr">
        <is>
          <t>0                      QY 0025000S  742r        1990</t>
        </is>
      </c>
      <c r="D41" t="inlineStr">
        <is>
          <t>The right test : a physician's guide to laboratory medicine / by Carl E. Speicher.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Speicher, Carl E.</t>
        </is>
      </c>
      <c r="L41" t="inlineStr">
        <is>
          <t>Philadelphia : Saunders, c1990.</t>
        </is>
      </c>
      <c r="M41" t="inlineStr">
        <is>
          <t>1990</t>
        </is>
      </c>
      <c r="O41" t="inlineStr">
        <is>
          <t>eng</t>
        </is>
      </c>
      <c r="P41" t="inlineStr">
        <is>
          <t>pau</t>
        </is>
      </c>
      <c r="R41" t="inlineStr">
        <is>
          <t xml:space="preserve">QY </t>
        </is>
      </c>
      <c r="S41" t="n">
        <v>8</v>
      </c>
      <c r="T41" t="n">
        <v>8</v>
      </c>
      <c r="U41" t="inlineStr">
        <is>
          <t>1998-09-08</t>
        </is>
      </c>
      <c r="V41" t="inlineStr">
        <is>
          <t>1998-09-08</t>
        </is>
      </c>
      <c r="W41" t="inlineStr">
        <is>
          <t>1990-01-23</t>
        </is>
      </c>
      <c r="X41" t="inlineStr">
        <is>
          <t>1990-01-23</t>
        </is>
      </c>
      <c r="Y41" t="n">
        <v>96</v>
      </c>
      <c r="Z41" t="n">
        <v>76</v>
      </c>
      <c r="AA41" t="n">
        <v>254</v>
      </c>
      <c r="AB41" t="n">
        <v>1</v>
      </c>
      <c r="AC41" t="n">
        <v>2</v>
      </c>
      <c r="AD41" t="n">
        <v>0</v>
      </c>
      <c r="AE41" t="n">
        <v>7</v>
      </c>
      <c r="AF41" t="n">
        <v>0</v>
      </c>
      <c r="AG41" t="n">
        <v>3</v>
      </c>
      <c r="AH41" t="n">
        <v>0</v>
      </c>
      <c r="AI41" t="n">
        <v>2</v>
      </c>
      <c r="AJ41" t="n">
        <v>0</v>
      </c>
      <c r="AK41" t="n">
        <v>4</v>
      </c>
      <c r="AL41" t="n">
        <v>0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HYPERLINK("http://catalog.hathitrust.org/Record/002204650","HathiTrust Record")</f>
        <v/>
      </c>
      <c r="AS41">
        <f>HYPERLINK("https://creighton-primo.hosted.exlibrisgroup.com/primo-explore/search?tab=default_tab&amp;search_scope=EVERYTHING&amp;vid=01CRU&amp;lang=en_US&amp;offset=0&amp;query=any,contains,991001386549702656","Catalog Record")</f>
        <v/>
      </c>
      <c r="AT41">
        <f>HYPERLINK("http://www.worldcat.org/oclc/20013647","WorldCat Record")</f>
        <v/>
      </c>
      <c r="AU41" t="inlineStr">
        <is>
          <t>582228:eng</t>
        </is>
      </c>
      <c r="AV41" t="inlineStr">
        <is>
          <t>20013647</t>
        </is>
      </c>
      <c r="AW41" t="inlineStr">
        <is>
          <t>991001386549702656</t>
        </is>
      </c>
      <c r="AX41" t="inlineStr">
        <is>
          <t>991001386549702656</t>
        </is>
      </c>
      <c r="AY41" t="inlineStr">
        <is>
          <t>2262269230002656</t>
        </is>
      </c>
      <c r="AZ41" t="inlineStr">
        <is>
          <t>BOOK</t>
        </is>
      </c>
      <c r="BB41" t="inlineStr">
        <is>
          <t>9780721630656</t>
        </is>
      </c>
      <c r="BC41" t="inlineStr">
        <is>
          <t>30001001799875</t>
        </is>
      </c>
      <c r="BD41" t="inlineStr">
        <is>
          <t>893552424</t>
        </is>
      </c>
    </row>
    <row r="42">
      <c r="A42" t="inlineStr">
        <is>
          <t>No</t>
        </is>
      </c>
      <c r="B42" t="inlineStr">
        <is>
          <t>QY 25 V315p 1988</t>
        </is>
      </c>
      <c r="C42" t="inlineStr">
        <is>
          <t>0                      QY 0025000V  315p        1988</t>
        </is>
      </c>
      <c r="D42" t="inlineStr">
        <is>
          <t>Varley's practical clinical biochemistry / edited by Alan H. Gowenlock, with the assistance of Janet R. McMurray and Donald M. McLauchlan.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Varley, Harold.</t>
        </is>
      </c>
      <c r="L42" t="inlineStr">
        <is>
          <t>Boca Raton, Fla. : CRC Press ; London : Heinemann Medical Books, c1988.</t>
        </is>
      </c>
      <c r="M42" t="inlineStr">
        <is>
          <t>1988</t>
        </is>
      </c>
      <c r="N42" t="inlineStr">
        <is>
          <t>6th ed.</t>
        </is>
      </c>
      <c r="O42" t="inlineStr">
        <is>
          <t>eng</t>
        </is>
      </c>
      <c r="P42" t="inlineStr">
        <is>
          <t>flu</t>
        </is>
      </c>
      <c r="R42" t="inlineStr">
        <is>
          <t xml:space="preserve">QY </t>
        </is>
      </c>
      <c r="S42" t="n">
        <v>2</v>
      </c>
      <c r="T42" t="n">
        <v>2</v>
      </c>
      <c r="U42" t="inlineStr">
        <is>
          <t>1990-11-15</t>
        </is>
      </c>
      <c r="V42" t="inlineStr">
        <is>
          <t>1990-11-15</t>
        </is>
      </c>
      <c r="W42" t="inlineStr">
        <is>
          <t>1989-01-19</t>
        </is>
      </c>
      <c r="X42" t="inlineStr">
        <is>
          <t>1989-01-19</t>
        </is>
      </c>
      <c r="Y42" t="n">
        <v>156</v>
      </c>
      <c r="Z42" t="n">
        <v>135</v>
      </c>
      <c r="AA42" t="n">
        <v>149</v>
      </c>
      <c r="AB42" t="n">
        <v>1</v>
      </c>
      <c r="AC42" t="n">
        <v>1</v>
      </c>
      <c r="AD42" t="n">
        <v>3</v>
      </c>
      <c r="AE42" t="n">
        <v>3</v>
      </c>
      <c r="AF42" t="n">
        <v>1</v>
      </c>
      <c r="AG42" t="n">
        <v>1</v>
      </c>
      <c r="AH42" t="n">
        <v>1</v>
      </c>
      <c r="AI42" t="n">
        <v>1</v>
      </c>
      <c r="AJ42" t="n">
        <v>3</v>
      </c>
      <c r="AK42" t="n">
        <v>3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HYPERLINK("https://creighton-primo.hosted.exlibrisgroup.com/primo-explore/search?tab=default_tab&amp;search_scope=EVERYTHING&amp;vid=01CRU&amp;lang=en_US&amp;offset=0&amp;query=any,contains,991001112599702656","Catalog Record")</f>
        <v/>
      </c>
      <c r="AT42">
        <f>HYPERLINK("http://www.worldcat.org/oclc/17840368","WorldCat Record")</f>
        <v/>
      </c>
      <c r="AU42" t="inlineStr">
        <is>
          <t>3863753942:eng</t>
        </is>
      </c>
      <c r="AV42" t="inlineStr">
        <is>
          <t>17840368</t>
        </is>
      </c>
      <c r="AW42" t="inlineStr">
        <is>
          <t>991001112599702656</t>
        </is>
      </c>
      <c r="AX42" t="inlineStr">
        <is>
          <t>991001112599702656</t>
        </is>
      </c>
      <c r="AY42" t="inlineStr">
        <is>
          <t>2269668860002656</t>
        </is>
      </c>
      <c r="AZ42" t="inlineStr">
        <is>
          <t>BOOK</t>
        </is>
      </c>
      <c r="BB42" t="inlineStr">
        <is>
          <t>9780849301568</t>
        </is>
      </c>
      <c r="BC42" t="inlineStr">
        <is>
          <t>30001001612417</t>
        </is>
      </c>
      <c r="BD42" t="inlineStr">
        <is>
          <t>893278731</t>
        </is>
      </c>
    </row>
    <row r="43">
      <c r="A43" t="inlineStr">
        <is>
          <t>No</t>
        </is>
      </c>
      <c r="B43" t="inlineStr">
        <is>
          <t>QY 25 W195i 1996</t>
        </is>
      </c>
      <c r="C43" t="inlineStr">
        <is>
          <t>0                      QY 0025000W  195i        1996</t>
        </is>
      </c>
      <c r="D43" t="inlineStr">
        <is>
          <t>Interpretation of diagnostic tests / Jacques Wallach.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Yes</t>
        </is>
      </c>
      <c r="J43" t="inlineStr">
        <is>
          <t>0</t>
        </is>
      </c>
      <c r="K43" t="inlineStr">
        <is>
          <t>Wallach, Jacques B. (Jacques Burton), 1926-2010.</t>
        </is>
      </c>
      <c r="L43" t="inlineStr">
        <is>
          <t>Boston : Little, Brown, c1996.</t>
        </is>
      </c>
      <c r="M43" t="inlineStr">
        <is>
          <t>1996</t>
        </is>
      </c>
      <c r="N43" t="inlineStr">
        <is>
          <t>6th ed.</t>
        </is>
      </c>
      <c r="O43" t="inlineStr">
        <is>
          <t>eng</t>
        </is>
      </c>
      <c r="P43" t="inlineStr">
        <is>
          <t>mau</t>
        </is>
      </c>
      <c r="R43" t="inlineStr">
        <is>
          <t xml:space="preserve">QY </t>
        </is>
      </c>
      <c r="S43" t="n">
        <v>10</v>
      </c>
      <c r="T43" t="n">
        <v>10</v>
      </c>
      <c r="U43" t="inlineStr">
        <is>
          <t>1998-10-10</t>
        </is>
      </c>
      <c r="V43" t="inlineStr">
        <is>
          <t>1998-10-10</t>
        </is>
      </c>
      <c r="W43" t="inlineStr">
        <is>
          <t>1997-06-09</t>
        </is>
      </c>
      <c r="X43" t="inlineStr">
        <is>
          <t>1997-06-09</t>
        </is>
      </c>
      <c r="Y43" t="n">
        <v>295</v>
      </c>
      <c r="Z43" t="n">
        <v>233</v>
      </c>
      <c r="AA43" t="n">
        <v>637</v>
      </c>
      <c r="AB43" t="n">
        <v>1</v>
      </c>
      <c r="AC43" t="n">
        <v>4</v>
      </c>
      <c r="AD43" t="n">
        <v>4</v>
      </c>
      <c r="AE43" t="n">
        <v>16</v>
      </c>
      <c r="AF43" t="n">
        <v>2</v>
      </c>
      <c r="AG43" t="n">
        <v>5</v>
      </c>
      <c r="AH43" t="n">
        <v>0</v>
      </c>
      <c r="AI43" t="n">
        <v>3</v>
      </c>
      <c r="AJ43" t="n">
        <v>2</v>
      </c>
      <c r="AK43" t="n">
        <v>8</v>
      </c>
      <c r="AL43" t="n">
        <v>0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HYPERLINK("http://catalog.hathitrust.org/Record/003065566","HathiTrust Record")</f>
        <v/>
      </c>
      <c r="AS43">
        <f>HYPERLINK("https://creighton-primo.hosted.exlibrisgroup.com/primo-explore/search?tab=default_tab&amp;search_scope=EVERYTHING&amp;vid=01CRU&amp;lang=en_US&amp;offset=0&amp;query=any,contains,991001250849702656","Catalog Record")</f>
        <v/>
      </c>
      <c r="AT43">
        <f>HYPERLINK("http://www.worldcat.org/oclc/34114873","WorldCat Record")</f>
        <v/>
      </c>
      <c r="AU43" t="inlineStr">
        <is>
          <t>49683:eng</t>
        </is>
      </c>
      <c r="AV43" t="inlineStr">
        <is>
          <t>34114873</t>
        </is>
      </c>
      <c r="AW43" t="inlineStr">
        <is>
          <t>991001250849702656</t>
        </is>
      </c>
      <c r="AX43" t="inlineStr">
        <is>
          <t>991001250849702656</t>
        </is>
      </c>
      <c r="AY43" t="inlineStr">
        <is>
          <t>2271379340002656</t>
        </is>
      </c>
      <c r="AZ43" t="inlineStr">
        <is>
          <t>BOOK</t>
        </is>
      </c>
      <c r="BB43" t="inlineStr">
        <is>
          <t>9780316920483</t>
        </is>
      </c>
      <c r="BC43" t="inlineStr">
        <is>
          <t>30001003682855</t>
        </is>
      </c>
      <c r="BD43" t="inlineStr">
        <is>
          <t>893740899</t>
        </is>
      </c>
    </row>
    <row r="44">
      <c r="A44" t="inlineStr">
        <is>
          <t>No</t>
        </is>
      </c>
      <c r="B44" t="inlineStr">
        <is>
          <t>QY 25 W235b 1986</t>
        </is>
      </c>
      <c r="C44" t="inlineStr">
        <is>
          <t>0                      QY 0025000W  235b        1986</t>
        </is>
      </c>
      <c r="D44" t="inlineStr">
        <is>
          <t>Basic medical laboratory techniques / Norma J. Walters, Barbara H. Estridge, Anna P. Reynolds.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Walters, Norma J.</t>
        </is>
      </c>
      <c r="L44" t="inlineStr">
        <is>
          <t>Albany, NY : Delmar, c1986.</t>
        </is>
      </c>
      <c r="M44" t="inlineStr">
        <is>
          <t>1986</t>
        </is>
      </c>
      <c r="O44" t="inlineStr">
        <is>
          <t>eng</t>
        </is>
      </c>
      <c r="P44" t="inlineStr">
        <is>
          <t>xxu</t>
        </is>
      </c>
      <c r="R44" t="inlineStr">
        <is>
          <t xml:space="preserve">QY </t>
        </is>
      </c>
      <c r="S44" t="n">
        <v>2</v>
      </c>
      <c r="T44" t="n">
        <v>2</v>
      </c>
      <c r="U44" t="inlineStr">
        <is>
          <t>1999-05-06</t>
        </is>
      </c>
      <c r="V44" t="inlineStr">
        <is>
          <t>1999-05-06</t>
        </is>
      </c>
      <c r="W44" t="inlineStr">
        <is>
          <t>1988-06-22</t>
        </is>
      </c>
      <c r="X44" t="inlineStr">
        <is>
          <t>1988-06-22</t>
        </is>
      </c>
      <c r="Y44" t="n">
        <v>58</v>
      </c>
      <c r="Z44" t="n">
        <v>48</v>
      </c>
      <c r="AA44" t="n">
        <v>334</v>
      </c>
      <c r="AB44" t="n">
        <v>1</v>
      </c>
      <c r="AC44" t="n">
        <v>1</v>
      </c>
      <c r="AD44" t="n">
        <v>1</v>
      </c>
      <c r="AE44" t="n">
        <v>4</v>
      </c>
      <c r="AF44" t="n">
        <v>1</v>
      </c>
      <c r="AG44" t="n">
        <v>1</v>
      </c>
      <c r="AH44" t="n">
        <v>0</v>
      </c>
      <c r="AI44" t="n">
        <v>2</v>
      </c>
      <c r="AJ44" t="n">
        <v>0</v>
      </c>
      <c r="AK44" t="n">
        <v>2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HYPERLINK("https://creighton-primo.hosted.exlibrisgroup.com/primo-explore/search?tab=default_tab&amp;search_scope=EVERYTHING&amp;vid=01CRU&amp;lang=en_US&amp;offset=0&amp;query=any,contains,991001416389702656","Catalog Record")</f>
        <v/>
      </c>
      <c r="AT44">
        <f>HYPERLINK("http://www.worldcat.org/oclc/12135235","WorldCat Record")</f>
        <v/>
      </c>
      <c r="AU44" t="inlineStr">
        <is>
          <t>5175171:eng</t>
        </is>
      </c>
      <c r="AV44" t="inlineStr">
        <is>
          <t>12135235</t>
        </is>
      </c>
      <c r="AW44" t="inlineStr">
        <is>
          <t>991001416389702656</t>
        </is>
      </c>
      <c r="AX44" t="inlineStr">
        <is>
          <t>991001416389702656</t>
        </is>
      </c>
      <c r="AY44" t="inlineStr">
        <is>
          <t>2265113090002656</t>
        </is>
      </c>
      <c r="AZ44" t="inlineStr">
        <is>
          <t>BOOK</t>
        </is>
      </c>
      <c r="BB44" t="inlineStr">
        <is>
          <t>9780827325111</t>
        </is>
      </c>
      <c r="BC44" t="inlineStr">
        <is>
          <t>30001001180720</t>
        </is>
      </c>
      <c r="BD44" t="inlineStr">
        <is>
          <t>893816375</t>
        </is>
      </c>
    </row>
    <row r="45">
      <c r="A45" t="inlineStr">
        <is>
          <t>No</t>
        </is>
      </c>
      <c r="B45" t="inlineStr">
        <is>
          <t>QY 25 W918m 1982</t>
        </is>
      </c>
      <c r="C45" t="inlineStr">
        <is>
          <t>0                      QY 0025000W  918m        1982</t>
        </is>
      </c>
      <c r="D45" t="inlineStr">
        <is>
          <t>Microanalysis in medical biochemistry / I.D.P. Wootton, Heather Freeman.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Wootton, I. D. P. (Ian David Phemister)</t>
        </is>
      </c>
      <c r="L45" t="inlineStr">
        <is>
          <t>Edinburgh ; New York : Churchill Livingstone, c1982.</t>
        </is>
      </c>
      <c r="M45" t="inlineStr">
        <is>
          <t>1982</t>
        </is>
      </c>
      <c r="N45" t="inlineStr">
        <is>
          <t>6th ed.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QY </t>
        </is>
      </c>
      <c r="S45" t="n">
        <v>1</v>
      </c>
      <c r="T45" t="n">
        <v>1</v>
      </c>
      <c r="U45" t="inlineStr">
        <is>
          <t>1996-12-16</t>
        </is>
      </c>
      <c r="V45" t="inlineStr">
        <is>
          <t>1996-12-16</t>
        </is>
      </c>
      <c r="W45" t="inlineStr">
        <is>
          <t>1988-02-10</t>
        </is>
      </c>
      <c r="X45" t="inlineStr">
        <is>
          <t>1988-02-10</t>
        </is>
      </c>
      <c r="Y45" t="n">
        <v>115</v>
      </c>
      <c r="Z45" t="n">
        <v>55</v>
      </c>
      <c r="AA45" t="n">
        <v>159</v>
      </c>
      <c r="AB45" t="n">
        <v>1</v>
      </c>
      <c r="AC45" t="n">
        <v>1</v>
      </c>
      <c r="AD45" t="n">
        <v>0</v>
      </c>
      <c r="AE45" t="n">
        <v>4</v>
      </c>
      <c r="AF45" t="n">
        <v>0</v>
      </c>
      <c r="AG45" t="n">
        <v>2</v>
      </c>
      <c r="AH45" t="n">
        <v>0</v>
      </c>
      <c r="AI45" t="n">
        <v>0</v>
      </c>
      <c r="AJ45" t="n">
        <v>0</v>
      </c>
      <c r="AK45" t="n">
        <v>4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HYPERLINK("http://catalog.hathitrust.org/Record/000775893","HathiTrust Record")</f>
        <v/>
      </c>
      <c r="AS45">
        <f>HYPERLINK("https://creighton-primo.hosted.exlibrisgroup.com/primo-explore/search?tab=default_tab&amp;search_scope=EVERYTHING&amp;vid=01CRU&amp;lang=en_US&amp;offset=0&amp;query=any,contains,991000978979702656","Catalog Record")</f>
        <v/>
      </c>
      <c r="AT45">
        <f>HYPERLINK("http://www.worldcat.org/oclc/9442459","WorldCat Record")</f>
        <v/>
      </c>
      <c r="AU45" t="inlineStr">
        <is>
          <t>3237173:eng</t>
        </is>
      </c>
      <c r="AV45" t="inlineStr">
        <is>
          <t>9442459</t>
        </is>
      </c>
      <c r="AW45" t="inlineStr">
        <is>
          <t>991000978979702656</t>
        </is>
      </c>
      <c r="AX45" t="inlineStr">
        <is>
          <t>991000978979702656</t>
        </is>
      </c>
      <c r="AY45" t="inlineStr">
        <is>
          <t>2255647670002656</t>
        </is>
      </c>
      <c r="AZ45" t="inlineStr">
        <is>
          <t>BOOK</t>
        </is>
      </c>
      <c r="BB45" t="inlineStr">
        <is>
          <t>9780443026614</t>
        </is>
      </c>
      <c r="BC45" t="inlineStr">
        <is>
          <t>30001000212417</t>
        </is>
      </c>
      <c r="BD45" t="inlineStr">
        <is>
          <t>893637909</t>
        </is>
      </c>
    </row>
    <row r="46">
      <c r="A46" t="inlineStr">
        <is>
          <t>No</t>
        </is>
      </c>
      <c r="B46" t="inlineStr">
        <is>
          <t>QY 25.3 B261c 1979</t>
        </is>
      </c>
      <c r="C46" t="inlineStr">
        <is>
          <t>0                      QY 0025300B  261c        1979</t>
        </is>
      </c>
      <c r="D46" t="inlineStr">
        <is>
          <t>Clinical laboratory statistics / Roy N. Barnett ; with contributions by Irwin M. Weisbrot.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Barnett, Roy N., 1914-1993.</t>
        </is>
      </c>
      <c r="L46" t="inlineStr">
        <is>
          <t>Boston : Little, Brown, c1979.</t>
        </is>
      </c>
      <c r="M46" t="inlineStr">
        <is>
          <t>1979</t>
        </is>
      </c>
      <c r="N46" t="inlineStr">
        <is>
          <t>2d ed.</t>
        </is>
      </c>
      <c r="O46" t="inlineStr">
        <is>
          <t>eng</t>
        </is>
      </c>
      <c r="P46" t="inlineStr">
        <is>
          <t xml:space="preserve">xx </t>
        </is>
      </c>
      <c r="Q46" t="inlineStr">
        <is>
          <t>Series in laboratory medicine</t>
        </is>
      </c>
      <c r="R46" t="inlineStr">
        <is>
          <t xml:space="preserve">QY </t>
        </is>
      </c>
      <c r="S46" t="n">
        <v>3</v>
      </c>
      <c r="T46" t="n">
        <v>3</v>
      </c>
      <c r="U46" t="inlineStr">
        <is>
          <t>1999-03-23</t>
        </is>
      </c>
      <c r="V46" t="inlineStr">
        <is>
          <t>1999-03-23</t>
        </is>
      </c>
      <c r="W46" t="inlineStr">
        <is>
          <t>1988-02-10</t>
        </is>
      </c>
      <c r="X46" t="inlineStr">
        <is>
          <t>1988-02-10</t>
        </is>
      </c>
      <c r="Y46" t="n">
        <v>151</v>
      </c>
      <c r="Z46" t="n">
        <v>112</v>
      </c>
      <c r="AA46" t="n">
        <v>187</v>
      </c>
      <c r="AB46" t="n">
        <v>2</v>
      </c>
      <c r="AC46" t="n">
        <v>2</v>
      </c>
      <c r="AD46" t="n">
        <v>4</v>
      </c>
      <c r="AE46" t="n">
        <v>5</v>
      </c>
      <c r="AF46" t="n">
        <v>1</v>
      </c>
      <c r="AG46" t="n">
        <v>1</v>
      </c>
      <c r="AH46" t="n">
        <v>0</v>
      </c>
      <c r="AI46" t="n">
        <v>0</v>
      </c>
      <c r="AJ46" t="n">
        <v>2</v>
      </c>
      <c r="AK46" t="n">
        <v>3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HYPERLINK("http://catalog.hathitrust.org/Record/000259538","HathiTrust Record")</f>
        <v/>
      </c>
      <c r="AS46">
        <f>HYPERLINK("https://creighton-primo.hosted.exlibrisgroup.com/primo-explore/search?tab=default_tab&amp;search_scope=EVERYTHING&amp;vid=01CRU&amp;lang=en_US&amp;offset=0&amp;query=any,contains,991000979019702656","Catalog Record")</f>
        <v/>
      </c>
      <c r="AT46">
        <f>HYPERLINK("http://www.worldcat.org/oclc/4606231","WorldCat Record")</f>
        <v/>
      </c>
      <c r="AU46" t="inlineStr">
        <is>
          <t>1303006:eng</t>
        </is>
      </c>
      <c r="AV46" t="inlineStr">
        <is>
          <t>4606231</t>
        </is>
      </c>
      <c r="AW46" t="inlineStr">
        <is>
          <t>991000979019702656</t>
        </is>
      </c>
      <c r="AX46" t="inlineStr">
        <is>
          <t>991000979019702656</t>
        </is>
      </c>
      <c r="AY46" t="inlineStr">
        <is>
          <t>2272153040002656</t>
        </is>
      </c>
      <c r="AZ46" t="inlineStr">
        <is>
          <t>BOOK</t>
        </is>
      </c>
      <c r="BB46" t="inlineStr">
        <is>
          <t>9780316081962</t>
        </is>
      </c>
      <c r="BC46" t="inlineStr">
        <is>
          <t>30001000212433</t>
        </is>
      </c>
      <c r="BD46" t="inlineStr">
        <is>
          <t>893632624</t>
        </is>
      </c>
    </row>
    <row r="47">
      <c r="A47" t="inlineStr">
        <is>
          <t>No</t>
        </is>
      </c>
      <c r="B47" t="inlineStr">
        <is>
          <t>QY 39 A679 2006</t>
        </is>
      </c>
      <c r="C47" t="inlineStr">
        <is>
          <t>0                      QY 0039000A  679         2006</t>
        </is>
      </c>
      <c r="D47" t="inlineStr">
        <is>
          <t>Mosby's manual of diagnostic and laboratory tests / Kathleen Deska Pagana, Timothy J. Pagana.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Yes</t>
        </is>
      </c>
      <c r="J47" t="inlineStr">
        <is>
          <t>0</t>
        </is>
      </c>
      <c r="K47" t="inlineStr">
        <is>
          <t>Pagana, Kathleen Deska, 1952-</t>
        </is>
      </c>
      <c r="L47" t="inlineStr">
        <is>
          <t>St. Louis, Mo. : Mosby Elsevier, c2006.</t>
        </is>
      </c>
      <c r="M47" t="inlineStr">
        <is>
          <t>2006</t>
        </is>
      </c>
      <c r="N47" t="inlineStr">
        <is>
          <t>3rd ed.</t>
        </is>
      </c>
      <c r="O47" t="inlineStr">
        <is>
          <t>eng</t>
        </is>
      </c>
      <c r="P47" t="inlineStr">
        <is>
          <t>mou</t>
        </is>
      </c>
      <c r="R47" t="inlineStr">
        <is>
          <t xml:space="preserve">QY </t>
        </is>
      </c>
      <c r="S47" t="n">
        <v>12</v>
      </c>
      <c r="T47" t="n">
        <v>12</v>
      </c>
      <c r="U47" t="inlineStr">
        <is>
          <t>2007-10-28</t>
        </is>
      </c>
      <c r="V47" t="inlineStr">
        <is>
          <t>2007-10-28</t>
        </is>
      </c>
      <c r="W47" t="inlineStr">
        <is>
          <t>2006-03-16</t>
        </is>
      </c>
      <c r="X47" t="inlineStr">
        <is>
          <t>2006-03-16</t>
        </is>
      </c>
      <c r="Y47" t="n">
        <v>433</v>
      </c>
      <c r="Z47" t="n">
        <v>346</v>
      </c>
      <c r="AA47" t="n">
        <v>1229</v>
      </c>
      <c r="AB47" t="n">
        <v>2</v>
      </c>
      <c r="AC47" t="n">
        <v>7</v>
      </c>
      <c r="AD47" t="n">
        <v>10</v>
      </c>
      <c r="AE47" t="n">
        <v>27</v>
      </c>
      <c r="AF47" t="n">
        <v>2</v>
      </c>
      <c r="AG47" t="n">
        <v>8</v>
      </c>
      <c r="AH47" t="n">
        <v>2</v>
      </c>
      <c r="AI47" t="n">
        <v>6</v>
      </c>
      <c r="AJ47" t="n">
        <v>5</v>
      </c>
      <c r="AK47" t="n">
        <v>10</v>
      </c>
      <c r="AL47" t="n">
        <v>2</v>
      </c>
      <c r="AM47" t="n">
        <v>5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HYPERLINK("http://catalog.hathitrust.org/Record/005113459","HathiTrust Record")</f>
        <v/>
      </c>
      <c r="AS47">
        <f>HYPERLINK("https://creighton-primo.hosted.exlibrisgroup.com/primo-explore/search?tab=default_tab&amp;search_scope=EVERYTHING&amp;vid=01CRU&amp;lang=en_US&amp;offset=0&amp;query=any,contains,991000466149702656","Catalog Record")</f>
        <v/>
      </c>
      <c r="AT47">
        <f>HYPERLINK("http://www.worldcat.org/oclc/62787312","WorldCat Record")</f>
        <v/>
      </c>
      <c r="AU47" t="inlineStr">
        <is>
          <t>1348122290:eng</t>
        </is>
      </c>
      <c r="AV47" t="inlineStr">
        <is>
          <t>62787312</t>
        </is>
      </c>
      <c r="AW47" t="inlineStr">
        <is>
          <t>991000466149702656</t>
        </is>
      </c>
      <c r="AX47" t="inlineStr">
        <is>
          <t>991000466149702656</t>
        </is>
      </c>
      <c r="AY47" t="inlineStr">
        <is>
          <t>2258708240002656</t>
        </is>
      </c>
      <c r="AZ47" t="inlineStr">
        <is>
          <t>BOOK</t>
        </is>
      </c>
      <c r="BB47" t="inlineStr">
        <is>
          <t>9780323039031</t>
        </is>
      </c>
      <c r="BC47" t="inlineStr">
        <is>
          <t>30001005126380</t>
        </is>
      </c>
      <c r="BD47" t="inlineStr">
        <is>
          <t>893629284</t>
        </is>
      </c>
    </row>
    <row r="48">
      <c r="A48" t="inlineStr">
        <is>
          <t>No</t>
        </is>
      </c>
      <c r="B48" t="inlineStr">
        <is>
          <t>QY 39 C6413 1990</t>
        </is>
      </c>
      <c r="C48" t="inlineStr">
        <is>
          <t>0                      QY 0039000C  6413        1990</t>
        </is>
      </c>
      <c r="D48" t="inlineStr">
        <is>
          <t>Clinical guide to laboratory tests / edited by Norbert W. Tietz ; with the editorial assistance of Paul R. Finley, Elizabeth L. Pruden ; with contributions by Ann B. Amerson ... [et al.].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Yes</t>
        </is>
      </c>
      <c r="J48" t="inlineStr">
        <is>
          <t>0</t>
        </is>
      </c>
      <c r="L48" t="inlineStr">
        <is>
          <t>Philadelphia : Saunders, c1990.</t>
        </is>
      </c>
      <c r="M48" t="inlineStr">
        <is>
          <t>1990</t>
        </is>
      </c>
      <c r="N48" t="inlineStr">
        <is>
          <t>2nd ed.</t>
        </is>
      </c>
      <c r="O48" t="inlineStr">
        <is>
          <t>eng</t>
        </is>
      </c>
      <c r="P48" t="inlineStr">
        <is>
          <t>pau</t>
        </is>
      </c>
      <c r="R48" t="inlineStr">
        <is>
          <t xml:space="preserve">QY </t>
        </is>
      </c>
      <c r="S48" t="n">
        <v>10</v>
      </c>
      <c r="T48" t="n">
        <v>10</v>
      </c>
      <c r="U48" t="inlineStr">
        <is>
          <t>2001-08-07</t>
        </is>
      </c>
      <c r="V48" t="inlineStr">
        <is>
          <t>2001-08-07</t>
        </is>
      </c>
      <c r="W48" t="inlineStr">
        <is>
          <t>1995-09-07</t>
        </is>
      </c>
      <c r="X48" t="inlineStr">
        <is>
          <t>1995-09-07</t>
        </is>
      </c>
      <c r="Y48" t="n">
        <v>240</v>
      </c>
      <c r="Z48" t="n">
        <v>193</v>
      </c>
      <c r="AA48" t="n">
        <v>457</v>
      </c>
      <c r="AB48" t="n">
        <v>1</v>
      </c>
      <c r="AC48" t="n">
        <v>1</v>
      </c>
      <c r="AD48" t="n">
        <v>4</v>
      </c>
      <c r="AE48" t="n">
        <v>10</v>
      </c>
      <c r="AF48" t="n">
        <v>2</v>
      </c>
      <c r="AG48" t="n">
        <v>6</v>
      </c>
      <c r="AH48" t="n">
        <v>0</v>
      </c>
      <c r="AI48" t="n">
        <v>3</v>
      </c>
      <c r="AJ48" t="n">
        <v>4</v>
      </c>
      <c r="AK48" t="n">
        <v>6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HYPERLINK("http://catalog.hathitrust.org/Record/002166202","HathiTrust Record")</f>
        <v/>
      </c>
      <c r="AS48">
        <f>HYPERLINK("https://creighton-primo.hosted.exlibrisgroup.com/primo-explore/search?tab=default_tab&amp;search_scope=EVERYTHING&amp;vid=01CRU&amp;lang=en_US&amp;offset=0&amp;query=any,contains,991001405409702656","Catalog Record")</f>
        <v/>
      </c>
      <c r="AT48">
        <f>HYPERLINK("http://www.worldcat.org/oclc/21037803","WorldCat Record")</f>
        <v/>
      </c>
      <c r="AU48" t="inlineStr">
        <is>
          <t>365694302:eng</t>
        </is>
      </c>
      <c r="AV48" t="inlineStr">
        <is>
          <t>21037803</t>
        </is>
      </c>
      <c r="AW48" t="inlineStr">
        <is>
          <t>991001405409702656</t>
        </is>
      </c>
      <c r="AX48" t="inlineStr">
        <is>
          <t>991001405409702656</t>
        </is>
      </c>
      <c r="AY48" t="inlineStr">
        <is>
          <t>2255093480002656</t>
        </is>
      </c>
      <c r="AZ48" t="inlineStr">
        <is>
          <t>BOOK</t>
        </is>
      </c>
      <c r="BB48" t="inlineStr">
        <is>
          <t>9780721624860</t>
        </is>
      </c>
      <c r="BC48" t="inlineStr">
        <is>
          <t>30001003149962</t>
        </is>
      </c>
      <c r="BD48" t="inlineStr">
        <is>
          <t>893134527</t>
        </is>
      </c>
    </row>
    <row r="49">
      <c r="A49" t="inlineStr">
        <is>
          <t>No</t>
        </is>
      </c>
      <c r="B49" t="inlineStr">
        <is>
          <t>QY 39 C6415 1991</t>
        </is>
      </c>
      <c r="C49" t="inlineStr">
        <is>
          <t>0                      QY 0039000C  6415        1991</t>
        </is>
      </c>
      <c r="D49" t="inlineStr">
        <is>
          <t>Clinical laboratory tests : values and implications.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Springhouse, Pa. : Springhouse Corp., c1991.</t>
        </is>
      </c>
      <c r="M49" t="inlineStr">
        <is>
          <t>1991</t>
        </is>
      </c>
      <c r="O49" t="inlineStr">
        <is>
          <t>eng</t>
        </is>
      </c>
      <c r="P49" t="inlineStr">
        <is>
          <t>pau</t>
        </is>
      </c>
      <c r="R49" t="inlineStr">
        <is>
          <t xml:space="preserve">QY </t>
        </is>
      </c>
      <c r="S49" t="n">
        <v>38</v>
      </c>
      <c r="T49" t="n">
        <v>38</v>
      </c>
      <c r="U49" t="inlineStr">
        <is>
          <t>2006-01-26</t>
        </is>
      </c>
      <c r="V49" t="inlineStr">
        <is>
          <t>2006-01-26</t>
        </is>
      </c>
      <c r="W49" t="inlineStr">
        <is>
          <t>1993-03-26</t>
        </is>
      </c>
      <c r="X49" t="inlineStr">
        <is>
          <t>1993-03-26</t>
        </is>
      </c>
      <c r="Y49" t="n">
        <v>148</v>
      </c>
      <c r="Z49" t="n">
        <v>126</v>
      </c>
      <c r="AA49" t="n">
        <v>228</v>
      </c>
      <c r="AB49" t="n">
        <v>2</v>
      </c>
      <c r="AC49" t="n">
        <v>3</v>
      </c>
      <c r="AD49" t="n">
        <v>5</v>
      </c>
      <c r="AE49" t="n">
        <v>9</v>
      </c>
      <c r="AF49" t="n">
        <v>0</v>
      </c>
      <c r="AG49" t="n">
        <v>3</v>
      </c>
      <c r="AH49" t="n">
        <v>2</v>
      </c>
      <c r="AI49" t="n">
        <v>3</v>
      </c>
      <c r="AJ49" t="n">
        <v>4</v>
      </c>
      <c r="AK49" t="n">
        <v>4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HYPERLINK("http://catalog.hathitrust.org/Record/002497358","HathiTrust Record")</f>
        <v/>
      </c>
      <c r="AS49">
        <f>HYPERLINK("https://creighton-primo.hosted.exlibrisgroup.com/primo-explore/search?tab=default_tab&amp;search_scope=EVERYTHING&amp;vid=01CRU&amp;lang=en_US&amp;offset=0&amp;query=any,contains,991001475079702656","Catalog Record")</f>
        <v/>
      </c>
      <c r="AT49">
        <f>HYPERLINK("http://www.worldcat.org/oclc/22766694","WorldCat Record")</f>
        <v/>
      </c>
      <c r="AU49" t="inlineStr">
        <is>
          <t>800573487:eng</t>
        </is>
      </c>
      <c r="AV49" t="inlineStr">
        <is>
          <t>22766694</t>
        </is>
      </c>
      <c r="AW49" t="inlineStr">
        <is>
          <t>991001475079702656</t>
        </is>
      </c>
      <c r="AX49" t="inlineStr">
        <is>
          <t>991001475079702656</t>
        </is>
      </c>
      <c r="AY49" t="inlineStr">
        <is>
          <t>2258425290002656</t>
        </is>
      </c>
      <c r="AZ49" t="inlineStr">
        <is>
          <t>BOOK</t>
        </is>
      </c>
      <c r="BB49" t="inlineStr">
        <is>
          <t>9780874342703</t>
        </is>
      </c>
      <c r="BC49" t="inlineStr">
        <is>
          <t>30001002563338</t>
        </is>
      </c>
      <c r="BD49" t="inlineStr">
        <is>
          <t>893727630</t>
        </is>
      </c>
    </row>
    <row r="50">
      <c r="A50" t="inlineStr">
        <is>
          <t>No</t>
        </is>
      </c>
      <c r="B50" t="inlineStr">
        <is>
          <t>QY39 D4415p 2002</t>
        </is>
      </c>
      <c r="C50" t="inlineStr">
        <is>
          <t>0                      QY 0039000D  4415p       2002</t>
        </is>
      </c>
      <c r="D50" t="inlineStr">
        <is>
          <t>Clinician's guide to laboratory medicine : pocket / Samir P. Desai.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Desai, Samir P.</t>
        </is>
      </c>
      <c r="L50" t="inlineStr">
        <is>
          <t>Hudson (Cleveland, [Ohio]) : Lexi-Comp, c2002.</t>
        </is>
      </c>
      <c r="M50" t="inlineStr">
        <is>
          <t>2002</t>
        </is>
      </c>
      <c r="N50" t="inlineStr">
        <is>
          <t>2nd ed.</t>
        </is>
      </c>
      <c r="O50" t="inlineStr">
        <is>
          <t>eng</t>
        </is>
      </c>
      <c r="P50" t="inlineStr">
        <is>
          <t>ohu</t>
        </is>
      </c>
      <c r="Q50" t="inlineStr">
        <is>
          <t>Lexi-Comp's clinician's guide series</t>
        </is>
      </c>
      <c r="R50" t="inlineStr">
        <is>
          <t xml:space="preserve">QY </t>
        </is>
      </c>
      <c r="S50" t="n">
        <v>1</v>
      </c>
      <c r="T50" t="n">
        <v>1</v>
      </c>
      <c r="U50" t="inlineStr">
        <is>
          <t>2006-08-16</t>
        </is>
      </c>
      <c r="V50" t="inlineStr">
        <is>
          <t>2006-08-16</t>
        </is>
      </c>
      <c r="W50" t="inlineStr">
        <is>
          <t>2003-08-26</t>
        </is>
      </c>
      <c r="X50" t="inlineStr">
        <is>
          <t>2003-08-26</t>
        </is>
      </c>
      <c r="Y50" t="n">
        <v>20</v>
      </c>
      <c r="Z50" t="n">
        <v>18</v>
      </c>
      <c r="AA50" t="n">
        <v>81</v>
      </c>
      <c r="AB50" t="n">
        <v>1</v>
      </c>
      <c r="AC50" t="n">
        <v>1</v>
      </c>
      <c r="AD50" t="n">
        <v>1</v>
      </c>
      <c r="AE50" t="n">
        <v>5</v>
      </c>
      <c r="AF50" t="n">
        <v>0</v>
      </c>
      <c r="AG50" t="n">
        <v>3</v>
      </c>
      <c r="AH50" t="n">
        <v>1</v>
      </c>
      <c r="AI50" t="n">
        <v>2</v>
      </c>
      <c r="AJ50" t="n">
        <v>1</v>
      </c>
      <c r="AK50" t="n">
        <v>2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HYPERLINK("http://catalog.hathitrust.org/Record/003787447","HathiTrust Record")</f>
        <v/>
      </c>
      <c r="AS50">
        <f>HYPERLINK("https://creighton-primo.hosted.exlibrisgroup.com/primo-explore/search?tab=default_tab&amp;search_scope=EVERYTHING&amp;vid=01CRU&amp;lang=en_US&amp;offset=0&amp;query=any,contains,991000355809702656","Catalog Record")</f>
        <v/>
      </c>
      <c r="AT50">
        <f>HYPERLINK("http://www.worldcat.org/oclc/49561657","WorldCat Record")</f>
        <v/>
      </c>
      <c r="AU50" t="inlineStr">
        <is>
          <t>1862993479:eng</t>
        </is>
      </c>
      <c r="AV50" t="inlineStr">
        <is>
          <t>49561657</t>
        </is>
      </c>
      <c r="AW50" t="inlineStr">
        <is>
          <t>991000355809702656</t>
        </is>
      </c>
      <c r="AX50" t="inlineStr">
        <is>
          <t>991000355809702656</t>
        </is>
      </c>
      <c r="AY50" t="inlineStr">
        <is>
          <t>2262235050002656</t>
        </is>
      </c>
      <c r="AZ50" t="inlineStr">
        <is>
          <t>BOOK</t>
        </is>
      </c>
      <c r="BB50" t="inlineStr">
        <is>
          <t>9781930598980</t>
        </is>
      </c>
      <c r="BC50" t="inlineStr">
        <is>
          <t>30001004505568</t>
        </is>
      </c>
      <c r="BD50" t="inlineStr">
        <is>
          <t>893639102</t>
        </is>
      </c>
    </row>
    <row r="51">
      <c r="A51" t="inlineStr">
        <is>
          <t>No</t>
        </is>
      </c>
      <c r="B51" t="inlineStr">
        <is>
          <t>QY39 D441c 2002</t>
        </is>
      </c>
      <c r="C51" t="inlineStr">
        <is>
          <t>0                      QY 0039000D  441c        2002</t>
        </is>
      </c>
      <c r="D51" t="inlineStr">
        <is>
          <t>Clinician's guide to laboratory medicine : a practical approach / Samir P. Desai, Sana Isa-Pratt.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Yes</t>
        </is>
      </c>
      <c r="J51" t="inlineStr">
        <is>
          <t>0</t>
        </is>
      </c>
      <c r="K51" t="inlineStr">
        <is>
          <t>Desai, Samir P.</t>
        </is>
      </c>
      <c r="L51" t="inlineStr">
        <is>
          <t>Hudson, Ohio : Lexi-Comp, c2002.</t>
        </is>
      </c>
      <c r="M51" t="inlineStr">
        <is>
          <t>2002</t>
        </is>
      </c>
      <c r="N51" t="inlineStr">
        <is>
          <t>2nd ed.</t>
        </is>
      </c>
      <c r="O51" t="inlineStr">
        <is>
          <t>eng</t>
        </is>
      </c>
      <c r="P51" t="inlineStr">
        <is>
          <t>ohu</t>
        </is>
      </c>
      <c r="Q51" t="inlineStr">
        <is>
          <t>Lexi-Comp's clinician's guide series</t>
        </is>
      </c>
      <c r="R51" t="inlineStr">
        <is>
          <t xml:space="preserve">QY </t>
        </is>
      </c>
      <c r="S51" t="n">
        <v>18</v>
      </c>
      <c r="T51" t="n">
        <v>18</v>
      </c>
      <c r="U51" t="inlineStr">
        <is>
          <t>2006-09-13</t>
        </is>
      </c>
      <c r="V51" t="inlineStr">
        <is>
          <t>2006-09-13</t>
        </is>
      </c>
      <c r="W51" t="inlineStr">
        <is>
          <t>2003-08-26</t>
        </is>
      </c>
      <c r="X51" t="inlineStr">
        <is>
          <t>2003-08-26</t>
        </is>
      </c>
      <c r="Y51" t="n">
        <v>32</v>
      </c>
      <c r="Z51" t="n">
        <v>26</v>
      </c>
      <c r="AA51" t="n">
        <v>115</v>
      </c>
      <c r="AB51" t="n">
        <v>1</v>
      </c>
      <c r="AC51" t="n">
        <v>1</v>
      </c>
      <c r="AD51" t="n">
        <v>2</v>
      </c>
      <c r="AE51" t="n">
        <v>5</v>
      </c>
      <c r="AF51" t="n">
        <v>1</v>
      </c>
      <c r="AG51" t="n">
        <v>3</v>
      </c>
      <c r="AH51" t="n">
        <v>1</v>
      </c>
      <c r="AI51" t="n">
        <v>2</v>
      </c>
      <c r="AJ51" t="n">
        <v>2</v>
      </c>
      <c r="AK51" t="n">
        <v>2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HYPERLINK("http://catalog.hathitrust.org/Record/004244849","HathiTrust Record")</f>
        <v/>
      </c>
      <c r="AS51">
        <f>HYPERLINK("https://creighton-primo.hosted.exlibrisgroup.com/primo-explore/search?tab=default_tab&amp;search_scope=EVERYTHING&amp;vid=01CRU&amp;lang=en_US&amp;offset=0&amp;query=any,contains,991000355779702656","Catalog Record")</f>
        <v/>
      </c>
      <c r="AT51">
        <f>HYPERLINK("http://www.worldcat.org/oclc/49561598","WorldCat Record")</f>
        <v/>
      </c>
      <c r="AU51" t="inlineStr">
        <is>
          <t>809536:eng</t>
        </is>
      </c>
      <c r="AV51" t="inlineStr">
        <is>
          <t>49561598</t>
        </is>
      </c>
      <c r="AW51" t="inlineStr">
        <is>
          <t>991000355779702656</t>
        </is>
      </c>
      <c r="AX51" t="inlineStr">
        <is>
          <t>991000355779702656</t>
        </is>
      </c>
      <c r="AY51" t="inlineStr">
        <is>
          <t>2262240410002656</t>
        </is>
      </c>
      <c r="AZ51" t="inlineStr">
        <is>
          <t>BOOK</t>
        </is>
      </c>
      <c r="BB51" t="inlineStr">
        <is>
          <t>9781930598744</t>
        </is>
      </c>
      <c r="BC51" t="inlineStr">
        <is>
          <t>30001004505576</t>
        </is>
      </c>
      <c r="BD51" t="inlineStr">
        <is>
          <t>893365363</t>
        </is>
      </c>
    </row>
    <row r="52">
      <c r="A52" t="inlineStr">
        <is>
          <t>No</t>
        </is>
      </c>
      <c r="B52" t="inlineStr">
        <is>
          <t>QY39 D441cg 2004</t>
        </is>
      </c>
      <c r="C52" t="inlineStr">
        <is>
          <t>0                      QY 0039000D  441cg       2004</t>
        </is>
      </c>
      <c r="D52" t="inlineStr">
        <is>
          <t>Clinician's guide to laboratory medicine : a practical approach / Samir P. Desai.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Yes</t>
        </is>
      </c>
      <c r="J52" t="inlineStr">
        <is>
          <t>0</t>
        </is>
      </c>
      <c r="K52" t="inlineStr">
        <is>
          <t>Desai, Samir P.</t>
        </is>
      </c>
      <c r="L52" t="inlineStr">
        <is>
          <t>Hudson, Ohio : Lexi-Comp, c2004.</t>
        </is>
      </c>
      <c r="M52" t="inlineStr">
        <is>
          <t>2004</t>
        </is>
      </c>
      <c r="N52" t="inlineStr">
        <is>
          <t>3rd ed.</t>
        </is>
      </c>
      <c r="O52" t="inlineStr">
        <is>
          <t>eng</t>
        </is>
      </c>
      <c r="P52" t="inlineStr">
        <is>
          <t>ohu</t>
        </is>
      </c>
      <c r="Q52" t="inlineStr">
        <is>
          <t>Clinician's guide series</t>
        </is>
      </c>
      <c r="R52" t="inlineStr">
        <is>
          <t xml:space="preserve">QY </t>
        </is>
      </c>
      <c r="S52" t="n">
        <v>2</v>
      </c>
      <c r="T52" t="n">
        <v>2</v>
      </c>
      <c r="U52" t="inlineStr">
        <is>
          <t>2005-08-05</t>
        </is>
      </c>
      <c r="V52" t="inlineStr">
        <is>
          <t>2005-08-05</t>
        </is>
      </c>
      <c r="W52" t="inlineStr">
        <is>
          <t>2004-08-26</t>
        </is>
      </c>
      <c r="X52" t="inlineStr">
        <is>
          <t>2004-08-26</t>
        </is>
      </c>
      <c r="Y52" t="n">
        <v>99</v>
      </c>
      <c r="Z52" t="n">
        <v>73</v>
      </c>
      <c r="AA52" t="n">
        <v>115</v>
      </c>
      <c r="AB52" t="n">
        <v>1</v>
      </c>
      <c r="AC52" t="n">
        <v>1</v>
      </c>
      <c r="AD52" t="n">
        <v>4</v>
      </c>
      <c r="AE52" t="n">
        <v>5</v>
      </c>
      <c r="AF52" t="n">
        <v>3</v>
      </c>
      <c r="AG52" t="n">
        <v>3</v>
      </c>
      <c r="AH52" t="n">
        <v>1</v>
      </c>
      <c r="AI52" t="n">
        <v>2</v>
      </c>
      <c r="AJ52" t="n">
        <v>2</v>
      </c>
      <c r="AK52" t="n">
        <v>2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HYPERLINK("http://catalog.hathitrust.org/Record/004379431","HathiTrust Record")</f>
        <v/>
      </c>
      <c r="AS52">
        <f>HYPERLINK("https://creighton-primo.hosted.exlibrisgroup.com/primo-explore/search?tab=default_tab&amp;search_scope=EVERYTHING&amp;vid=01CRU&amp;lang=en_US&amp;offset=0&amp;query=any,contains,991000378979702656","Catalog Record")</f>
        <v/>
      </c>
      <c r="AT52">
        <f>HYPERLINK("http://www.worldcat.org/oclc/54975727","WorldCat Record")</f>
        <v/>
      </c>
      <c r="AU52" t="inlineStr">
        <is>
          <t>809536:eng</t>
        </is>
      </c>
      <c r="AV52" t="inlineStr">
        <is>
          <t>54975727</t>
        </is>
      </c>
      <c r="AW52" t="inlineStr">
        <is>
          <t>991000378979702656</t>
        </is>
      </c>
      <c r="AX52" t="inlineStr">
        <is>
          <t>991000378979702656</t>
        </is>
      </c>
      <c r="AY52" t="inlineStr">
        <is>
          <t>2261873200002656</t>
        </is>
      </c>
      <c r="AZ52" t="inlineStr">
        <is>
          <t>BOOK</t>
        </is>
      </c>
      <c r="BB52" t="inlineStr">
        <is>
          <t>9781591950622</t>
        </is>
      </c>
      <c r="BC52" t="inlineStr">
        <is>
          <t>30001004922235</t>
        </is>
      </c>
      <c r="BD52" t="inlineStr">
        <is>
          <t>893832784</t>
        </is>
      </c>
    </row>
    <row r="53">
      <c r="A53" t="inlineStr">
        <is>
          <t>No</t>
        </is>
      </c>
      <c r="B53" t="inlineStr">
        <is>
          <t>QY 39 H236 1992</t>
        </is>
      </c>
      <c r="C53" t="inlineStr">
        <is>
          <t>0                      QY 0039000H  236         1992</t>
        </is>
      </c>
      <c r="D53" t="inlineStr">
        <is>
          <t>Handbook of clinical pathology / editors, Julie Sandstad, Robert McKenna, Joseph Keffer.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Yes</t>
        </is>
      </c>
      <c r="J53" t="inlineStr">
        <is>
          <t>0</t>
        </is>
      </c>
      <c r="L53" t="inlineStr">
        <is>
          <t>Chicago, Ill. : ASCP Press, c1992.</t>
        </is>
      </c>
      <c r="M53" t="inlineStr">
        <is>
          <t>1992</t>
        </is>
      </c>
      <c r="O53" t="inlineStr">
        <is>
          <t>eng</t>
        </is>
      </c>
      <c r="P53" t="inlineStr">
        <is>
          <t>ilu</t>
        </is>
      </c>
      <c r="R53" t="inlineStr">
        <is>
          <t xml:space="preserve">QY </t>
        </is>
      </c>
      <c r="S53" t="n">
        <v>73</v>
      </c>
      <c r="T53" t="n">
        <v>73</v>
      </c>
      <c r="U53" t="inlineStr">
        <is>
          <t>2002-01-10</t>
        </is>
      </c>
      <c r="V53" t="inlineStr">
        <is>
          <t>2002-01-10</t>
        </is>
      </c>
      <c r="W53" t="inlineStr">
        <is>
          <t>1992-08-05</t>
        </is>
      </c>
      <c r="X53" t="inlineStr">
        <is>
          <t>1992-08-05</t>
        </is>
      </c>
      <c r="Y53" t="n">
        <v>83</v>
      </c>
      <c r="Z53" t="n">
        <v>67</v>
      </c>
      <c r="AA53" t="n">
        <v>126</v>
      </c>
      <c r="AB53" t="n">
        <v>1</v>
      </c>
      <c r="AC53" t="n">
        <v>1</v>
      </c>
      <c r="AD53" t="n">
        <v>0</v>
      </c>
      <c r="AE53" t="n">
        <v>3</v>
      </c>
      <c r="AF53" t="n">
        <v>0</v>
      </c>
      <c r="AG53" t="n">
        <v>1</v>
      </c>
      <c r="AH53" t="n">
        <v>0</v>
      </c>
      <c r="AI53" t="n">
        <v>2</v>
      </c>
      <c r="AJ53" t="n">
        <v>0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HYPERLINK("http://catalog.hathitrust.org/Record/002564979","HathiTrust Record")</f>
        <v/>
      </c>
      <c r="AS53">
        <f>HYPERLINK("https://creighton-primo.hosted.exlibrisgroup.com/primo-explore/search?tab=default_tab&amp;search_scope=EVERYTHING&amp;vid=01CRU&amp;lang=en_US&amp;offset=0&amp;query=any,contains,991001305659702656","Catalog Record")</f>
        <v/>
      </c>
      <c r="AT53">
        <f>HYPERLINK("http://www.worldcat.org/oclc/24247178","WorldCat Record")</f>
        <v/>
      </c>
      <c r="AU53" t="inlineStr">
        <is>
          <t>1151950257:eng</t>
        </is>
      </c>
      <c r="AV53" t="inlineStr">
        <is>
          <t>24247178</t>
        </is>
      </c>
      <c r="AW53" t="inlineStr">
        <is>
          <t>991001305659702656</t>
        </is>
      </c>
      <c r="AX53" t="inlineStr">
        <is>
          <t>991001305659702656</t>
        </is>
      </c>
      <c r="AY53" t="inlineStr">
        <is>
          <t>2262075920002656</t>
        </is>
      </c>
      <c r="AZ53" t="inlineStr">
        <is>
          <t>BOOK</t>
        </is>
      </c>
      <c r="BB53" t="inlineStr">
        <is>
          <t>9780891893141</t>
        </is>
      </c>
      <c r="BC53" t="inlineStr">
        <is>
          <t>30001002413708</t>
        </is>
      </c>
      <c r="BD53" t="inlineStr">
        <is>
          <t>893743722</t>
        </is>
      </c>
    </row>
    <row r="54">
      <c r="A54" t="inlineStr">
        <is>
          <t>No</t>
        </is>
      </c>
      <c r="B54" t="inlineStr">
        <is>
          <t>QY 39 H2368 1999</t>
        </is>
      </c>
      <c r="C54" t="inlineStr">
        <is>
          <t>0                      QY 0039000H  2368        1999</t>
        </is>
      </c>
      <c r="D54" t="inlineStr">
        <is>
          <t>Handbook of diagnostic tests.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Springhouse, Pa. : Springhouse Corp., c1999.</t>
        </is>
      </c>
      <c r="M54" t="inlineStr">
        <is>
          <t>1999</t>
        </is>
      </c>
      <c r="N54" t="inlineStr">
        <is>
          <t>2nd ed.</t>
        </is>
      </c>
      <c r="O54" t="inlineStr">
        <is>
          <t>eng</t>
        </is>
      </c>
      <c r="P54" t="inlineStr">
        <is>
          <t>pau</t>
        </is>
      </c>
      <c r="R54" t="inlineStr">
        <is>
          <t xml:space="preserve">QY </t>
        </is>
      </c>
      <c r="S54" t="n">
        <v>15</v>
      </c>
      <c r="T54" t="n">
        <v>15</v>
      </c>
      <c r="U54" t="inlineStr">
        <is>
          <t>2002-11-18</t>
        </is>
      </c>
      <c r="V54" t="inlineStr">
        <is>
          <t>2002-11-18</t>
        </is>
      </c>
      <c r="W54" t="inlineStr">
        <is>
          <t>1999-11-02</t>
        </is>
      </c>
      <c r="X54" t="inlineStr">
        <is>
          <t>1999-11-02</t>
        </is>
      </c>
      <c r="Y54" t="n">
        <v>207</v>
      </c>
      <c r="Z54" t="n">
        <v>172</v>
      </c>
      <c r="AA54" t="n">
        <v>181</v>
      </c>
      <c r="AB54" t="n">
        <v>1</v>
      </c>
      <c r="AC54" t="n">
        <v>1</v>
      </c>
      <c r="AD54" t="n">
        <v>2</v>
      </c>
      <c r="AE54" t="n">
        <v>2</v>
      </c>
      <c r="AF54" t="n">
        <v>1</v>
      </c>
      <c r="AG54" t="n">
        <v>1</v>
      </c>
      <c r="AH54" t="n">
        <v>0</v>
      </c>
      <c r="AI54" t="n">
        <v>0</v>
      </c>
      <c r="AJ54" t="n">
        <v>1</v>
      </c>
      <c r="AK54" t="n">
        <v>1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HYPERLINK("http://catalog.hathitrust.org/Record/004301690","HathiTrust Record")</f>
        <v/>
      </c>
      <c r="AS54">
        <f>HYPERLINK("https://creighton-primo.hosted.exlibrisgroup.com/primo-explore/search?tab=default_tab&amp;search_scope=EVERYTHING&amp;vid=01CRU&amp;lang=en_US&amp;offset=0&amp;query=any,contains,991000598459702656","Catalog Record")</f>
        <v/>
      </c>
      <c r="AT54">
        <f>HYPERLINK("http://www.worldcat.org/oclc/40347506","WorldCat Record")</f>
        <v/>
      </c>
      <c r="AU54" t="inlineStr">
        <is>
          <t>2287460951:eng</t>
        </is>
      </c>
      <c r="AV54" t="inlineStr">
        <is>
          <t>40347506</t>
        </is>
      </c>
      <c r="AW54" t="inlineStr">
        <is>
          <t>991000598459702656</t>
        </is>
      </c>
      <c r="AX54" t="inlineStr">
        <is>
          <t>991000598459702656</t>
        </is>
      </c>
      <c r="AY54" t="inlineStr">
        <is>
          <t>2254893010002656</t>
        </is>
      </c>
      <c r="AZ54" t="inlineStr">
        <is>
          <t>BOOK</t>
        </is>
      </c>
      <c r="BB54" t="inlineStr">
        <is>
          <t>9780874349825</t>
        </is>
      </c>
      <c r="BC54" t="inlineStr">
        <is>
          <t>30001004015998</t>
        </is>
      </c>
      <c r="BD54" t="inlineStr">
        <is>
          <t>893641853</t>
        </is>
      </c>
    </row>
    <row r="55">
      <c r="A55" t="inlineStr">
        <is>
          <t>No</t>
        </is>
      </c>
      <c r="B55" t="inlineStr">
        <is>
          <t>QY 39 L1223 1994</t>
        </is>
      </c>
      <c r="C55" t="inlineStr">
        <is>
          <t>0                      QY 0039000L  1223        1994</t>
        </is>
      </c>
      <c r="D55" t="inlineStr">
        <is>
          <t>Laboratory test handbook / David S. Jacobs, editor-in-chief ... [et al.].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Hudson, Ohio : Lexi-Comp, c1994.</t>
        </is>
      </c>
      <c r="M55" t="inlineStr">
        <is>
          <t>1994</t>
        </is>
      </c>
      <c r="N55" t="inlineStr">
        <is>
          <t>3rd ed. with key word index.</t>
        </is>
      </c>
      <c r="O55" t="inlineStr">
        <is>
          <t>eng</t>
        </is>
      </c>
      <c r="P55" t="inlineStr">
        <is>
          <t>xxu</t>
        </is>
      </c>
      <c r="R55" t="inlineStr">
        <is>
          <t xml:space="preserve">QY </t>
        </is>
      </c>
      <c r="S55" t="n">
        <v>46</v>
      </c>
      <c r="T55" t="n">
        <v>46</v>
      </c>
      <c r="U55" t="inlineStr">
        <is>
          <t>2001-09-21</t>
        </is>
      </c>
      <c r="V55" t="inlineStr">
        <is>
          <t>2001-09-21</t>
        </is>
      </c>
      <c r="W55" t="inlineStr">
        <is>
          <t>1994-08-25</t>
        </is>
      </c>
      <c r="X55" t="inlineStr">
        <is>
          <t>1994-08-25</t>
        </is>
      </c>
      <c r="Y55" t="n">
        <v>142</v>
      </c>
      <c r="Z55" t="n">
        <v>126</v>
      </c>
      <c r="AA55" t="n">
        <v>479</v>
      </c>
      <c r="AB55" t="n">
        <v>2</v>
      </c>
      <c r="AC55" t="n">
        <v>5</v>
      </c>
      <c r="AD55" t="n">
        <v>4</v>
      </c>
      <c r="AE55" t="n">
        <v>17</v>
      </c>
      <c r="AF55" t="n">
        <v>1</v>
      </c>
      <c r="AG55" t="n">
        <v>6</v>
      </c>
      <c r="AH55" t="n">
        <v>1</v>
      </c>
      <c r="AI55" t="n">
        <v>4</v>
      </c>
      <c r="AJ55" t="n">
        <v>2</v>
      </c>
      <c r="AK55" t="n">
        <v>7</v>
      </c>
      <c r="AL55" t="n">
        <v>1</v>
      </c>
      <c r="AM55" t="n">
        <v>4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HYPERLINK("http://catalog.hathitrust.org/Record/002734988","HathiTrust Record")</f>
        <v/>
      </c>
      <c r="AS55">
        <f>HYPERLINK("https://creighton-primo.hosted.exlibrisgroup.com/primo-explore/search?tab=default_tab&amp;search_scope=EVERYTHING&amp;vid=01CRU&amp;lang=en_US&amp;offset=0&amp;query=any,contains,991001233249702656","Catalog Record")</f>
        <v/>
      </c>
      <c r="AT55">
        <f>HYPERLINK("http://www.worldcat.org/oclc/29456656","WorldCat Record")</f>
        <v/>
      </c>
      <c r="AU55" t="inlineStr">
        <is>
          <t>4820467787:eng</t>
        </is>
      </c>
      <c r="AV55" t="inlineStr">
        <is>
          <t>29456656</t>
        </is>
      </c>
      <c r="AW55" t="inlineStr">
        <is>
          <t>991001233249702656</t>
        </is>
      </c>
      <c r="AX55" t="inlineStr">
        <is>
          <t>991001233249702656</t>
        </is>
      </c>
      <c r="AY55" t="inlineStr">
        <is>
          <t>2263175270002656</t>
        </is>
      </c>
      <c r="AZ55" t="inlineStr">
        <is>
          <t>BOOK</t>
        </is>
      </c>
      <c r="BB55" t="inlineStr">
        <is>
          <t>9780916589134</t>
        </is>
      </c>
      <c r="BC55" t="inlineStr">
        <is>
          <t>30001003007160</t>
        </is>
      </c>
      <c r="BD55" t="inlineStr">
        <is>
          <t>893816228</t>
        </is>
      </c>
    </row>
    <row r="56">
      <c r="A56" t="inlineStr">
        <is>
          <t>No</t>
        </is>
      </c>
      <c r="B56" t="inlineStr">
        <is>
          <t>QY 39 L1229 2004</t>
        </is>
      </c>
      <c r="C56" t="inlineStr">
        <is>
          <t>0                      QY 0039000L  1229        2004</t>
        </is>
      </c>
      <c r="D56" t="inlineStr">
        <is>
          <t>Laboratory tests and diagnostic procedures with nursing diagnoses / Jane Vincent Corbett.</t>
        </is>
      </c>
      <c r="F56" t="inlineStr">
        <is>
          <t>No</t>
        </is>
      </c>
      <c r="G56" t="inlineStr">
        <is>
          <t>1</t>
        </is>
      </c>
      <c r="H56" t="inlineStr">
        <is>
          <t>Yes</t>
        </is>
      </c>
      <c r="I56" t="inlineStr">
        <is>
          <t>Yes</t>
        </is>
      </c>
      <c r="J56" t="inlineStr">
        <is>
          <t>0</t>
        </is>
      </c>
      <c r="K56" t="inlineStr">
        <is>
          <t>Corbett, Jane Vincent.</t>
        </is>
      </c>
      <c r="L56" t="inlineStr">
        <is>
          <t>Upper Saddle River, N.J. : Pearson/Prentice Hall, c2004.</t>
        </is>
      </c>
      <c r="M56" t="inlineStr">
        <is>
          <t>2004</t>
        </is>
      </c>
      <c r="N56" t="inlineStr">
        <is>
          <t>6th ed.</t>
        </is>
      </c>
      <c r="O56" t="inlineStr">
        <is>
          <t>eng</t>
        </is>
      </c>
      <c r="P56" t="inlineStr">
        <is>
          <t>nju</t>
        </is>
      </c>
      <c r="R56" t="inlineStr">
        <is>
          <t xml:space="preserve">QY </t>
        </is>
      </c>
      <c r="S56" t="n">
        <v>2</v>
      </c>
      <c r="T56" t="n">
        <v>3</v>
      </c>
      <c r="U56" t="inlineStr">
        <is>
          <t>2006-02-13</t>
        </is>
      </c>
      <c r="V56" t="inlineStr">
        <is>
          <t>2006-02-13</t>
        </is>
      </c>
      <c r="W56" t="inlineStr">
        <is>
          <t>2006-01-23</t>
        </is>
      </c>
      <c r="X56" t="inlineStr">
        <is>
          <t>2006-01-23</t>
        </is>
      </c>
      <c r="Y56" t="n">
        <v>311</v>
      </c>
      <c r="Z56" t="n">
        <v>249</v>
      </c>
      <c r="AA56" t="n">
        <v>1036</v>
      </c>
      <c r="AB56" t="n">
        <v>1</v>
      </c>
      <c r="AC56" t="n">
        <v>5</v>
      </c>
      <c r="AD56" t="n">
        <v>5</v>
      </c>
      <c r="AE56" t="n">
        <v>28</v>
      </c>
      <c r="AF56" t="n">
        <v>1</v>
      </c>
      <c r="AG56" t="n">
        <v>11</v>
      </c>
      <c r="AH56" t="n">
        <v>1</v>
      </c>
      <c r="AI56" t="n">
        <v>5</v>
      </c>
      <c r="AJ56" t="n">
        <v>4</v>
      </c>
      <c r="AK56" t="n">
        <v>16</v>
      </c>
      <c r="AL56" t="n">
        <v>0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HYPERLINK("http://catalog.hathitrust.org/Record/004333129","HathiTrust Record")</f>
        <v/>
      </c>
      <c r="AS56">
        <f>HYPERLINK("https://creighton-primo.hosted.exlibrisgroup.com/primo-explore/search?tab=default_tab&amp;search_scope=EVERYTHING&amp;vid=01CRU&amp;lang=en_US&amp;offset=0&amp;query=any,contains,991001728149702656","Catalog Record")</f>
        <v/>
      </c>
      <c r="AT56">
        <f>HYPERLINK("http://www.worldcat.org/oclc/51861956","WorldCat Record")</f>
        <v/>
      </c>
      <c r="AU56" t="inlineStr">
        <is>
          <t>656570:eng</t>
        </is>
      </c>
      <c r="AV56" t="inlineStr">
        <is>
          <t>51861956</t>
        </is>
      </c>
      <c r="AW56" t="inlineStr">
        <is>
          <t>991001728149702656</t>
        </is>
      </c>
      <c r="AX56" t="inlineStr">
        <is>
          <t>991001728149702656</t>
        </is>
      </c>
      <c r="AY56" t="inlineStr">
        <is>
          <t>2266887650002656</t>
        </is>
      </c>
      <c r="AZ56" t="inlineStr">
        <is>
          <t>BOOK</t>
        </is>
      </c>
      <c r="BB56" t="inlineStr">
        <is>
          <t>9780130493699</t>
        </is>
      </c>
      <c r="BC56" t="inlineStr">
        <is>
          <t>30001004912228</t>
        </is>
      </c>
      <c r="BD56" t="inlineStr">
        <is>
          <t>893821549</t>
        </is>
      </c>
    </row>
    <row r="57">
      <c r="A57" t="inlineStr">
        <is>
          <t>No</t>
        </is>
      </c>
      <c r="B57" t="inlineStr">
        <is>
          <t>QY39 P128 2003</t>
        </is>
      </c>
      <c r="C57" t="inlineStr">
        <is>
          <t>0                      QY 0039000P  128         2003</t>
        </is>
      </c>
      <c r="D57" t="inlineStr">
        <is>
          <t>Mosby's diagnostic and laboratory test reference / Kathleen Deska Pagana, Timothy James Pagana.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Yes</t>
        </is>
      </c>
      <c r="J57" t="inlineStr">
        <is>
          <t>0</t>
        </is>
      </c>
      <c r="K57" t="inlineStr">
        <is>
          <t>Pagana, Kathleen Deska, 1952-</t>
        </is>
      </c>
      <c r="L57" t="inlineStr">
        <is>
          <t>St. Louis, Mo. : Mosby, 2003.</t>
        </is>
      </c>
      <c r="M57" t="inlineStr">
        <is>
          <t>2003</t>
        </is>
      </c>
      <c r="N57" t="inlineStr">
        <is>
          <t>6th ed.</t>
        </is>
      </c>
      <c r="O57" t="inlineStr">
        <is>
          <t>eng</t>
        </is>
      </c>
      <c r="P57" t="inlineStr">
        <is>
          <t>mou</t>
        </is>
      </c>
      <c r="R57" t="inlineStr">
        <is>
          <t xml:space="preserve">QY </t>
        </is>
      </c>
      <c r="S57" t="n">
        <v>11</v>
      </c>
      <c r="T57" t="n">
        <v>11</v>
      </c>
      <c r="U57" t="inlineStr">
        <is>
          <t>2007-10-28</t>
        </is>
      </c>
      <c r="V57" t="inlineStr">
        <is>
          <t>2007-10-28</t>
        </is>
      </c>
      <c r="W57" t="inlineStr">
        <is>
          <t>2003-02-04</t>
        </is>
      </c>
      <c r="X57" t="inlineStr">
        <is>
          <t>2003-02-04</t>
        </is>
      </c>
      <c r="Y57" t="n">
        <v>186</v>
      </c>
      <c r="Z57" t="n">
        <v>135</v>
      </c>
      <c r="AA57" t="n">
        <v>1640</v>
      </c>
      <c r="AB57" t="n">
        <v>1</v>
      </c>
      <c r="AC57" t="n">
        <v>7</v>
      </c>
      <c r="AD57" t="n">
        <v>4</v>
      </c>
      <c r="AE57" t="n">
        <v>35</v>
      </c>
      <c r="AF57" t="n">
        <v>1</v>
      </c>
      <c r="AG57" t="n">
        <v>13</v>
      </c>
      <c r="AH57" t="n">
        <v>1</v>
      </c>
      <c r="AI57" t="n">
        <v>8</v>
      </c>
      <c r="AJ57" t="n">
        <v>3</v>
      </c>
      <c r="AK57" t="n">
        <v>15</v>
      </c>
      <c r="AL57" t="n">
        <v>0</v>
      </c>
      <c r="AM57" t="n">
        <v>5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HYPERLINK("http://catalog.hathitrust.org/Record/004293190","HathiTrust Record")</f>
        <v/>
      </c>
      <c r="AS57">
        <f>HYPERLINK("https://creighton-primo.hosted.exlibrisgroup.com/primo-explore/search?tab=default_tab&amp;search_scope=EVERYTHING&amp;vid=01CRU&amp;lang=en_US&amp;offset=0&amp;query=any,contains,991000338839702656","Catalog Record")</f>
        <v/>
      </c>
      <c r="AT57">
        <f>HYPERLINK("http://www.worldcat.org/oclc/51318873","WorldCat Record")</f>
        <v/>
      </c>
      <c r="AU57" t="inlineStr">
        <is>
          <t>836624:eng</t>
        </is>
      </c>
      <c r="AV57" t="inlineStr">
        <is>
          <t>51318873</t>
        </is>
      </c>
      <c r="AW57" t="inlineStr">
        <is>
          <t>991000338839702656</t>
        </is>
      </c>
      <c r="AX57" t="inlineStr">
        <is>
          <t>991000338839702656</t>
        </is>
      </c>
      <c r="AY57" t="inlineStr">
        <is>
          <t>2259437630002656</t>
        </is>
      </c>
      <c r="AZ57" t="inlineStr">
        <is>
          <t>BOOK</t>
        </is>
      </c>
      <c r="BB57" t="inlineStr">
        <is>
          <t>9780323020497</t>
        </is>
      </c>
      <c r="BC57" t="inlineStr">
        <is>
          <t>30001004501948</t>
        </is>
      </c>
      <c r="BD57" t="inlineStr">
        <is>
          <t>893123000</t>
        </is>
      </c>
    </row>
    <row r="58">
      <c r="A58" t="inlineStr">
        <is>
          <t>No</t>
        </is>
      </c>
      <c r="B58" t="inlineStr">
        <is>
          <t>QY 39 P128 2005</t>
        </is>
      </c>
      <c r="C58" t="inlineStr">
        <is>
          <t>0                      QY 0039000P  128         2005</t>
        </is>
      </c>
      <c r="D58" t="inlineStr">
        <is>
          <t>Mosby's diagnostic and laboratory test reference / Kathleen Deska Pagana, Timothy James Pagana.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Yes</t>
        </is>
      </c>
      <c r="J58" t="inlineStr">
        <is>
          <t>0</t>
        </is>
      </c>
      <c r="K58" t="inlineStr">
        <is>
          <t>Pagana, Kathleen Deska, 1952-</t>
        </is>
      </c>
      <c r="L58" t="inlineStr">
        <is>
          <t>St. Louis, Mo. : Elsevier Mosby, c2005.</t>
        </is>
      </c>
      <c r="M58" t="inlineStr">
        <is>
          <t>2005</t>
        </is>
      </c>
      <c r="N58" t="inlineStr">
        <is>
          <t>7th ed.</t>
        </is>
      </c>
      <c r="O58" t="inlineStr">
        <is>
          <t>eng</t>
        </is>
      </c>
      <c r="P58" t="inlineStr">
        <is>
          <t>mou</t>
        </is>
      </c>
      <c r="R58" t="inlineStr">
        <is>
          <t xml:space="preserve">QY </t>
        </is>
      </c>
      <c r="S58" t="n">
        <v>2</v>
      </c>
      <c r="T58" t="n">
        <v>2</v>
      </c>
      <c r="U58" t="inlineStr">
        <is>
          <t>2007-07-02</t>
        </is>
      </c>
      <c r="V58" t="inlineStr">
        <is>
          <t>2007-07-02</t>
        </is>
      </c>
      <c r="W58" t="inlineStr">
        <is>
          <t>2005-01-21</t>
        </is>
      </c>
      <c r="X58" t="inlineStr">
        <is>
          <t>2005-01-21</t>
        </is>
      </c>
      <c r="Y58" t="n">
        <v>316</v>
      </c>
      <c r="Z58" t="n">
        <v>252</v>
      </c>
      <c r="AA58" t="n">
        <v>1640</v>
      </c>
      <c r="AB58" t="n">
        <v>2</v>
      </c>
      <c r="AC58" t="n">
        <v>7</v>
      </c>
      <c r="AD58" t="n">
        <v>7</v>
      </c>
      <c r="AE58" t="n">
        <v>35</v>
      </c>
      <c r="AF58" t="n">
        <v>2</v>
      </c>
      <c r="AG58" t="n">
        <v>13</v>
      </c>
      <c r="AH58" t="n">
        <v>2</v>
      </c>
      <c r="AI58" t="n">
        <v>8</v>
      </c>
      <c r="AJ58" t="n">
        <v>4</v>
      </c>
      <c r="AK58" t="n">
        <v>15</v>
      </c>
      <c r="AL58" t="n">
        <v>1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HYPERLINK("http://catalog.hathitrust.org/Record/004923823","HathiTrust Record")</f>
        <v/>
      </c>
      <c r="AS58">
        <f>HYPERLINK("https://creighton-primo.hosted.exlibrisgroup.com/primo-explore/search?tab=default_tab&amp;search_scope=EVERYTHING&amp;vid=01CRU&amp;lang=en_US&amp;offset=0&amp;query=any,contains,991000423459702656","Catalog Record")</f>
        <v/>
      </c>
      <c r="AT58">
        <f>HYPERLINK("http://www.worldcat.org/oclc/56900469","WorldCat Record")</f>
        <v/>
      </c>
      <c r="AU58" t="inlineStr">
        <is>
          <t>836624:eng</t>
        </is>
      </c>
      <c r="AV58" t="inlineStr">
        <is>
          <t>56900469</t>
        </is>
      </c>
      <c r="AW58" t="inlineStr">
        <is>
          <t>991000423459702656</t>
        </is>
      </c>
      <c r="AX58" t="inlineStr">
        <is>
          <t>991000423459702656</t>
        </is>
      </c>
      <c r="AY58" t="inlineStr">
        <is>
          <t>2270703180002656</t>
        </is>
      </c>
      <c r="AZ58" t="inlineStr">
        <is>
          <t>BOOK</t>
        </is>
      </c>
      <c r="BB58" t="inlineStr">
        <is>
          <t>9780323030212</t>
        </is>
      </c>
      <c r="BC58" t="inlineStr">
        <is>
          <t>30001004926616</t>
        </is>
      </c>
      <c r="BD58" t="inlineStr">
        <is>
          <t>893822136</t>
        </is>
      </c>
    </row>
    <row r="59">
      <c r="A59" t="inlineStr">
        <is>
          <t>No</t>
        </is>
      </c>
      <c r="B59" t="inlineStr">
        <is>
          <t>QY 39 P128 2007</t>
        </is>
      </c>
      <c r="C59" t="inlineStr">
        <is>
          <t>0                      QY 0039000P  128         2007</t>
        </is>
      </c>
      <c r="D59" t="inlineStr">
        <is>
          <t>Mosby's diagnostic and laboratory test reference / Kathleen Deska Pagana, Timothy James Pagana.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Yes</t>
        </is>
      </c>
      <c r="J59" t="inlineStr">
        <is>
          <t>0</t>
        </is>
      </c>
      <c r="K59" t="inlineStr">
        <is>
          <t>Pagana, Kathleen Deska, 1952-</t>
        </is>
      </c>
      <c r="L59" t="inlineStr">
        <is>
          <t>St. Louis, Mo. : Mosby, c2007.</t>
        </is>
      </c>
      <c r="M59" t="inlineStr">
        <is>
          <t>2007</t>
        </is>
      </c>
      <c r="N59" t="inlineStr">
        <is>
          <t>8th ed.</t>
        </is>
      </c>
      <c r="O59" t="inlineStr">
        <is>
          <t>eng</t>
        </is>
      </c>
      <c r="P59" t="inlineStr">
        <is>
          <t>mou</t>
        </is>
      </c>
      <c r="R59" t="inlineStr">
        <is>
          <t xml:space="preserve">QY </t>
        </is>
      </c>
      <c r="S59" t="n">
        <v>2</v>
      </c>
      <c r="T59" t="n">
        <v>2</v>
      </c>
      <c r="U59" t="inlineStr">
        <is>
          <t>2008-05-15</t>
        </is>
      </c>
      <c r="V59" t="inlineStr">
        <is>
          <t>2008-05-15</t>
        </is>
      </c>
      <c r="W59" t="inlineStr">
        <is>
          <t>2007-12-13</t>
        </is>
      </c>
      <c r="X59" t="inlineStr">
        <is>
          <t>2007-12-13</t>
        </is>
      </c>
      <c r="Y59" t="n">
        <v>327</v>
      </c>
      <c r="Z59" t="n">
        <v>269</v>
      </c>
      <c r="AA59" t="n">
        <v>1640</v>
      </c>
      <c r="AB59" t="n">
        <v>0</v>
      </c>
      <c r="AC59" t="n">
        <v>7</v>
      </c>
      <c r="AD59" t="n">
        <v>5</v>
      </c>
      <c r="AE59" t="n">
        <v>35</v>
      </c>
      <c r="AF59" t="n">
        <v>2</v>
      </c>
      <c r="AG59" t="n">
        <v>13</v>
      </c>
      <c r="AH59" t="n">
        <v>1</v>
      </c>
      <c r="AI59" t="n">
        <v>8</v>
      </c>
      <c r="AJ59" t="n">
        <v>3</v>
      </c>
      <c r="AK59" t="n">
        <v>15</v>
      </c>
      <c r="AL59" t="n">
        <v>0</v>
      </c>
      <c r="AM59" t="n">
        <v>5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HYPERLINK("http://catalog.hathitrust.org/Record/005402669","HathiTrust Record")</f>
        <v/>
      </c>
      <c r="AS59">
        <f>HYPERLINK("https://creighton-primo.hosted.exlibrisgroup.com/primo-explore/search?tab=default_tab&amp;search_scope=EVERYTHING&amp;vid=01CRU&amp;lang=en_US&amp;offset=0&amp;query=any,contains,991001747539702656","Catalog Record")</f>
        <v/>
      </c>
      <c r="AT59">
        <f>HYPERLINK("http://www.worldcat.org/oclc/70718694","WorldCat Record")</f>
        <v/>
      </c>
      <c r="AU59" t="inlineStr">
        <is>
          <t>836624:eng</t>
        </is>
      </c>
      <c r="AV59" t="inlineStr">
        <is>
          <t>70718694</t>
        </is>
      </c>
      <c r="AW59" t="inlineStr">
        <is>
          <t>991001747539702656</t>
        </is>
      </c>
      <c r="AX59" t="inlineStr">
        <is>
          <t>991001747539702656</t>
        </is>
      </c>
      <c r="AY59" t="inlineStr">
        <is>
          <t>2256035140002656</t>
        </is>
      </c>
      <c r="AZ59" t="inlineStr">
        <is>
          <t>BOOK</t>
        </is>
      </c>
      <c r="BB59" t="inlineStr">
        <is>
          <t>9780323046343</t>
        </is>
      </c>
      <c r="BC59" t="inlineStr">
        <is>
          <t>30001005269719</t>
        </is>
      </c>
      <c r="BD59" t="inlineStr">
        <is>
          <t>893279518</t>
        </is>
      </c>
    </row>
    <row r="60">
      <c r="A60" t="inlineStr">
        <is>
          <t>No</t>
        </is>
      </c>
      <c r="B60" t="inlineStr">
        <is>
          <t>QY 39 P128m 1998</t>
        </is>
      </c>
      <c r="C60" t="inlineStr">
        <is>
          <t>0                      QY 0039000P  128m        1998</t>
        </is>
      </c>
      <c r="D60" t="inlineStr">
        <is>
          <t>Mosby's manual of diagnostic and laboratory tests / Kathleen Deska Pagana, Timothy James Pagana.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Yes</t>
        </is>
      </c>
      <c r="J60" t="inlineStr">
        <is>
          <t>0</t>
        </is>
      </c>
      <c r="K60" t="inlineStr">
        <is>
          <t>Pagana, Kathleen Deska, 1952-</t>
        </is>
      </c>
      <c r="L60" t="inlineStr">
        <is>
          <t>St. Louis : Mosby, c1998.</t>
        </is>
      </c>
      <c r="M60" t="inlineStr">
        <is>
          <t>1998</t>
        </is>
      </c>
      <c r="O60" t="inlineStr">
        <is>
          <t>eng</t>
        </is>
      </c>
      <c r="P60" t="inlineStr">
        <is>
          <t>mou</t>
        </is>
      </c>
      <c r="R60" t="inlineStr">
        <is>
          <t xml:space="preserve">QY </t>
        </is>
      </c>
      <c r="S60" t="n">
        <v>21</v>
      </c>
      <c r="T60" t="n">
        <v>21</v>
      </c>
      <c r="U60" t="inlineStr">
        <is>
          <t>2002-12-04</t>
        </is>
      </c>
      <c r="V60" t="inlineStr">
        <is>
          <t>2002-12-04</t>
        </is>
      </c>
      <c r="W60" t="inlineStr">
        <is>
          <t>1998-05-01</t>
        </is>
      </c>
      <c r="X60" t="inlineStr">
        <is>
          <t>1998-05-01</t>
        </is>
      </c>
      <c r="Y60" t="n">
        <v>241</v>
      </c>
      <c r="Z60" t="n">
        <v>193</v>
      </c>
      <c r="AA60" t="n">
        <v>1229</v>
      </c>
      <c r="AB60" t="n">
        <v>3</v>
      </c>
      <c r="AC60" t="n">
        <v>7</v>
      </c>
      <c r="AD60" t="n">
        <v>2</v>
      </c>
      <c r="AE60" t="n">
        <v>27</v>
      </c>
      <c r="AF60" t="n">
        <v>0</v>
      </c>
      <c r="AG60" t="n">
        <v>8</v>
      </c>
      <c r="AH60" t="n">
        <v>0</v>
      </c>
      <c r="AI60" t="n">
        <v>6</v>
      </c>
      <c r="AJ60" t="n">
        <v>1</v>
      </c>
      <c r="AK60" t="n">
        <v>10</v>
      </c>
      <c r="AL60" t="n">
        <v>1</v>
      </c>
      <c r="AM60" t="n">
        <v>5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HYPERLINK("http://catalog.hathitrust.org/Record/003248912","HathiTrust Record")</f>
        <v/>
      </c>
      <c r="AS60">
        <f>HYPERLINK("https://creighton-primo.hosted.exlibrisgroup.com/primo-explore/search?tab=default_tab&amp;search_scope=EVERYTHING&amp;vid=01CRU&amp;lang=en_US&amp;offset=0&amp;query=any,contains,991000900939702656","Catalog Record")</f>
        <v/>
      </c>
      <c r="AT60">
        <f>HYPERLINK("http://www.worldcat.org/oclc/37665865","WorldCat Record")</f>
        <v/>
      </c>
      <c r="AU60" t="inlineStr">
        <is>
          <t>1348122290:eng</t>
        </is>
      </c>
      <c r="AV60" t="inlineStr">
        <is>
          <t>37665865</t>
        </is>
      </c>
      <c r="AW60" t="inlineStr">
        <is>
          <t>991000900939702656</t>
        </is>
      </c>
      <c r="AX60" t="inlineStr">
        <is>
          <t>991000900939702656</t>
        </is>
      </c>
      <c r="AY60" t="inlineStr">
        <is>
          <t>2269890310002656</t>
        </is>
      </c>
      <c r="AZ60" t="inlineStr">
        <is>
          <t>BOOK</t>
        </is>
      </c>
      <c r="BB60" t="inlineStr">
        <is>
          <t>9780815155867</t>
        </is>
      </c>
      <c r="BC60" t="inlineStr">
        <is>
          <t>30001004176261</t>
        </is>
      </c>
      <c r="BD60" t="inlineStr">
        <is>
          <t>893642946</t>
        </is>
      </c>
    </row>
    <row r="61">
      <c r="A61" t="inlineStr">
        <is>
          <t>No</t>
        </is>
      </c>
      <c r="B61" t="inlineStr">
        <is>
          <t>QY39 P128m 2002</t>
        </is>
      </c>
      <c r="C61" t="inlineStr">
        <is>
          <t>0                      QY 0039000P  128m        2002</t>
        </is>
      </c>
      <c r="D61" t="inlineStr">
        <is>
          <t>Mosby's manual of diagnostic and laboratory tests / Kathleen Deska Pagana, Timothy J. Pagana.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Yes</t>
        </is>
      </c>
      <c r="J61" t="inlineStr">
        <is>
          <t>0</t>
        </is>
      </c>
      <c r="K61" t="inlineStr">
        <is>
          <t>Pagana, Kathleen Deska, 1952-</t>
        </is>
      </c>
      <c r="L61" t="inlineStr">
        <is>
          <t>St. Louis : Mosby, c2002.</t>
        </is>
      </c>
      <c r="M61" t="inlineStr">
        <is>
          <t>2002</t>
        </is>
      </c>
      <c r="N61" t="inlineStr">
        <is>
          <t>2nd ed.</t>
        </is>
      </c>
      <c r="O61" t="inlineStr">
        <is>
          <t>eng</t>
        </is>
      </c>
      <c r="P61" t="inlineStr">
        <is>
          <t>mou</t>
        </is>
      </c>
      <c r="R61" t="inlineStr">
        <is>
          <t xml:space="preserve">QY </t>
        </is>
      </c>
      <c r="S61" t="n">
        <v>4</v>
      </c>
      <c r="T61" t="n">
        <v>4</v>
      </c>
      <c r="U61" t="inlineStr">
        <is>
          <t>2003-04-17</t>
        </is>
      </c>
      <c r="V61" t="inlineStr">
        <is>
          <t>2003-04-17</t>
        </is>
      </c>
      <c r="W61" t="inlineStr">
        <is>
          <t>2002-01-17</t>
        </is>
      </c>
      <c r="X61" t="inlineStr">
        <is>
          <t>2002-01-17</t>
        </is>
      </c>
      <c r="Y61" t="n">
        <v>341</v>
      </c>
      <c r="Z61" t="n">
        <v>275</v>
      </c>
      <c r="AA61" t="n">
        <v>1229</v>
      </c>
      <c r="AB61" t="n">
        <v>1</v>
      </c>
      <c r="AC61" t="n">
        <v>7</v>
      </c>
      <c r="AD61" t="n">
        <v>4</v>
      </c>
      <c r="AE61" t="n">
        <v>27</v>
      </c>
      <c r="AF61" t="n">
        <v>0</v>
      </c>
      <c r="AG61" t="n">
        <v>8</v>
      </c>
      <c r="AH61" t="n">
        <v>2</v>
      </c>
      <c r="AI61" t="n">
        <v>6</v>
      </c>
      <c r="AJ61" t="n">
        <v>3</v>
      </c>
      <c r="AK61" t="n">
        <v>10</v>
      </c>
      <c r="AL61" t="n">
        <v>0</v>
      </c>
      <c r="AM61" t="n">
        <v>5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HYPERLINK("http://catalog.hathitrust.org/Record/004216839","HathiTrust Record")</f>
        <v/>
      </c>
      <c r="AS61">
        <f>HYPERLINK("https://creighton-primo.hosted.exlibrisgroup.com/primo-explore/search?tab=default_tab&amp;search_scope=EVERYTHING&amp;vid=01CRU&amp;lang=en_US&amp;offset=0&amp;query=any,contains,991000303149702656","Catalog Record")</f>
        <v/>
      </c>
      <c r="AT61">
        <f>HYPERLINK("http://www.worldcat.org/oclc/47659428","WorldCat Record")</f>
        <v/>
      </c>
      <c r="AU61" t="inlineStr">
        <is>
          <t>1348122290:eng</t>
        </is>
      </c>
      <c r="AV61" t="inlineStr">
        <is>
          <t>47659428</t>
        </is>
      </c>
      <c r="AW61" t="inlineStr">
        <is>
          <t>991000303149702656</t>
        </is>
      </c>
      <c r="AX61" t="inlineStr">
        <is>
          <t>991000303149702656</t>
        </is>
      </c>
      <c r="AY61" t="inlineStr">
        <is>
          <t>2264796340002656</t>
        </is>
      </c>
      <c r="AZ61" t="inlineStr">
        <is>
          <t>BOOK</t>
        </is>
      </c>
      <c r="BB61" t="inlineStr">
        <is>
          <t>9780323016094</t>
        </is>
      </c>
      <c r="BC61" t="inlineStr">
        <is>
          <t>30001004236446</t>
        </is>
      </c>
      <c r="BD61" t="inlineStr">
        <is>
          <t>893633738</t>
        </is>
      </c>
    </row>
    <row r="62">
      <c r="A62" t="inlineStr">
        <is>
          <t>No</t>
        </is>
      </c>
      <c r="B62" t="inlineStr">
        <is>
          <t>QY39 S942La 2001</t>
        </is>
      </c>
      <c r="C62" t="inlineStr">
        <is>
          <t>0                      QY 0039000S  942La       2001</t>
        </is>
      </c>
      <c r="D62" t="inlineStr">
        <is>
          <t>The laboratory mouse / Mark A. Suckow, Peggy Danneman, Cory Brayton.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Suckow, Mark A.</t>
        </is>
      </c>
      <c r="L62" t="inlineStr">
        <is>
          <t>Boca Raton, Fla. : CRC Press, c2001.</t>
        </is>
      </c>
      <c r="M62" t="inlineStr">
        <is>
          <t>2001</t>
        </is>
      </c>
      <c r="O62" t="inlineStr">
        <is>
          <t>eng</t>
        </is>
      </c>
      <c r="P62" t="inlineStr">
        <is>
          <t>flu</t>
        </is>
      </c>
      <c r="Q62" t="inlineStr">
        <is>
          <t>The Laboratory animal pocket reference series</t>
        </is>
      </c>
      <c r="R62" t="inlineStr">
        <is>
          <t xml:space="preserve">QY </t>
        </is>
      </c>
      <c r="S62" t="n">
        <v>3</v>
      </c>
      <c r="T62" t="n">
        <v>3</v>
      </c>
      <c r="U62" t="inlineStr">
        <is>
          <t>2010-04-21</t>
        </is>
      </c>
      <c r="V62" t="inlineStr">
        <is>
          <t>2010-04-21</t>
        </is>
      </c>
      <c r="W62" t="inlineStr">
        <is>
          <t>2006-09-08</t>
        </is>
      </c>
      <c r="X62" t="inlineStr">
        <is>
          <t>2006-09-08</t>
        </is>
      </c>
      <c r="Y62" t="n">
        <v>233</v>
      </c>
      <c r="Z62" t="n">
        <v>166</v>
      </c>
      <c r="AA62" t="n">
        <v>237</v>
      </c>
      <c r="AB62" t="n">
        <v>2</v>
      </c>
      <c r="AC62" t="n">
        <v>3</v>
      </c>
      <c r="AD62" t="n">
        <v>4</v>
      </c>
      <c r="AE62" t="n">
        <v>7</v>
      </c>
      <c r="AF62" t="n">
        <v>1</v>
      </c>
      <c r="AG62" t="n">
        <v>1</v>
      </c>
      <c r="AH62" t="n">
        <v>1</v>
      </c>
      <c r="AI62" t="n">
        <v>2</v>
      </c>
      <c r="AJ62" t="n">
        <v>1</v>
      </c>
      <c r="AK62" t="n">
        <v>3</v>
      </c>
      <c r="AL62" t="n">
        <v>1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HYPERLINK("https://creighton-primo.hosted.exlibrisgroup.com/primo-explore/search?tab=default_tab&amp;search_scope=EVERYTHING&amp;vid=01CRU&amp;lang=en_US&amp;offset=0&amp;query=any,contains,991000536189702656","Catalog Record")</f>
        <v/>
      </c>
      <c r="AT62">
        <f>HYPERLINK("http://www.worldcat.org/oclc/45162177","WorldCat Record")</f>
        <v/>
      </c>
      <c r="AU62" t="inlineStr">
        <is>
          <t>34618499:eng</t>
        </is>
      </c>
      <c r="AV62" t="inlineStr">
        <is>
          <t>45162177</t>
        </is>
      </c>
      <c r="AW62" t="inlineStr">
        <is>
          <t>991000536189702656</t>
        </is>
      </c>
      <c r="AX62" t="inlineStr">
        <is>
          <t>991000536189702656</t>
        </is>
      </c>
      <c r="AY62" t="inlineStr">
        <is>
          <t>2270031720002656</t>
        </is>
      </c>
      <c r="AZ62" t="inlineStr">
        <is>
          <t>BOOK</t>
        </is>
      </c>
      <c r="BB62" t="inlineStr">
        <is>
          <t>9780849303227</t>
        </is>
      </c>
      <c r="BC62" t="inlineStr">
        <is>
          <t>30001005127396</t>
        </is>
      </c>
      <c r="BD62" t="inlineStr">
        <is>
          <t>893630790</t>
        </is>
      </c>
    </row>
    <row r="63">
      <c r="A63" t="inlineStr">
        <is>
          <t>No</t>
        </is>
      </c>
      <c r="B63" t="inlineStr">
        <is>
          <t>QY 50 A598 1991</t>
        </is>
      </c>
      <c r="C63" t="inlineStr">
        <is>
          <t>0                      QY 0050000A  598         1991</t>
        </is>
      </c>
      <c r="D63" t="inlineStr">
        <is>
          <t>Animal experimentation and the future of medical research / editor Jack H. Botting.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London : Portland, c1992.</t>
        </is>
      </c>
      <c r="M63" t="inlineStr">
        <is>
          <t>1992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QY </t>
        </is>
      </c>
      <c r="S63" t="n">
        <v>15</v>
      </c>
      <c r="T63" t="n">
        <v>15</v>
      </c>
      <c r="U63" t="inlineStr">
        <is>
          <t>2010-04-21</t>
        </is>
      </c>
      <c r="V63" t="inlineStr">
        <is>
          <t>2010-04-21</t>
        </is>
      </c>
      <c r="W63" t="inlineStr">
        <is>
          <t>1993-02-18</t>
        </is>
      </c>
      <c r="X63" t="inlineStr">
        <is>
          <t>1993-02-18</t>
        </is>
      </c>
      <c r="Y63" t="n">
        <v>129</v>
      </c>
      <c r="Z63" t="n">
        <v>65</v>
      </c>
      <c r="AA63" t="n">
        <v>67</v>
      </c>
      <c r="AB63" t="n">
        <v>2</v>
      </c>
      <c r="AC63" t="n">
        <v>2</v>
      </c>
      <c r="AD63" t="n">
        <v>3</v>
      </c>
      <c r="AE63" t="n">
        <v>3</v>
      </c>
      <c r="AF63" t="n">
        <v>0</v>
      </c>
      <c r="AG63" t="n">
        <v>0</v>
      </c>
      <c r="AH63" t="n">
        <v>1</v>
      </c>
      <c r="AI63" t="n">
        <v>1</v>
      </c>
      <c r="AJ63" t="n">
        <v>2</v>
      </c>
      <c r="AK63" t="n">
        <v>2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HYPERLINK("http://catalog.hathitrust.org/Record/007559279","HathiTrust Record")</f>
        <v/>
      </c>
      <c r="AS63">
        <f>HYPERLINK("https://creighton-primo.hosted.exlibrisgroup.com/primo-explore/search?tab=default_tab&amp;search_scope=EVERYTHING&amp;vid=01CRU&amp;lang=en_US&amp;offset=0&amp;query=any,contains,991001429289702656","Catalog Record")</f>
        <v/>
      </c>
      <c r="AT63">
        <f>HYPERLINK("http://www.worldcat.org/oclc/30922885","WorldCat Record")</f>
        <v/>
      </c>
      <c r="AU63" t="inlineStr">
        <is>
          <t>836927687:eng</t>
        </is>
      </c>
      <c r="AV63" t="inlineStr">
        <is>
          <t>30922885</t>
        </is>
      </c>
      <c r="AW63" t="inlineStr">
        <is>
          <t>991001429289702656</t>
        </is>
      </c>
      <c r="AX63" t="inlineStr">
        <is>
          <t>991001429289702656</t>
        </is>
      </c>
      <c r="AY63" t="inlineStr">
        <is>
          <t>2265024000002656</t>
        </is>
      </c>
      <c r="AZ63" t="inlineStr">
        <is>
          <t>BOOK</t>
        </is>
      </c>
      <c r="BB63" t="inlineStr">
        <is>
          <t>9781855780385</t>
        </is>
      </c>
      <c r="BC63" t="inlineStr">
        <is>
          <t>30001002528406</t>
        </is>
      </c>
      <c r="BD63" t="inlineStr">
        <is>
          <t>893284800</t>
        </is>
      </c>
    </row>
    <row r="64">
      <c r="A64" t="inlineStr">
        <is>
          <t>No</t>
        </is>
      </c>
      <c r="B64" t="inlineStr">
        <is>
          <t>QY 50 A598 1992</t>
        </is>
      </c>
      <c r="C64" t="inlineStr">
        <is>
          <t>0                      QY 0050000A  598         1992</t>
        </is>
      </c>
      <c r="D64" t="inlineStr">
        <is>
          <t>Animal models in toxicology / edited by Shayne Cox Gad, Christopher P. Chengelis.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L64" t="inlineStr">
        <is>
          <t>New York : M. Dekker, c1992.</t>
        </is>
      </c>
      <c r="M64" t="inlineStr">
        <is>
          <t>1992</t>
        </is>
      </c>
      <c r="O64" t="inlineStr">
        <is>
          <t>eng</t>
        </is>
      </c>
      <c r="P64" t="inlineStr">
        <is>
          <t>nyu</t>
        </is>
      </c>
      <c r="Q64" t="inlineStr">
        <is>
          <t>Drug and chemical toxicology ; 8.</t>
        </is>
      </c>
      <c r="R64" t="inlineStr">
        <is>
          <t xml:space="preserve">QY </t>
        </is>
      </c>
      <c r="S64" t="n">
        <v>6</v>
      </c>
      <c r="T64" t="n">
        <v>6</v>
      </c>
      <c r="U64" t="inlineStr">
        <is>
          <t>2004-09-24</t>
        </is>
      </c>
      <c r="V64" t="inlineStr">
        <is>
          <t>2004-09-24</t>
        </is>
      </c>
      <c r="W64" t="inlineStr">
        <is>
          <t>1993-08-31</t>
        </is>
      </c>
      <c r="X64" t="inlineStr">
        <is>
          <t>1993-08-31</t>
        </is>
      </c>
      <c r="Y64" t="n">
        <v>130</v>
      </c>
      <c r="Z64" t="n">
        <v>91</v>
      </c>
      <c r="AA64" t="n">
        <v>91</v>
      </c>
      <c r="AB64" t="n">
        <v>1</v>
      </c>
      <c r="AC64" t="n">
        <v>1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HYPERLINK("https://creighton-primo.hosted.exlibrisgroup.com/primo-explore/search?tab=default_tab&amp;search_scope=EVERYTHING&amp;vid=01CRU&amp;lang=en_US&amp;offset=0&amp;query=any,contains,991001511329702656","Catalog Record")</f>
        <v/>
      </c>
      <c r="AT64">
        <f>HYPERLINK("http://www.worldcat.org/oclc/25630336","WorldCat Record")</f>
        <v/>
      </c>
      <c r="AU64" t="inlineStr">
        <is>
          <t>10678252026:eng</t>
        </is>
      </c>
      <c r="AV64" t="inlineStr">
        <is>
          <t>25630336</t>
        </is>
      </c>
      <c r="AW64" t="inlineStr">
        <is>
          <t>991001511329702656</t>
        </is>
      </c>
      <c r="AX64" t="inlineStr">
        <is>
          <t>991001511329702656</t>
        </is>
      </c>
      <c r="AY64" t="inlineStr">
        <is>
          <t>2266743830002656</t>
        </is>
      </c>
      <c r="AZ64" t="inlineStr">
        <is>
          <t>BOOK</t>
        </is>
      </c>
      <c r="BB64" t="inlineStr">
        <is>
          <t>9780824784560</t>
        </is>
      </c>
      <c r="BC64" t="inlineStr">
        <is>
          <t>30001002600866</t>
        </is>
      </c>
      <c r="BD64" t="inlineStr">
        <is>
          <t>893460657</t>
        </is>
      </c>
    </row>
    <row r="65">
      <c r="A65" t="inlineStr">
        <is>
          <t>No</t>
        </is>
      </c>
      <c r="B65" t="inlineStr">
        <is>
          <t>QY 50 A5985 1981</t>
        </is>
      </c>
      <c r="C65" t="inlineStr">
        <is>
          <t>0                      QY 0050000A  5985        1981</t>
        </is>
      </c>
      <c r="D65" t="inlineStr">
        <is>
          <t>Animals in research : new perspectives in animal experimentation / edited by David Sperlinger.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Chichester [West Sussex] : Wiley, c1981.</t>
        </is>
      </c>
      <c r="M65" t="inlineStr">
        <is>
          <t>1981</t>
        </is>
      </c>
      <c r="O65" t="inlineStr">
        <is>
          <t>eng</t>
        </is>
      </c>
      <c r="P65" t="inlineStr">
        <is>
          <t>enk</t>
        </is>
      </c>
      <c r="R65" t="inlineStr">
        <is>
          <t xml:space="preserve">QY </t>
        </is>
      </c>
      <c r="S65" t="n">
        <v>18</v>
      </c>
      <c r="T65" t="n">
        <v>18</v>
      </c>
      <c r="U65" t="inlineStr">
        <is>
          <t>1997-04-13</t>
        </is>
      </c>
      <c r="V65" t="inlineStr">
        <is>
          <t>1997-04-13</t>
        </is>
      </c>
      <c r="W65" t="inlineStr">
        <is>
          <t>1988-02-10</t>
        </is>
      </c>
      <c r="X65" t="inlineStr">
        <is>
          <t>1988-02-10</t>
        </is>
      </c>
      <c r="Y65" t="n">
        <v>319</v>
      </c>
      <c r="Z65" t="n">
        <v>207</v>
      </c>
      <c r="AA65" t="n">
        <v>208</v>
      </c>
      <c r="AB65" t="n">
        <v>2</v>
      </c>
      <c r="AC65" t="n">
        <v>2</v>
      </c>
      <c r="AD65" t="n">
        <v>5</v>
      </c>
      <c r="AE65" t="n">
        <v>5</v>
      </c>
      <c r="AF65" t="n">
        <v>1</v>
      </c>
      <c r="AG65" t="n">
        <v>1</v>
      </c>
      <c r="AH65" t="n">
        <v>2</v>
      </c>
      <c r="AI65" t="n">
        <v>2</v>
      </c>
      <c r="AJ65" t="n">
        <v>3</v>
      </c>
      <c r="AK65" t="n">
        <v>3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HYPERLINK("https://creighton-primo.hosted.exlibrisgroup.com/primo-explore/search?tab=default_tab&amp;search_scope=EVERYTHING&amp;vid=01CRU&amp;lang=en_US&amp;offset=0&amp;query=any,contains,991000979949702656","Catalog Record")</f>
        <v/>
      </c>
      <c r="AT65">
        <f>HYPERLINK("http://www.worldcat.org/oclc/6709167","WorldCat Record")</f>
        <v/>
      </c>
      <c r="AU65" t="inlineStr">
        <is>
          <t>866844347:eng</t>
        </is>
      </c>
      <c r="AV65" t="inlineStr">
        <is>
          <t>6709167</t>
        </is>
      </c>
      <c r="AW65" t="inlineStr">
        <is>
          <t>991000979949702656</t>
        </is>
      </c>
      <c r="AX65" t="inlineStr">
        <is>
          <t>991000979949702656</t>
        </is>
      </c>
      <c r="AY65" t="inlineStr">
        <is>
          <t>2266306570002656</t>
        </is>
      </c>
      <c r="AZ65" t="inlineStr">
        <is>
          <t>BOOK</t>
        </is>
      </c>
      <c r="BB65" t="inlineStr">
        <is>
          <t>9780471278436</t>
        </is>
      </c>
      <c r="BC65" t="inlineStr">
        <is>
          <t>30001000212730</t>
        </is>
      </c>
      <c r="BD65" t="inlineStr">
        <is>
          <t>893731580</t>
        </is>
      </c>
    </row>
    <row r="66">
      <c r="A66" t="inlineStr">
        <is>
          <t>No</t>
        </is>
      </c>
      <c r="B66" t="inlineStr">
        <is>
          <t>QY 50 A598b 1958</t>
        </is>
      </c>
      <c r="C66" t="inlineStr">
        <is>
          <t>0                      QY 0050000A  598b        1958</t>
        </is>
      </c>
      <c r="D66" t="inlineStr">
        <is>
          <t>Basic care of experimental animals.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Animal Welfare Institute.</t>
        </is>
      </c>
      <c r="M66" t="inlineStr">
        <is>
          <t>1958</t>
        </is>
      </c>
      <c r="N66" t="inlineStr">
        <is>
          <t>Rev. ed.</t>
        </is>
      </c>
      <c r="O66" t="inlineStr">
        <is>
          <t>eng</t>
        </is>
      </c>
      <c r="P66" t="inlineStr">
        <is>
          <t xml:space="preserve">xx </t>
        </is>
      </c>
      <c r="R66" t="inlineStr">
        <is>
          <t xml:space="preserve">QY </t>
        </is>
      </c>
      <c r="S66" t="n">
        <v>3</v>
      </c>
      <c r="T66" t="n">
        <v>3</v>
      </c>
      <c r="U66" t="inlineStr">
        <is>
          <t>1997-03-18</t>
        </is>
      </c>
      <c r="V66" t="inlineStr">
        <is>
          <t>1997-03-18</t>
        </is>
      </c>
      <c r="W66" t="inlineStr">
        <is>
          <t>1988-03-22</t>
        </is>
      </c>
      <c r="X66" t="inlineStr">
        <is>
          <t>1988-03-22</t>
        </is>
      </c>
      <c r="Y66" t="n">
        <v>46</v>
      </c>
      <c r="Z66" t="n">
        <v>38</v>
      </c>
      <c r="AA66" t="n">
        <v>111</v>
      </c>
      <c r="AB66" t="n">
        <v>2</v>
      </c>
      <c r="AC66" t="n">
        <v>3</v>
      </c>
      <c r="AD66" t="n">
        <v>2</v>
      </c>
      <c r="AE66" t="n">
        <v>5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1</v>
      </c>
      <c r="AL66" t="n">
        <v>1</v>
      </c>
      <c r="AM66" t="n">
        <v>2</v>
      </c>
      <c r="AN66" t="n">
        <v>0</v>
      </c>
      <c r="AO66" t="n">
        <v>2</v>
      </c>
      <c r="AP66" t="inlineStr">
        <is>
          <t>Yes</t>
        </is>
      </c>
      <c r="AQ66" t="inlineStr">
        <is>
          <t>No</t>
        </is>
      </c>
      <c r="AR66">
        <f>HYPERLINK("http://catalog.hathitrust.org/Record/001998780","HathiTrust Record")</f>
        <v/>
      </c>
      <c r="AS66">
        <f>HYPERLINK("https://creighton-primo.hosted.exlibrisgroup.com/primo-explore/search?tab=default_tab&amp;search_scope=EVERYTHING&amp;vid=01CRU&amp;lang=en_US&amp;offset=0&amp;query=any,contains,991000980009702656","Catalog Record")</f>
        <v/>
      </c>
      <c r="AT66">
        <f>HYPERLINK("http://www.worldcat.org/oclc/1111162","WorldCat Record")</f>
        <v/>
      </c>
      <c r="AU66" t="inlineStr">
        <is>
          <t>1994922:eng</t>
        </is>
      </c>
      <c r="AV66" t="inlineStr">
        <is>
          <t>1111162</t>
        </is>
      </c>
      <c r="AW66" t="inlineStr">
        <is>
          <t>991000980009702656</t>
        </is>
      </c>
      <c r="AX66" t="inlineStr">
        <is>
          <t>991000980009702656</t>
        </is>
      </c>
      <c r="AY66" t="inlineStr">
        <is>
          <t>2269740540002656</t>
        </is>
      </c>
      <c r="AZ66" t="inlineStr">
        <is>
          <t>BOOK</t>
        </is>
      </c>
      <c r="BC66" t="inlineStr">
        <is>
          <t>30001000212755</t>
        </is>
      </c>
      <c r="BD66" t="inlineStr">
        <is>
          <t>893374159</t>
        </is>
      </c>
    </row>
    <row r="67">
      <c r="A67" t="inlineStr">
        <is>
          <t>No</t>
        </is>
      </c>
      <c r="B67" t="inlineStr">
        <is>
          <t>QY 50 B615 1972-73</t>
        </is>
      </c>
      <c r="C67" t="inlineStr">
        <is>
          <t>0                      QY 0050000B  615         1972                                        -73</t>
        </is>
      </c>
      <c r="D67" t="inlineStr">
        <is>
          <t>The Biology of the guinea pig / edited by Joseph E. Wagner, Patrick J. Manning ; contributors, James E. Breazile ... [et al.].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New York : Academic Press, c1976.</t>
        </is>
      </c>
      <c r="M67" t="inlineStr">
        <is>
          <t>1976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QY </t>
        </is>
      </c>
      <c r="S67" t="n">
        <v>6</v>
      </c>
      <c r="T67" t="n">
        <v>6</v>
      </c>
      <c r="U67" t="inlineStr">
        <is>
          <t>1996-05-31</t>
        </is>
      </c>
      <c r="V67" t="inlineStr">
        <is>
          <t>1996-05-31</t>
        </is>
      </c>
      <c r="W67" t="inlineStr">
        <is>
          <t>1988-03-21</t>
        </is>
      </c>
      <c r="X67" t="inlineStr">
        <is>
          <t>1988-03-21</t>
        </is>
      </c>
      <c r="Y67" t="n">
        <v>492</v>
      </c>
      <c r="Z67" t="n">
        <v>356</v>
      </c>
      <c r="AA67" t="n">
        <v>396</v>
      </c>
      <c r="AB67" t="n">
        <v>4</v>
      </c>
      <c r="AC67" t="n">
        <v>4</v>
      </c>
      <c r="AD67" t="n">
        <v>10</v>
      </c>
      <c r="AE67" t="n">
        <v>13</v>
      </c>
      <c r="AF67" t="n">
        <v>1</v>
      </c>
      <c r="AG67" t="n">
        <v>3</v>
      </c>
      <c r="AH67" t="n">
        <v>3</v>
      </c>
      <c r="AI67" t="n">
        <v>5</v>
      </c>
      <c r="AJ67" t="n">
        <v>5</v>
      </c>
      <c r="AK67" t="n">
        <v>5</v>
      </c>
      <c r="AL67" t="n">
        <v>3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HYPERLINK("http://catalog.hathitrust.org/Record/000021411","HathiTrust Record")</f>
        <v/>
      </c>
      <c r="AS67">
        <f>HYPERLINK("https://creighton-primo.hosted.exlibrisgroup.com/primo-explore/search?tab=default_tab&amp;search_scope=EVERYTHING&amp;vid=01CRU&amp;lang=en_US&amp;offset=0&amp;query=any,contains,991000979889702656","Catalog Record")</f>
        <v/>
      </c>
      <c r="AT67">
        <f>HYPERLINK("http://www.worldcat.org/oclc/1622080","WorldCat Record")</f>
        <v/>
      </c>
      <c r="AU67" t="inlineStr">
        <is>
          <t>350539254:eng</t>
        </is>
      </c>
      <c r="AV67" t="inlineStr">
        <is>
          <t>1622080</t>
        </is>
      </c>
      <c r="AW67" t="inlineStr">
        <is>
          <t>991000979889702656</t>
        </is>
      </c>
      <c r="AX67" t="inlineStr">
        <is>
          <t>991000979889702656</t>
        </is>
      </c>
      <c r="AY67" t="inlineStr">
        <is>
          <t>2270640340002656</t>
        </is>
      </c>
      <c r="AZ67" t="inlineStr">
        <is>
          <t>BOOK</t>
        </is>
      </c>
      <c r="BB67" t="inlineStr">
        <is>
          <t>9780127300504</t>
        </is>
      </c>
      <c r="BC67" t="inlineStr">
        <is>
          <t>30001000212714</t>
        </is>
      </c>
      <c r="BD67" t="inlineStr">
        <is>
          <t>893540880</t>
        </is>
      </c>
    </row>
    <row r="68">
      <c r="A68" t="inlineStr">
        <is>
          <t>No</t>
        </is>
      </c>
      <c r="B68" t="inlineStr">
        <is>
          <t>QY 50 C271 1991</t>
        </is>
      </c>
      <c r="C68" t="inlineStr">
        <is>
          <t>0                      QY 0050000C  271         1991</t>
        </is>
      </c>
      <c r="D68" t="inlineStr">
        <is>
          <t>The care and use of amphibians, reptiles and fish in research : proceedings from a SCAW/LSUSVM sponsored conference, The Care and Use of Amphibians, Reptiles and Fish in Research : held April 8-9, 1991 in New Orleans, Louisiana / with additional material provided by the authors ; edited by Dorcas O. Schaeffer, Kevin M. Kleinow and Lee Krulisch.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Care and Use of Amphibians, Reptiles and Fish in Research Conference (1991 : New Orleans, La.)</t>
        </is>
      </c>
      <c r="L68" t="inlineStr">
        <is>
          <t>Bethesda, Md. : Scientists Center for Animal Welfare, [1992]</t>
        </is>
      </c>
      <c r="M68" t="inlineStr">
        <is>
          <t>1992</t>
        </is>
      </c>
      <c r="O68" t="inlineStr">
        <is>
          <t>eng</t>
        </is>
      </c>
      <c r="P68" t="inlineStr">
        <is>
          <t>mdu</t>
        </is>
      </c>
      <c r="R68" t="inlineStr">
        <is>
          <t xml:space="preserve">QY </t>
        </is>
      </c>
      <c r="S68" t="n">
        <v>4</v>
      </c>
      <c r="T68" t="n">
        <v>4</v>
      </c>
      <c r="U68" t="inlineStr">
        <is>
          <t>2001-11-26</t>
        </is>
      </c>
      <c r="V68" t="inlineStr">
        <is>
          <t>2001-11-26</t>
        </is>
      </c>
      <c r="W68" t="inlineStr">
        <is>
          <t>1993-03-11</t>
        </is>
      </c>
      <c r="X68" t="inlineStr">
        <is>
          <t>1993-03-11</t>
        </is>
      </c>
      <c r="Y68" t="n">
        <v>17</v>
      </c>
      <c r="Z68" t="n">
        <v>14</v>
      </c>
      <c r="AA68" t="n">
        <v>15</v>
      </c>
      <c r="AB68" t="n">
        <v>1</v>
      </c>
      <c r="AC68" t="n">
        <v>1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HYPERLINK("https://creighton-primo.hosted.exlibrisgroup.com/primo-explore/search?tab=default_tab&amp;search_scope=EVERYTHING&amp;vid=01CRU&amp;lang=en_US&amp;offset=0&amp;query=any,contains,991001432529702656","Catalog Record")</f>
        <v/>
      </c>
      <c r="AT68">
        <f>HYPERLINK("http://www.worldcat.org/oclc/27393591","WorldCat Record")</f>
        <v/>
      </c>
      <c r="AU68" t="inlineStr">
        <is>
          <t>4085790679:eng</t>
        </is>
      </c>
      <c r="AV68" t="inlineStr">
        <is>
          <t>27393591</t>
        </is>
      </c>
      <c r="AW68" t="inlineStr">
        <is>
          <t>991001432529702656</t>
        </is>
      </c>
      <c r="AX68" t="inlineStr">
        <is>
          <t>991001432529702656</t>
        </is>
      </c>
      <c r="AY68" t="inlineStr">
        <is>
          <t>2258403580002656</t>
        </is>
      </c>
      <c r="AZ68" t="inlineStr">
        <is>
          <t>BOOK</t>
        </is>
      </c>
      <c r="BC68" t="inlineStr">
        <is>
          <t>30001002529990</t>
        </is>
      </c>
      <c r="BD68" t="inlineStr">
        <is>
          <t>893826746</t>
        </is>
      </c>
    </row>
    <row r="69">
      <c r="A69" t="inlineStr">
        <is>
          <t>No</t>
        </is>
      </c>
      <c r="B69" t="inlineStr">
        <is>
          <t>QY 50 C641 1989</t>
        </is>
      </c>
      <c r="C69" t="inlineStr">
        <is>
          <t>0                      QY 0050000C  641         1989</t>
        </is>
      </c>
      <c r="D69" t="inlineStr">
        <is>
          <t>The Clinical chemistry of laboratory animals / edited by Walter F. Loeb and Fred W. Quimby.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New York : Pergamon Press, c1989.</t>
        </is>
      </c>
      <c r="M69" t="inlineStr">
        <is>
          <t>1989</t>
        </is>
      </c>
      <c r="N69" t="inlineStr">
        <is>
          <t>1st ed.</t>
        </is>
      </c>
      <c r="O69" t="inlineStr">
        <is>
          <t>eng</t>
        </is>
      </c>
      <c r="P69" t="inlineStr">
        <is>
          <t>xxu</t>
        </is>
      </c>
      <c r="R69" t="inlineStr">
        <is>
          <t xml:space="preserve">QY </t>
        </is>
      </c>
      <c r="S69" t="n">
        <v>7</v>
      </c>
      <c r="T69" t="n">
        <v>7</v>
      </c>
      <c r="U69" t="inlineStr">
        <is>
          <t>1990-12-13</t>
        </is>
      </c>
      <c r="V69" t="inlineStr">
        <is>
          <t>1990-12-13</t>
        </is>
      </c>
      <c r="W69" t="inlineStr">
        <is>
          <t>1989-12-11</t>
        </is>
      </c>
      <c r="X69" t="inlineStr">
        <is>
          <t>1989-12-11</t>
        </is>
      </c>
      <c r="Y69" t="n">
        <v>269</v>
      </c>
      <c r="Z69" t="n">
        <v>197</v>
      </c>
      <c r="AA69" t="n">
        <v>250</v>
      </c>
      <c r="AB69" t="n">
        <v>1</v>
      </c>
      <c r="AC69" t="n">
        <v>2</v>
      </c>
      <c r="AD69" t="n">
        <v>6</v>
      </c>
      <c r="AE69" t="n">
        <v>8</v>
      </c>
      <c r="AF69" t="n">
        <v>2</v>
      </c>
      <c r="AG69" t="n">
        <v>2</v>
      </c>
      <c r="AH69" t="n">
        <v>3</v>
      </c>
      <c r="AI69" t="n">
        <v>4</v>
      </c>
      <c r="AJ69" t="n">
        <v>2</v>
      </c>
      <c r="AK69" t="n">
        <v>2</v>
      </c>
      <c r="AL69" t="n">
        <v>0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HYPERLINK("http://catalog.hathitrust.org/Record/001942731","HathiTrust Record")</f>
        <v/>
      </c>
      <c r="AS69">
        <f>HYPERLINK("https://creighton-primo.hosted.exlibrisgroup.com/primo-explore/search?tab=default_tab&amp;search_scope=EVERYTHING&amp;vid=01CRU&amp;lang=en_US&amp;offset=0&amp;query=any,contains,991001377469702656","Catalog Record")</f>
        <v/>
      </c>
      <c r="AT69">
        <f>HYPERLINK("http://www.worldcat.org/oclc/18558868","WorldCat Record")</f>
        <v/>
      </c>
      <c r="AU69" t="inlineStr">
        <is>
          <t>350410987:eng</t>
        </is>
      </c>
      <c r="AV69" t="inlineStr">
        <is>
          <t>18558868</t>
        </is>
      </c>
      <c r="AW69" t="inlineStr">
        <is>
          <t>991001377469702656</t>
        </is>
      </c>
      <c r="AX69" t="inlineStr">
        <is>
          <t>991001377469702656</t>
        </is>
      </c>
      <c r="AY69" t="inlineStr">
        <is>
          <t>2258502750002656</t>
        </is>
      </c>
      <c r="AZ69" t="inlineStr">
        <is>
          <t>BOOK</t>
        </is>
      </c>
      <c r="BB69" t="inlineStr">
        <is>
          <t>9780080351803</t>
        </is>
      </c>
      <c r="BC69" t="inlineStr">
        <is>
          <t>30001001798448</t>
        </is>
      </c>
      <c r="BD69" t="inlineStr">
        <is>
          <t>893467933</t>
        </is>
      </c>
    </row>
    <row r="70">
      <c r="A70" t="inlineStr">
        <is>
          <t>No</t>
        </is>
      </c>
      <c r="B70" t="inlineStr">
        <is>
          <t>QY 50 E84 1991</t>
        </is>
      </c>
      <c r="C70" t="inlineStr">
        <is>
          <t>0                      QY 0050000E  84          1991</t>
        </is>
      </c>
      <c r="D70" t="inlineStr">
        <is>
          <t>Lives in the balance : the ethics of using animals in biomedical research : the report of a working party of the Institute of Medical Ethics / edited by Jane A. Smith and Kenneth M. Boyd.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Oxford ; New York : Oxford University Press, c1991.</t>
        </is>
      </c>
      <c r="M70" t="inlineStr">
        <is>
          <t>1991</t>
        </is>
      </c>
      <c r="O70" t="inlineStr">
        <is>
          <t>eng</t>
        </is>
      </c>
      <c r="P70" t="inlineStr">
        <is>
          <t>enk</t>
        </is>
      </c>
      <c r="R70" t="inlineStr">
        <is>
          <t xml:space="preserve">QY </t>
        </is>
      </c>
      <c r="S70" t="n">
        <v>15</v>
      </c>
      <c r="T70" t="n">
        <v>15</v>
      </c>
      <c r="U70" t="inlineStr">
        <is>
          <t>1999-03-26</t>
        </is>
      </c>
      <c r="V70" t="inlineStr">
        <is>
          <t>1999-03-26</t>
        </is>
      </c>
      <c r="W70" t="inlineStr">
        <is>
          <t>1992-02-17</t>
        </is>
      </c>
      <c r="X70" t="inlineStr">
        <is>
          <t>1992-02-17</t>
        </is>
      </c>
      <c r="Y70" t="n">
        <v>617</v>
      </c>
      <c r="Z70" t="n">
        <v>489</v>
      </c>
      <c r="AA70" t="n">
        <v>495</v>
      </c>
      <c r="AB70" t="n">
        <v>4</v>
      </c>
      <c r="AC70" t="n">
        <v>4</v>
      </c>
      <c r="AD70" t="n">
        <v>31</v>
      </c>
      <c r="AE70" t="n">
        <v>31</v>
      </c>
      <c r="AF70" t="n">
        <v>12</v>
      </c>
      <c r="AG70" t="n">
        <v>12</v>
      </c>
      <c r="AH70" t="n">
        <v>7</v>
      </c>
      <c r="AI70" t="n">
        <v>7</v>
      </c>
      <c r="AJ70" t="n">
        <v>10</v>
      </c>
      <c r="AK70" t="n">
        <v>10</v>
      </c>
      <c r="AL70" t="n">
        <v>2</v>
      </c>
      <c r="AM70" t="n">
        <v>2</v>
      </c>
      <c r="AN70" t="n">
        <v>7</v>
      </c>
      <c r="AO70" t="n">
        <v>7</v>
      </c>
      <c r="AP70" t="inlineStr">
        <is>
          <t>No</t>
        </is>
      </c>
      <c r="AQ70" t="inlineStr">
        <is>
          <t>Yes</t>
        </is>
      </c>
      <c r="AR70">
        <f>HYPERLINK("http://catalog.hathitrust.org/Record/002511510","HathiTrust Record")</f>
        <v/>
      </c>
      <c r="AS70">
        <f>HYPERLINK("https://creighton-primo.hosted.exlibrisgroup.com/primo-explore/search?tab=default_tab&amp;search_scope=EVERYTHING&amp;vid=01CRU&amp;lang=en_US&amp;offset=0&amp;query=any,contains,991001037259702656","Catalog Record")</f>
        <v/>
      </c>
      <c r="AT70">
        <f>HYPERLINK("http://www.worldcat.org/oclc/23731739","WorldCat Record")</f>
        <v/>
      </c>
      <c r="AU70" t="inlineStr">
        <is>
          <t>836864857:eng</t>
        </is>
      </c>
      <c r="AV70" t="inlineStr">
        <is>
          <t>23731739</t>
        </is>
      </c>
      <c r="AW70" t="inlineStr">
        <is>
          <t>991001037259702656</t>
        </is>
      </c>
      <c r="AX70" t="inlineStr">
        <is>
          <t>991001037259702656</t>
        </is>
      </c>
      <c r="AY70" t="inlineStr">
        <is>
          <t>2270119020002656</t>
        </is>
      </c>
      <c r="AZ70" t="inlineStr">
        <is>
          <t>BOOK</t>
        </is>
      </c>
      <c r="BC70" t="inlineStr">
        <is>
          <t>30001002244970</t>
        </is>
      </c>
      <c r="BD70" t="inlineStr">
        <is>
          <t>893134203</t>
        </is>
      </c>
    </row>
    <row r="71">
      <c r="A71" t="inlineStr">
        <is>
          <t>No</t>
        </is>
      </c>
      <c r="B71" t="inlineStr">
        <is>
          <t>QY 50 E96 1990</t>
        </is>
      </c>
      <c r="C71" t="inlineStr">
        <is>
          <t>0                      QY 0050000E  96          1990</t>
        </is>
      </c>
      <c r="D71" t="inlineStr">
        <is>
          <t>The Experimental animal in biomedical research / editor, Bernard E. Rollin ; assistant to the editor, M. Lynne Kesel.</t>
        </is>
      </c>
      <c r="E71" t="inlineStr">
        <is>
          <t>V. 1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Boca Raton, Fla. : CRC Press, c1990.</t>
        </is>
      </c>
      <c r="M71" t="inlineStr">
        <is>
          <t>1990</t>
        </is>
      </c>
      <c r="O71" t="inlineStr">
        <is>
          <t>eng</t>
        </is>
      </c>
      <c r="P71" t="inlineStr">
        <is>
          <t>xxu</t>
        </is>
      </c>
      <c r="R71" t="inlineStr">
        <is>
          <t xml:space="preserve">QY </t>
        </is>
      </c>
      <c r="S71" t="n">
        <v>21</v>
      </c>
      <c r="T71" t="n">
        <v>21</v>
      </c>
      <c r="U71" t="inlineStr">
        <is>
          <t>1999-03-26</t>
        </is>
      </c>
      <c r="V71" t="inlineStr">
        <is>
          <t>1999-03-26</t>
        </is>
      </c>
      <c r="W71" t="inlineStr">
        <is>
          <t>1990-07-12</t>
        </is>
      </c>
      <c r="X71" t="inlineStr">
        <is>
          <t>1990-07-12</t>
        </is>
      </c>
      <c r="Y71" t="n">
        <v>272</v>
      </c>
      <c r="Z71" t="n">
        <v>218</v>
      </c>
      <c r="AA71" t="n">
        <v>224</v>
      </c>
      <c r="AB71" t="n">
        <v>4</v>
      </c>
      <c r="AC71" t="n">
        <v>4</v>
      </c>
      <c r="AD71" t="n">
        <v>8</v>
      </c>
      <c r="AE71" t="n">
        <v>8</v>
      </c>
      <c r="AF71" t="n">
        <v>3</v>
      </c>
      <c r="AG71" t="n">
        <v>3</v>
      </c>
      <c r="AH71" t="n">
        <v>2</v>
      </c>
      <c r="AI71" t="n">
        <v>2</v>
      </c>
      <c r="AJ71" t="n">
        <v>4</v>
      </c>
      <c r="AK71" t="n">
        <v>4</v>
      </c>
      <c r="AL71" t="n">
        <v>3</v>
      </c>
      <c r="AM71" t="n">
        <v>3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HYPERLINK("https://creighton-primo.hosted.exlibrisgroup.com/primo-explore/search?tab=default_tab&amp;search_scope=EVERYTHING&amp;vid=01CRU&amp;lang=en_US&amp;offset=0&amp;query=any,contains,991001451259702656","Catalog Record")</f>
        <v/>
      </c>
      <c r="AT71">
        <f>HYPERLINK("http://www.worldcat.org/oclc/21293626","WorldCat Record")</f>
        <v/>
      </c>
      <c r="AU71" t="inlineStr">
        <is>
          <t>365746738:eng</t>
        </is>
      </c>
      <c r="AV71" t="inlineStr">
        <is>
          <t>21293626</t>
        </is>
      </c>
      <c r="AW71" t="inlineStr">
        <is>
          <t>991001451259702656</t>
        </is>
      </c>
      <c r="AX71" t="inlineStr">
        <is>
          <t>991001451259702656</t>
        </is>
      </c>
      <c r="AY71" t="inlineStr">
        <is>
          <t>2265246600002656</t>
        </is>
      </c>
      <c r="AZ71" t="inlineStr">
        <is>
          <t>BOOK</t>
        </is>
      </c>
      <c r="BB71" t="inlineStr">
        <is>
          <t>9780849349812</t>
        </is>
      </c>
      <c r="BC71" t="inlineStr">
        <is>
          <t>30001001883042</t>
        </is>
      </c>
      <c r="BD71" t="inlineStr">
        <is>
          <t>893633071</t>
        </is>
      </c>
    </row>
    <row r="72">
      <c r="A72" t="inlineStr">
        <is>
          <t>No</t>
        </is>
      </c>
      <c r="B72" t="inlineStr">
        <is>
          <t>QY 50 F246c 1950</t>
        </is>
      </c>
      <c r="C72" t="inlineStr">
        <is>
          <t>0                      QY 0050000F  246c        1950</t>
        </is>
      </c>
      <c r="D72" t="inlineStr">
        <is>
          <t>The care and breeding of laboratory animals / Edmond J. Farris.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Farris, Edmond J. (Edmond John), 1907-</t>
        </is>
      </c>
      <c r="L72" t="inlineStr">
        <is>
          <t>New York : Wiley, c1950.</t>
        </is>
      </c>
      <c r="M72" t="inlineStr">
        <is>
          <t>1950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QY </t>
        </is>
      </c>
      <c r="S72" t="n">
        <v>5</v>
      </c>
      <c r="T72" t="n">
        <v>5</v>
      </c>
      <c r="U72" t="inlineStr">
        <is>
          <t>1999-03-24</t>
        </is>
      </c>
      <c r="V72" t="inlineStr">
        <is>
          <t>1999-03-24</t>
        </is>
      </c>
      <c r="W72" t="inlineStr">
        <is>
          <t>1988-02-10</t>
        </is>
      </c>
      <c r="X72" t="inlineStr">
        <is>
          <t>1988-02-10</t>
        </is>
      </c>
      <c r="Y72" t="n">
        <v>634</v>
      </c>
      <c r="Z72" t="n">
        <v>523</v>
      </c>
      <c r="AA72" t="n">
        <v>529</v>
      </c>
      <c r="AB72" t="n">
        <v>5</v>
      </c>
      <c r="AC72" t="n">
        <v>5</v>
      </c>
      <c r="AD72" t="n">
        <v>22</v>
      </c>
      <c r="AE72" t="n">
        <v>22</v>
      </c>
      <c r="AF72" t="n">
        <v>9</v>
      </c>
      <c r="AG72" t="n">
        <v>9</v>
      </c>
      <c r="AH72" t="n">
        <v>2</v>
      </c>
      <c r="AI72" t="n">
        <v>2</v>
      </c>
      <c r="AJ72" t="n">
        <v>11</v>
      </c>
      <c r="AK72" t="n">
        <v>11</v>
      </c>
      <c r="AL72" t="n">
        <v>4</v>
      </c>
      <c r="AM72" t="n">
        <v>4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R72">
        <f>HYPERLINK("http://catalog.hathitrust.org/Record/001498796","HathiTrust Record")</f>
        <v/>
      </c>
      <c r="AS72">
        <f>HYPERLINK("https://creighton-primo.hosted.exlibrisgroup.com/primo-explore/search?tab=default_tab&amp;search_scope=EVERYTHING&amp;vid=01CRU&amp;lang=en_US&amp;offset=0&amp;query=any,contains,991000979799702656","Catalog Record")</f>
        <v/>
      </c>
      <c r="AT72">
        <f>HYPERLINK("http://www.worldcat.org/oclc/273138","WorldCat Record")</f>
        <v/>
      </c>
      <c r="AU72" t="inlineStr">
        <is>
          <t>1404604:eng</t>
        </is>
      </c>
      <c r="AV72" t="inlineStr">
        <is>
          <t>273138</t>
        </is>
      </c>
      <c r="AW72" t="inlineStr">
        <is>
          <t>991000979799702656</t>
        </is>
      </c>
      <c r="AX72" t="inlineStr">
        <is>
          <t>991000979799702656</t>
        </is>
      </c>
      <c r="AY72" t="inlineStr">
        <is>
          <t>2261988750002656</t>
        </is>
      </c>
      <c r="AZ72" t="inlineStr">
        <is>
          <t>BOOK</t>
        </is>
      </c>
      <c r="BC72" t="inlineStr">
        <is>
          <t>30001000212698</t>
        </is>
      </c>
      <c r="BD72" t="inlineStr">
        <is>
          <t>893363630</t>
        </is>
      </c>
    </row>
    <row r="73">
      <c r="A73" t="inlineStr">
        <is>
          <t>No</t>
        </is>
      </c>
      <c r="B73" t="inlineStr">
        <is>
          <t>QY 50 G814b 1923</t>
        </is>
      </c>
      <c r="C73" t="inlineStr">
        <is>
          <t>0                      QY 0050000G  814b        1923</t>
        </is>
      </c>
      <c r="D73" t="inlineStr">
        <is>
          <t>Breeding and care of the albino rat for research purposes / Milton J. Greenman and F. Louise Duhring.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Greenman, Milton J. (Milton Jay), 1866-1937.</t>
        </is>
      </c>
      <c r="L73" t="inlineStr">
        <is>
          <t>Philadelphia : The Wistar institute of anatomy and histology, 1923.</t>
        </is>
      </c>
      <c r="M73" t="inlineStr">
        <is>
          <t>1923</t>
        </is>
      </c>
      <c r="O73" t="inlineStr">
        <is>
          <t>eng</t>
        </is>
      </c>
      <c r="P73" t="inlineStr">
        <is>
          <t xml:space="preserve">xx </t>
        </is>
      </c>
      <c r="R73" t="inlineStr">
        <is>
          <t xml:space="preserve">QY </t>
        </is>
      </c>
      <c r="S73" t="n">
        <v>2</v>
      </c>
      <c r="T73" t="n">
        <v>2</v>
      </c>
      <c r="U73" t="inlineStr">
        <is>
          <t>1993-01-12</t>
        </is>
      </c>
      <c r="V73" t="inlineStr">
        <is>
          <t>1993-01-12</t>
        </is>
      </c>
      <c r="W73" t="inlineStr">
        <is>
          <t>1988-03-25</t>
        </is>
      </c>
      <c r="X73" t="inlineStr">
        <is>
          <t>1988-03-25</t>
        </is>
      </c>
      <c r="Y73" t="n">
        <v>95</v>
      </c>
      <c r="Z73" t="n">
        <v>82</v>
      </c>
      <c r="AA73" t="n">
        <v>165</v>
      </c>
      <c r="AB73" t="n">
        <v>2</v>
      </c>
      <c r="AC73" t="n">
        <v>2</v>
      </c>
      <c r="AD73" t="n">
        <v>3</v>
      </c>
      <c r="AE73" t="n">
        <v>4</v>
      </c>
      <c r="AF73" t="n">
        <v>1</v>
      </c>
      <c r="AG73" t="n">
        <v>1</v>
      </c>
      <c r="AH73" t="n">
        <v>0</v>
      </c>
      <c r="AI73" t="n">
        <v>0</v>
      </c>
      <c r="AJ73" t="n">
        <v>1</v>
      </c>
      <c r="AK73" t="n">
        <v>2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Yes</t>
        </is>
      </c>
      <c r="AQ73" t="inlineStr">
        <is>
          <t>No</t>
        </is>
      </c>
      <c r="AR73">
        <f>HYPERLINK("http://catalog.hathitrust.org/Record/001502875","HathiTrust Record")</f>
        <v/>
      </c>
      <c r="AS73">
        <f>HYPERLINK("https://creighton-primo.hosted.exlibrisgroup.com/primo-explore/search?tab=default_tab&amp;search_scope=EVERYTHING&amp;vid=01CRU&amp;lang=en_US&amp;offset=0&amp;query=any,contains,991000979769702656","Catalog Record")</f>
        <v/>
      </c>
      <c r="AT73">
        <f>HYPERLINK("http://www.worldcat.org/oclc/1146736","WorldCat Record")</f>
        <v/>
      </c>
      <c r="AU73" t="inlineStr">
        <is>
          <t>1962700:eng</t>
        </is>
      </c>
      <c r="AV73" t="inlineStr">
        <is>
          <t>1146736</t>
        </is>
      </c>
      <c r="AW73" t="inlineStr">
        <is>
          <t>991000979769702656</t>
        </is>
      </c>
      <c r="AX73" t="inlineStr">
        <is>
          <t>991000979769702656</t>
        </is>
      </c>
      <c r="AY73" t="inlineStr">
        <is>
          <t>2262051660002656</t>
        </is>
      </c>
      <c r="AZ73" t="inlineStr">
        <is>
          <t>BOOK</t>
        </is>
      </c>
      <c r="BC73" t="inlineStr">
        <is>
          <t>30001000212656</t>
        </is>
      </c>
      <c r="BD73" t="inlineStr">
        <is>
          <t>893540879</t>
        </is>
      </c>
    </row>
    <row r="74">
      <c r="A74" t="inlineStr">
        <is>
          <t>No</t>
        </is>
      </c>
      <c r="B74" t="inlineStr">
        <is>
          <t>QY 50 H236</t>
        </is>
      </c>
      <c r="C74" t="inlineStr">
        <is>
          <t>0                      QY 0050000H  236</t>
        </is>
      </c>
      <c r="D74" t="inlineStr">
        <is>
          <t>CRC handbook of laboratory animal science / editors, Edward C. Melby, Jr., Norman H. Altman.</t>
        </is>
      </c>
      <c r="E74" t="inlineStr">
        <is>
          <t>V. 3</t>
        </is>
      </c>
      <c r="F74" t="inlineStr">
        <is>
          <t>Yes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Melby, Edward C.</t>
        </is>
      </c>
      <c r="L74" t="inlineStr">
        <is>
          <t>Cleveland : CRC Press, [1974-76]</t>
        </is>
      </c>
      <c r="M74" t="inlineStr">
        <is>
          <t>1974</t>
        </is>
      </c>
      <c r="O74" t="inlineStr">
        <is>
          <t>eng</t>
        </is>
      </c>
      <c r="P74" t="inlineStr">
        <is>
          <t>ohu</t>
        </is>
      </c>
      <c r="R74" t="inlineStr">
        <is>
          <t xml:space="preserve">QY </t>
        </is>
      </c>
      <c r="S74" t="n">
        <v>0</v>
      </c>
      <c r="T74" t="n">
        <v>2</v>
      </c>
      <c r="V74" t="inlineStr">
        <is>
          <t>1990-12-13</t>
        </is>
      </c>
      <c r="W74" t="inlineStr">
        <is>
          <t>1988-02-10</t>
        </is>
      </c>
      <c r="X74" t="inlineStr">
        <is>
          <t>1988-03-25</t>
        </is>
      </c>
      <c r="Y74" t="n">
        <v>409</v>
      </c>
      <c r="Z74" t="n">
        <v>313</v>
      </c>
      <c r="AA74" t="n">
        <v>316</v>
      </c>
      <c r="AB74" t="n">
        <v>2</v>
      </c>
      <c r="AC74" t="n">
        <v>2</v>
      </c>
      <c r="AD74" t="n">
        <v>8</v>
      </c>
      <c r="AE74" t="n">
        <v>8</v>
      </c>
      <c r="AF74" t="n">
        <v>4</v>
      </c>
      <c r="AG74" t="n">
        <v>4</v>
      </c>
      <c r="AH74" t="n">
        <v>0</v>
      </c>
      <c r="AI74" t="n">
        <v>0</v>
      </c>
      <c r="AJ74" t="n">
        <v>4</v>
      </c>
      <c r="AK74" t="n">
        <v>4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HYPERLINK("http://catalog.hathitrust.org/Record/000033100","HathiTrust Record")</f>
        <v/>
      </c>
      <c r="AS74">
        <f>HYPERLINK("https://creighton-primo.hosted.exlibrisgroup.com/primo-explore/search?tab=default_tab&amp;search_scope=EVERYTHING&amp;vid=01CRU&amp;lang=en_US&amp;offset=0&amp;query=any,contains,991000979669702656","Catalog Record")</f>
        <v/>
      </c>
      <c r="AT74">
        <f>HYPERLINK("http://www.worldcat.org/oclc/1109974","WorldCat Record")</f>
        <v/>
      </c>
      <c r="AU74" t="inlineStr">
        <is>
          <t>5453622701:eng</t>
        </is>
      </c>
      <c r="AV74" t="inlineStr">
        <is>
          <t>1109974</t>
        </is>
      </c>
      <c r="AW74" t="inlineStr">
        <is>
          <t>991000979669702656</t>
        </is>
      </c>
      <c r="AX74" t="inlineStr">
        <is>
          <t>991000979669702656</t>
        </is>
      </c>
      <c r="AY74" t="inlineStr">
        <is>
          <t>2255325170002656</t>
        </is>
      </c>
      <c r="AZ74" t="inlineStr">
        <is>
          <t>BOOK</t>
        </is>
      </c>
      <c r="BB74" t="inlineStr">
        <is>
          <t>9780878193431</t>
        </is>
      </c>
      <c r="BC74" t="inlineStr">
        <is>
          <t>30001000212607</t>
        </is>
      </c>
      <c r="BD74" t="inlineStr">
        <is>
          <t>893450679</t>
        </is>
      </c>
    </row>
    <row r="75">
      <c r="A75" t="inlineStr">
        <is>
          <t>No</t>
        </is>
      </c>
      <c r="B75" t="inlineStr">
        <is>
          <t>QY 50 H236</t>
        </is>
      </c>
      <c r="C75" t="inlineStr">
        <is>
          <t>0                      QY 0050000H  236</t>
        </is>
      </c>
      <c r="D75" t="inlineStr">
        <is>
          <t>CRC handbook of laboratory animal science / editors, Edward C. Melby, Jr., Norman H. Altman.</t>
        </is>
      </c>
      <c r="E75" t="inlineStr">
        <is>
          <t>V. 1</t>
        </is>
      </c>
      <c r="F75" t="inlineStr">
        <is>
          <t>Yes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Melby, Edward C.</t>
        </is>
      </c>
      <c r="L75" t="inlineStr">
        <is>
          <t>Cleveland : CRC Press, [1974-76]</t>
        </is>
      </c>
      <c r="M75" t="inlineStr">
        <is>
          <t>1974</t>
        </is>
      </c>
      <c r="O75" t="inlineStr">
        <is>
          <t>eng</t>
        </is>
      </c>
      <c r="P75" t="inlineStr">
        <is>
          <t>ohu</t>
        </is>
      </c>
      <c r="R75" t="inlineStr">
        <is>
          <t xml:space="preserve">QY </t>
        </is>
      </c>
      <c r="S75" t="n">
        <v>0</v>
      </c>
      <c r="T75" t="n">
        <v>2</v>
      </c>
      <c r="V75" t="inlineStr">
        <is>
          <t>1990-12-13</t>
        </is>
      </c>
      <c r="W75" t="inlineStr">
        <is>
          <t>1988-03-25</t>
        </is>
      </c>
      <c r="X75" t="inlineStr">
        <is>
          <t>1988-03-25</t>
        </is>
      </c>
      <c r="Y75" t="n">
        <v>409</v>
      </c>
      <c r="Z75" t="n">
        <v>313</v>
      </c>
      <c r="AA75" t="n">
        <v>316</v>
      </c>
      <c r="AB75" t="n">
        <v>2</v>
      </c>
      <c r="AC75" t="n">
        <v>2</v>
      </c>
      <c r="AD75" t="n">
        <v>8</v>
      </c>
      <c r="AE75" t="n">
        <v>8</v>
      </c>
      <c r="AF75" t="n">
        <v>4</v>
      </c>
      <c r="AG75" t="n">
        <v>4</v>
      </c>
      <c r="AH75" t="n">
        <v>0</v>
      </c>
      <c r="AI75" t="n">
        <v>0</v>
      </c>
      <c r="AJ75" t="n">
        <v>4</v>
      </c>
      <c r="AK75" t="n">
        <v>4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HYPERLINK("http://catalog.hathitrust.org/Record/000033100","HathiTrust Record")</f>
        <v/>
      </c>
      <c r="AS75">
        <f>HYPERLINK("https://creighton-primo.hosted.exlibrisgroup.com/primo-explore/search?tab=default_tab&amp;search_scope=EVERYTHING&amp;vid=01CRU&amp;lang=en_US&amp;offset=0&amp;query=any,contains,991000979669702656","Catalog Record")</f>
        <v/>
      </c>
      <c r="AT75">
        <f>HYPERLINK("http://www.worldcat.org/oclc/1109974","WorldCat Record")</f>
        <v/>
      </c>
      <c r="AU75" t="inlineStr">
        <is>
          <t>5453622701:eng</t>
        </is>
      </c>
      <c r="AV75" t="inlineStr">
        <is>
          <t>1109974</t>
        </is>
      </c>
      <c r="AW75" t="inlineStr">
        <is>
          <t>991000979669702656</t>
        </is>
      </c>
      <c r="AX75" t="inlineStr">
        <is>
          <t>991000979669702656</t>
        </is>
      </c>
      <c r="AY75" t="inlineStr">
        <is>
          <t>2255325170002656</t>
        </is>
      </c>
      <c r="AZ75" t="inlineStr">
        <is>
          <t>BOOK</t>
        </is>
      </c>
      <c r="BB75" t="inlineStr">
        <is>
          <t>9780878193431</t>
        </is>
      </c>
      <c r="BC75" t="inlineStr">
        <is>
          <t>30001000212623</t>
        </is>
      </c>
      <c r="BD75" t="inlineStr">
        <is>
          <t>893465067</t>
        </is>
      </c>
    </row>
    <row r="76">
      <c r="A76" t="inlineStr">
        <is>
          <t>No</t>
        </is>
      </c>
      <c r="B76" t="inlineStr">
        <is>
          <t>QY 50 H236</t>
        </is>
      </c>
      <c r="C76" t="inlineStr">
        <is>
          <t>0                      QY 0050000H  236</t>
        </is>
      </c>
      <c r="D76" t="inlineStr">
        <is>
          <t>CRC handbook of laboratory animal science / editors, Edward C. Melby, Jr., Norman H. Altman.</t>
        </is>
      </c>
      <c r="E76" t="inlineStr">
        <is>
          <t>V. 2</t>
        </is>
      </c>
      <c r="F76" t="inlineStr">
        <is>
          <t>Yes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Melby, Edward C.</t>
        </is>
      </c>
      <c r="L76" t="inlineStr">
        <is>
          <t>Cleveland : CRC Press, [1974-76]</t>
        </is>
      </c>
      <c r="M76" t="inlineStr">
        <is>
          <t>1974</t>
        </is>
      </c>
      <c r="O76" t="inlineStr">
        <is>
          <t>eng</t>
        </is>
      </c>
      <c r="P76" t="inlineStr">
        <is>
          <t>ohu</t>
        </is>
      </c>
      <c r="R76" t="inlineStr">
        <is>
          <t xml:space="preserve">QY </t>
        </is>
      </c>
      <c r="S76" t="n">
        <v>2</v>
      </c>
      <c r="T76" t="n">
        <v>2</v>
      </c>
      <c r="U76" t="inlineStr">
        <is>
          <t>1990-12-13</t>
        </is>
      </c>
      <c r="V76" t="inlineStr">
        <is>
          <t>1990-12-13</t>
        </is>
      </c>
      <c r="W76" t="inlineStr">
        <is>
          <t>1988-03-25</t>
        </is>
      </c>
      <c r="X76" t="inlineStr">
        <is>
          <t>1988-03-25</t>
        </is>
      </c>
      <c r="Y76" t="n">
        <v>409</v>
      </c>
      <c r="Z76" t="n">
        <v>313</v>
      </c>
      <c r="AA76" t="n">
        <v>316</v>
      </c>
      <c r="AB76" t="n">
        <v>2</v>
      </c>
      <c r="AC76" t="n">
        <v>2</v>
      </c>
      <c r="AD76" t="n">
        <v>8</v>
      </c>
      <c r="AE76" t="n">
        <v>8</v>
      </c>
      <c r="AF76" t="n">
        <v>4</v>
      </c>
      <c r="AG76" t="n">
        <v>4</v>
      </c>
      <c r="AH76" t="n">
        <v>0</v>
      </c>
      <c r="AI76" t="n">
        <v>0</v>
      </c>
      <c r="AJ76" t="n">
        <v>4</v>
      </c>
      <c r="AK76" t="n">
        <v>4</v>
      </c>
      <c r="AL76" t="n">
        <v>1</v>
      </c>
      <c r="AM76" t="n">
        <v>1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HYPERLINK("http://catalog.hathitrust.org/Record/000033100","HathiTrust Record")</f>
        <v/>
      </c>
      <c r="AS76">
        <f>HYPERLINK("https://creighton-primo.hosted.exlibrisgroup.com/primo-explore/search?tab=default_tab&amp;search_scope=EVERYTHING&amp;vid=01CRU&amp;lang=en_US&amp;offset=0&amp;query=any,contains,991000979669702656","Catalog Record")</f>
        <v/>
      </c>
      <c r="AT76">
        <f>HYPERLINK("http://www.worldcat.org/oclc/1109974","WorldCat Record")</f>
        <v/>
      </c>
      <c r="AU76" t="inlineStr">
        <is>
          <t>5453622701:eng</t>
        </is>
      </c>
      <c r="AV76" t="inlineStr">
        <is>
          <t>1109974</t>
        </is>
      </c>
      <c r="AW76" t="inlineStr">
        <is>
          <t>991000979669702656</t>
        </is>
      </c>
      <c r="AX76" t="inlineStr">
        <is>
          <t>991000979669702656</t>
        </is>
      </c>
      <c r="AY76" t="inlineStr">
        <is>
          <t>2255325170002656</t>
        </is>
      </c>
      <c r="AZ76" t="inlineStr">
        <is>
          <t>BOOK</t>
        </is>
      </c>
      <c r="BB76" t="inlineStr">
        <is>
          <t>9780878193431</t>
        </is>
      </c>
      <c r="BC76" t="inlineStr">
        <is>
          <t>30001000212615</t>
        </is>
      </c>
      <c r="BD76" t="inlineStr">
        <is>
          <t>893465066</t>
        </is>
      </c>
    </row>
    <row r="77">
      <c r="A77" t="inlineStr">
        <is>
          <t>No</t>
        </is>
      </c>
      <c r="B77" t="inlineStr">
        <is>
          <t>QY 50 H282b 1989</t>
        </is>
      </c>
      <c r="C77" t="inlineStr">
        <is>
          <t>0                      QY 0050000H  282b        1989</t>
        </is>
      </c>
      <c r="D77" t="inlineStr">
        <is>
          <t>The biology and medicine of rabbits and rodents / John E. Harkness, Joseph E. Wagner ; illustrations by Donald L. Connor.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Harkness, John E.</t>
        </is>
      </c>
      <c r="L77" t="inlineStr">
        <is>
          <t>Philadelphia : Lea &amp; Febiger, c1989.</t>
        </is>
      </c>
      <c r="M77" t="inlineStr">
        <is>
          <t>1989</t>
        </is>
      </c>
      <c r="N77" t="inlineStr">
        <is>
          <t>3rd ed.</t>
        </is>
      </c>
      <c r="O77" t="inlineStr">
        <is>
          <t>eng</t>
        </is>
      </c>
      <c r="P77" t="inlineStr">
        <is>
          <t>xxu</t>
        </is>
      </c>
      <c r="R77" t="inlineStr">
        <is>
          <t xml:space="preserve">QY </t>
        </is>
      </c>
      <c r="S77" t="n">
        <v>14</v>
      </c>
      <c r="T77" t="n">
        <v>14</v>
      </c>
      <c r="U77" t="inlineStr">
        <is>
          <t>1993-07-01</t>
        </is>
      </c>
      <c r="V77" t="inlineStr">
        <is>
          <t>1993-07-01</t>
        </is>
      </c>
      <c r="W77" t="inlineStr">
        <is>
          <t>1989-06-21</t>
        </is>
      </c>
      <c r="X77" t="inlineStr">
        <is>
          <t>1989-06-21</t>
        </is>
      </c>
      <c r="Y77" t="n">
        <v>233</v>
      </c>
      <c r="Z77" t="n">
        <v>177</v>
      </c>
      <c r="AA77" t="n">
        <v>391</v>
      </c>
      <c r="AB77" t="n">
        <v>1</v>
      </c>
      <c r="AC77" t="n">
        <v>5</v>
      </c>
      <c r="AD77" t="n">
        <v>2</v>
      </c>
      <c r="AE77" t="n">
        <v>18</v>
      </c>
      <c r="AF77" t="n">
        <v>0</v>
      </c>
      <c r="AG77" t="n">
        <v>6</v>
      </c>
      <c r="AH77" t="n">
        <v>1</v>
      </c>
      <c r="AI77" t="n">
        <v>4</v>
      </c>
      <c r="AJ77" t="n">
        <v>2</v>
      </c>
      <c r="AK77" t="n">
        <v>8</v>
      </c>
      <c r="AL77" t="n">
        <v>0</v>
      </c>
      <c r="AM77" t="n">
        <v>4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HYPERLINK("http://catalog.hathitrust.org/Record/002181168","HathiTrust Record")</f>
        <v/>
      </c>
      <c r="AS77">
        <f>HYPERLINK("https://creighton-primo.hosted.exlibrisgroup.com/primo-explore/search?tab=default_tab&amp;search_scope=EVERYTHING&amp;vid=01CRU&amp;lang=en_US&amp;offset=0&amp;query=any,contains,991001308849702656","Catalog Record")</f>
        <v/>
      </c>
      <c r="AT77">
        <f>HYPERLINK("http://www.worldcat.org/oclc/18224540","WorldCat Record")</f>
        <v/>
      </c>
      <c r="AU77" t="inlineStr">
        <is>
          <t>4834102:eng</t>
        </is>
      </c>
      <c r="AV77" t="inlineStr">
        <is>
          <t>18224540</t>
        </is>
      </c>
      <c r="AW77" t="inlineStr">
        <is>
          <t>991001308849702656</t>
        </is>
      </c>
      <c r="AX77" t="inlineStr">
        <is>
          <t>991001308849702656</t>
        </is>
      </c>
      <c r="AY77" t="inlineStr">
        <is>
          <t>2271256680002656</t>
        </is>
      </c>
      <c r="AZ77" t="inlineStr">
        <is>
          <t>BOOK</t>
        </is>
      </c>
      <c r="BB77" t="inlineStr">
        <is>
          <t>9780812111767</t>
        </is>
      </c>
      <c r="BC77" t="inlineStr">
        <is>
          <t>30001001750217</t>
        </is>
      </c>
      <c r="BD77" t="inlineStr">
        <is>
          <t>893832090</t>
        </is>
      </c>
    </row>
    <row r="78">
      <c r="A78" t="inlineStr">
        <is>
          <t>No</t>
        </is>
      </c>
      <c r="B78" t="inlineStr">
        <is>
          <t>QY 50 I34 1988</t>
        </is>
      </c>
      <c r="C78" t="inlineStr">
        <is>
          <t>0                      QY 0050000I  34          1988</t>
        </is>
      </c>
      <c r="D78" t="inlineStr">
        <is>
          <t>The Importance of animal experimentation for safety and biomedical research / edited by S. Garattini and D.W. van Bekkum.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L78" t="inlineStr">
        <is>
          <t>Dordrecht ; Boston : Kluwer Academic Publishers, c1990.</t>
        </is>
      </c>
      <c r="M78" t="inlineStr">
        <is>
          <t>1990</t>
        </is>
      </c>
      <c r="O78" t="inlineStr">
        <is>
          <t>eng</t>
        </is>
      </c>
      <c r="P78" t="inlineStr">
        <is>
          <t xml:space="preserve">ne </t>
        </is>
      </c>
      <c r="R78" t="inlineStr">
        <is>
          <t xml:space="preserve">QY </t>
        </is>
      </c>
      <c r="S78" t="n">
        <v>24</v>
      </c>
      <c r="T78" t="n">
        <v>24</v>
      </c>
      <c r="U78" t="inlineStr">
        <is>
          <t>1999-03-26</t>
        </is>
      </c>
      <c r="V78" t="inlineStr">
        <is>
          <t>1999-03-26</t>
        </is>
      </c>
      <c r="W78" t="inlineStr">
        <is>
          <t>1991-03-01</t>
        </is>
      </c>
      <c r="X78" t="inlineStr">
        <is>
          <t>1991-03-01</t>
        </is>
      </c>
      <c r="Y78" t="n">
        <v>133</v>
      </c>
      <c r="Z78" t="n">
        <v>100</v>
      </c>
      <c r="AA78" t="n">
        <v>122</v>
      </c>
      <c r="AB78" t="n">
        <v>1</v>
      </c>
      <c r="AC78" t="n">
        <v>1</v>
      </c>
      <c r="AD78" t="n">
        <v>2</v>
      </c>
      <c r="AE78" t="n">
        <v>3</v>
      </c>
      <c r="AF78" t="n">
        <v>0</v>
      </c>
      <c r="AG78" t="n">
        <v>1</v>
      </c>
      <c r="AH78" t="n">
        <v>1</v>
      </c>
      <c r="AI78" t="n">
        <v>1</v>
      </c>
      <c r="AJ78" t="n">
        <v>1</v>
      </c>
      <c r="AK78" t="n">
        <v>2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HYPERLINK("http://catalog.hathitrust.org/Record/001955986","HathiTrust Record")</f>
        <v/>
      </c>
      <c r="AS78">
        <f>HYPERLINK("https://creighton-primo.hosted.exlibrisgroup.com/primo-explore/search?tab=default_tab&amp;search_scope=EVERYTHING&amp;vid=01CRU&amp;lang=en_US&amp;offset=0&amp;query=any,contains,991000823519702656","Catalog Record")</f>
        <v/>
      </c>
      <c r="AT78">
        <f>HYPERLINK("http://www.worldcat.org/oclc/20391508","WorldCat Record")</f>
        <v/>
      </c>
      <c r="AU78" t="inlineStr">
        <is>
          <t>350479407:eng</t>
        </is>
      </c>
      <c r="AV78" t="inlineStr">
        <is>
          <t>20391508</t>
        </is>
      </c>
      <c r="AW78" t="inlineStr">
        <is>
          <t>991000823519702656</t>
        </is>
      </c>
      <c r="AX78" t="inlineStr">
        <is>
          <t>991000823519702656</t>
        </is>
      </c>
      <c r="AY78" t="inlineStr">
        <is>
          <t>2265423320002656</t>
        </is>
      </c>
      <c r="AZ78" t="inlineStr">
        <is>
          <t>BOOK</t>
        </is>
      </c>
      <c r="BB78" t="inlineStr">
        <is>
          <t>9780792305149</t>
        </is>
      </c>
      <c r="BC78" t="inlineStr">
        <is>
          <t>30001002088120</t>
        </is>
      </c>
      <c r="BD78" t="inlineStr">
        <is>
          <t>893283838</t>
        </is>
      </c>
    </row>
    <row r="79">
      <c r="A79" t="inlineStr">
        <is>
          <t>No</t>
        </is>
      </c>
      <c r="B79" t="inlineStr">
        <is>
          <t>QY 50 L267a 1963</t>
        </is>
      </c>
      <c r="C79" t="inlineStr">
        <is>
          <t>0                      QY 0050000L  267a        1963</t>
        </is>
      </c>
      <c r="D79" t="inlineStr">
        <is>
          <t>Animals for research : principles of breeding and management.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Lane-Petter, W. (William), editor.</t>
        </is>
      </c>
      <c r="L79" t="inlineStr">
        <is>
          <t>London ; New York : Academic Press, 1963.</t>
        </is>
      </c>
      <c r="M79" t="inlineStr">
        <is>
          <t>1963</t>
        </is>
      </c>
      <c r="O79" t="inlineStr">
        <is>
          <t>eng</t>
        </is>
      </c>
      <c r="P79" t="inlineStr">
        <is>
          <t>enk</t>
        </is>
      </c>
      <c r="R79" t="inlineStr">
        <is>
          <t xml:space="preserve">QY </t>
        </is>
      </c>
      <c r="S79" t="n">
        <v>7</v>
      </c>
      <c r="T79" t="n">
        <v>7</v>
      </c>
      <c r="U79" t="inlineStr">
        <is>
          <t>1995-02-13</t>
        </is>
      </c>
      <c r="V79" t="inlineStr">
        <is>
          <t>1995-02-13</t>
        </is>
      </c>
      <c r="W79" t="inlineStr">
        <is>
          <t>1988-03-22</t>
        </is>
      </c>
      <c r="X79" t="inlineStr">
        <is>
          <t>1988-03-22</t>
        </is>
      </c>
      <c r="Y79" t="n">
        <v>484</v>
      </c>
      <c r="Z79" t="n">
        <v>355</v>
      </c>
      <c r="AA79" t="n">
        <v>357</v>
      </c>
      <c r="AB79" t="n">
        <v>4</v>
      </c>
      <c r="AC79" t="n">
        <v>4</v>
      </c>
      <c r="AD79" t="n">
        <v>18</v>
      </c>
      <c r="AE79" t="n">
        <v>18</v>
      </c>
      <c r="AF79" t="n">
        <v>8</v>
      </c>
      <c r="AG79" t="n">
        <v>8</v>
      </c>
      <c r="AH79" t="n">
        <v>1</v>
      </c>
      <c r="AI79" t="n">
        <v>1</v>
      </c>
      <c r="AJ79" t="n">
        <v>9</v>
      </c>
      <c r="AK79" t="n">
        <v>9</v>
      </c>
      <c r="AL79" t="n">
        <v>3</v>
      </c>
      <c r="AM79" t="n">
        <v>3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HYPERLINK("http://catalog.hathitrust.org/Record/001498804","HathiTrust Record")</f>
        <v/>
      </c>
      <c r="AS79">
        <f>HYPERLINK("https://creighton-primo.hosted.exlibrisgroup.com/primo-explore/search?tab=default_tab&amp;search_scope=EVERYTHING&amp;vid=01CRU&amp;lang=en_US&amp;offset=0&amp;query=any,contains,991000979569702656","Catalog Record")</f>
        <v/>
      </c>
      <c r="AT79">
        <f>HYPERLINK("http://www.worldcat.org/oclc/3439474","WorldCat Record")</f>
        <v/>
      </c>
      <c r="AU79" t="inlineStr">
        <is>
          <t>478793939:eng</t>
        </is>
      </c>
      <c r="AV79" t="inlineStr">
        <is>
          <t>3439474</t>
        </is>
      </c>
      <c r="AW79" t="inlineStr">
        <is>
          <t>991000979569702656</t>
        </is>
      </c>
      <c r="AX79" t="inlineStr">
        <is>
          <t>991000979569702656</t>
        </is>
      </c>
      <c r="AY79" t="inlineStr">
        <is>
          <t>2266351210002656</t>
        </is>
      </c>
      <c r="AZ79" t="inlineStr">
        <is>
          <t>BOOK</t>
        </is>
      </c>
      <c r="BC79" t="inlineStr">
        <is>
          <t>30001000212581</t>
        </is>
      </c>
      <c r="BD79" t="inlineStr">
        <is>
          <t>893632625</t>
        </is>
      </c>
    </row>
    <row r="80">
      <c r="A80" t="inlineStr">
        <is>
          <t>No</t>
        </is>
      </c>
      <c r="B80" t="inlineStr">
        <is>
          <t>QY 50 M592</t>
        </is>
      </c>
      <c r="C80" t="inlineStr">
        <is>
          <t>0                      QY 0050000M  592</t>
        </is>
      </c>
      <c r="D80" t="inlineStr">
        <is>
          <t>Methods of animal experimentation / edited by William I. Gay.</t>
        </is>
      </c>
      <c r="E80" t="inlineStr">
        <is>
          <t>V. 2</t>
        </is>
      </c>
      <c r="F80" t="inlineStr">
        <is>
          <t>Yes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New York : Academic Press, c1965-1986.</t>
        </is>
      </c>
      <c r="M80" t="inlineStr">
        <is>
          <t>1965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QY </t>
        </is>
      </c>
      <c r="S80" t="n">
        <v>0</v>
      </c>
      <c r="T80" t="n">
        <v>9</v>
      </c>
      <c r="V80" t="inlineStr">
        <is>
          <t>1999-05-19</t>
        </is>
      </c>
      <c r="W80" t="inlineStr">
        <is>
          <t>1988-09-06</t>
        </is>
      </c>
      <c r="X80" t="inlineStr">
        <is>
          <t>2003-08-27</t>
        </is>
      </c>
      <c r="Y80" t="n">
        <v>707</v>
      </c>
      <c r="Z80" t="n">
        <v>558</v>
      </c>
      <c r="AA80" t="n">
        <v>590</v>
      </c>
      <c r="AB80" t="n">
        <v>6</v>
      </c>
      <c r="AC80" t="n">
        <v>6</v>
      </c>
      <c r="AD80" t="n">
        <v>31</v>
      </c>
      <c r="AE80" t="n">
        <v>33</v>
      </c>
      <c r="AF80" t="n">
        <v>9</v>
      </c>
      <c r="AG80" t="n">
        <v>10</v>
      </c>
      <c r="AH80" t="n">
        <v>8</v>
      </c>
      <c r="AI80" t="n">
        <v>9</v>
      </c>
      <c r="AJ80" t="n">
        <v>17</v>
      </c>
      <c r="AK80" t="n">
        <v>17</v>
      </c>
      <c r="AL80" t="n">
        <v>5</v>
      </c>
      <c r="AM80" t="n">
        <v>5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HYPERLINK("http://catalog.hathitrust.org/Record/000185431","HathiTrust Record")</f>
        <v/>
      </c>
      <c r="AS80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0">
        <f>HYPERLINK("http://www.worldcat.org/oclc/179876","WorldCat Record")</f>
        <v/>
      </c>
      <c r="AU80" t="inlineStr">
        <is>
          <t>3861125893:eng</t>
        </is>
      </c>
      <c r="AV80" t="inlineStr">
        <is>
          <t>179876</t>
        </is>
      </c>
      <c r="AW80" t="inlineStr">
        <is>
          <t>991001242599702656</t>
        </is>
      </c>
      <c r="AX80" t="inlineStr">
        <is>
          <t>991001242599702656</t>
        </is>
      </c>
      <c r="AY80" t="inlineStr">
        <is>
          <t>2264942360002656</t>
        </is>
      </c>
      <c r="AZ80" t="inlineStr">
        <is>
          <t>BOOK</t>
        </is>
      </c>
      <c r="BC80" t="inlineStr">
        <is>
          <t>30001000212672</t>
        </is>
      </c>
      <c r="BD80" t="inlineStr">
        <is>
          <t>893821063</t>
        </is>
      </c>
    </row>
    <row r="81">
      <c r="A81" t="inlineStr">
        <is>
          <t>No</t>
        </is>
      </c>
      <c r="B81" t="inlineStr">
        <is>
          <t>QY 50 M592</t>
        </is>
      </c>
      <c r="C81" t="inlineStr">
        <is>
          <t>0                      QY 0050000M  592</t>
        </is>
      </c>
      <c r="D81" t="inlineStr">
        <is>
          <t>Methods of animal experimentation / edited by William I. Gay.</t>
        </is>
      </c>
      <c r="E81" t="inlineStr">
        <is>
          <t>V. 1</t>
        </is>
      </c>
      <c r="F81" t="inlineStr">
        <is>
          <t>Yes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New York : Academic Press, c1965-1986.</t>
        </is>
      </c>
      <c r="M81" t="inlineStr">
        <is>
          <t>1965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QY </t>
        </is>
      </c>
      <c r="S81" t="n">
        <v>1</v>
      </c>
      <c r="T81" t="n">
        <v>9</v>
      </c>
      <c r="V81" t="inlineStr">
        <is>
          <t>1999-05-19</t>
        </is>
      </c>
      <c r="W81" t="inlineStr">
        <is>
          <t>2003-08-27</t>
        </is>
      </c>
      <c r="X81" t="inlineStr">
        <is>
          <t>2003-08-27</t>
        </is>
      </c>
      <c r="Y81" t="n">
        <v>707</v>
      </c>
      <c r="Z81" t="n">
        <v>558</v>
      </c>
      <c r="AA81" t="n">
        <v>590</v>
      </c>
      <c r="AB81" t="n">
        <v>6</v>
      </c>
      <c r="AC81" t="n">
        <v>6</v>
      </c>
      <c r="AD81" t="n">
        <v>31</v>
      </c>
      <c r="AE81" t="n">
        <v>33</v>
      </c>
      <c r="AF81" t="n">
        <v>9</v>
      </c>
      <c r="AG81" t="n">
        <v>10</v>
      </c>
      <c r="AH81" t="n">
        <v>8</v>
      </c>
      <c r="AI81" t="n">
        <v>9</v>
      </c>
      <c r="AJ81" t="n">
        <v>17</v>
      </c>
      <c r="AK81" t="n">
        <v>17</v>
      </c>
      <c r="AL81" t="n">
        <v>5</v>
      </c>
      <c r="AM81" t="n">
        <v>5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HYPERLINK("http://catalog.hathitrust.org/Record/000185431","HathiTrust Record")</f>
        <v/>
      </c>
      <c r="AS81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1">
        <f>HYPERLINK("http://www.worldcat.org/oclc/179876","WorldCat Record")</f>
        <v/>
      </c>
      <c r="AU81" t="inlineStr">
        <is>
          <t>3861125893:eng</t>
        </is>
      </c>
      <c r="AV81" t="inlineStr">
        <is>
          <t>179876</t>
        </is>
      </c>
      <c r="AW81" t="inlineStr">
        <is>
          <t>991001242599702656</t>
        </is>
      </c>
      <c r="AX81" t="inlineStr">
        <is>
          <t>991001242599702656</t>
        </is>
      </c>
      <c r="AY81" t="inlineStr">
        <is>
          <t>2264942360002656</t>
        </is>
      </c>
      <c r="AZ81" t="inlineStr">
        <is>
          <t>BOOK</t>
        </is>
      </c>
      <c r="BC81" t="inlineStr">
        <is>
          <t>30001000212680</t>
        </is>
      </c>
      <c r="BD81" t="inlineStr">
        <is>
          <t>893826584</t>
        </is>
      </c>
    </row>
    <row r="82">
      <c r="A82" t="inlineStr">
        <is>
          <t>No</t>
        </is>
      </c>
      <c r="B82" t="inlineStr">
        <is>
          <t>QY50 M592 1968</t>
        </is>
      </c>
      <c r="C82" t="inlineStr">
        <is>
          <t>0                      QY 0050000M  592         1968</t>
        </is>
      </c>
      <c r="D82" t="inlineStr">
        <is>
          <t>Methods of animal experimentation / edited by William I. Gay.</t>
        </is>
      </c>
      <c r="E82" t="inlineStr">
        <is>
          <t>V. 3</t>
        </is>
      </c>
      <c r="F82" t="inlineStr">
        <is>
          <t>Yes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New York : Academic Press, c1965-1986.</t>
        </is>
      </c>
      <c r="M82" t="inlineStr">
        <is>
          <t>1965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QY </t>
        </is>
      </c>
      <c r="S82" t="n">
        <v>1</v>
      </c>
      <c r="T82" t="n">
        <v>9</v>
      </c>
      <c r="U82" t="inlineStr">
        <is>
          <t>1999-05-19</t>
        </is>
      </c>
      <c r="V82" t="inlineStr">
        <is>
          <t>1999-05-19</t>
        </is>
      </c>
      <c r="W82" t="inlineStr">
        <is>
          <t>1988-09-06</t>
        </is>
      </c>
      <c r="X82" t="inlineStr">
        <is>
          <t>2003-08-27</t>
        </is>
      </c>
      <c r="Y82" t="n">
        <v>707</v>
      </c>
      <c r="Z82" t="n">
        <v>558</v>
      </c>
      <c r="AA82" t="n">
        <v>590</v>
      </c>
      <c r="AB82" t="n">
        <v>6</v>
      </c>
      <c r="AC82" t="n">
        <v>6</v>
      </c>
      <c r="AD82" t="n">
        <v>31</v>
      </c>
      <c r="AE82" t="n">
        <v>33</v>
      </c>
      <c r="AF82" t="n">
        <v>9</v>
      </c>
      <c r="AG82" t="n">
        <v>10</v>
      </c>
      <c r="AH82" t="n">
        <v>8</v>
      </c>
      <c r="AI82" t="n">
        <v>9</v>
      </c>
      <c r="AJ82" t="n">
        <v>17</v>
      </c>
      <c r="AK82" t="n">
        <v>17</v>
      </c>
      <c r="AL82" t="n">
        <v>5</v>
      </c>
      <c r="AM82" t="n">
        <v>5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HYPERLINK("http://catalog.hathitrust.org/Record/000185431","HathiTrust Record")</f>
        <v/>
      </c>
      <c r="AS82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2">
        <f>HYPERLINK("http://www.worldcat.org/oclc/179876","WorldCat Record")</f>
        <v/>
      </c>
      <c r="AU82" t="inlineStr">
        <is>
          <t>3861125893:eng</t>
        </is>
      </c>
      <c r="AV82" t="inlineStr">
        <is>
          <t>179876</t>
        </is>
      </c>
      <c r="AW82" t="inlineStr">
        <is>
          <t>991001242599702656</t>
        </is>
      </c>
      <c r="AX82" t="inlineStr">
        <is>
          <t>991001242599702656</t>
        </is>
      </c>
      <c r="AY82" t="inlineStr">
        <is>
          <t>2264942360002656</t>
        </is>
      </c>
      <c r="AZ82" t="inlineStr">
        <is>
          <t>BOOK</t>
        </is>
      </c>
      <c r="BC82" t="inlineStr">
        <is>
          <t>30001000212664</t>
        </is>
      </c>
      <c r="BD82" t="inlineStr">
        <is>
          <t>893832035</t>
        </is>
      </c>
    </row>
    <row r="83">
      <c r="A83" t="inlineStr">
        <is>
          <t>No</t>
        </is>
      </c>
      <c r="B83" t="inlineStr">
        <is>
          <t>QY50 M592 1986</t>
        </is>
      </c>
      <c r="C83" t="inlineStr">
        <is>
          <t>0                      QY 0050000M  592         1986</t>
        </is>
      </c>
      <c r="D83" t="inlineStr">
        <is>
          <t>Methods of animal experimentation / edited by William I. Gay.</t>
        </is>
      </c>
      <c r="E83" t="inlineStr">
        <is>
          <t>V. 7 PT. A</t>
        </is>
      </c>
      <c r="F83" t="inlineStr">
        <is>
          <t>Yes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L83" t="inlineStr">
        <is>
          <t>New York : Academic Press, c1965-1986.</t>
        </is>
      </c>
      <c r="M83" t="inlineStr">
        <is>
          <t>1965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QY </t>
        </is>
      </c>
      <c r="S83" t="n">
        <v>4</v>
      </c>
      <c r="T83" t="n">
        <v>9</v>
      </c>
      <c r="U83" t="inlineStr">
        <is>
          <t>1993-06-10</t>
        </is>
      </c>
      <c r="V83" t="inlineStr">
        <is>
          <t>1999-05-19</t>
        </is>
      </c>
      <c r="W83" t="inlineStr">
        <is>
          <t>1989-03-23</t>
        </is>
      </c>
      <c r="X83" t="inlineStr">
        <is>
          <t>2003-08-27</t>
        </is>
      </c>
      <c r="Y83" t="n">
        <v>707</v>
      </c>
      <c r="Z83" t="n">
        <v>558</v>
      </c>
      <c r="AA83" t="n">
        <v>590</v>
      </c>
      <c r="AB83" t="n">
        <v>6</v>
      </c>
      <c r="AC83" t="n">
        <v>6</v>
      </c>
      <c r="AD83" t="n">
        <v>31</v>
      </c>
      <c r="AE83" t="n">
        <v>33</v>
      </c>
      <c r="AF83" t="n">
        <v>9</v>
      </c>
      <c r="AG83" t="n">
        <v>10</v>
      </c>
      <c r="AH83" t="n">
        <v>8</v>
      </c>
      <c r="AI83" t="n">
        <v>9</v>
      </c>
      <c r="AJ83" t="n">
        <v>17</v>
      </c>
      <c r="AK83" t="n">
        <v>17</v>
      </c>
      <c r="AL83" t="n">
        <v>5</v>
      </c>
      <c r="AM83" t="n">
        <v>5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HYPERLINK("http://catalog.hathitrust.org/Record/000185431","HathiTrust Record")</f>
        <v/>
      </c>
      <c r="AS83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3">
        <f>HYPERLINK("http://www.worldcat.org/oclc/179876","WorldCat Record")</f>
        <v/>
      </c>
      <c r="AU83" t="inlineStr">
        <is>
          <t>3861125893:eng</t>
        </is>
      </c>
      <c r="AV83" t="inlineStr">
        <is>
          <t>179876</t>
        </is>
      </c>
      <c r="AW83" t="inlineStr">
        <is>
          <t>991001242599702656</t>
        </is>
      </c>
      <c r="AX83" t="inlineStr">
        <is>
          <t>991001242599702656</t>
        </is>
      </c>
      <c r="AY83" t="inlineStr">
        <is>
          <t>2264942360002656</t>
        </is>
      </c>
      <c r="AZ83" t="inlineStr">
        <is>
          <t>BOOK</t>
        </is>
      </c>
      <c r="BC83" t="inlineStr">
        <is>
          <t>30001001676040</t>
        </is>
      </c>
      <c r="BD83" t="inlineStr">
        <is>
          <t>893826583</t>
        </is>
      </c>
    </row>
    <row r="84">
      <c r="A84" t="inlineStr">
        <is>
          <t>No</t>
        </is>
      </c>
      <c r="B84" t="inlineStr">
        <is>
          <t>QY50 M592 1986</t>
        </is>
      </c>
      <c r="C84" t="inlineStr">
        <is>
          <t>0                      QY 0050000M  592         1986</t>
        </is>
      </c>
      <c r="D84" t="inlineStr">
        <is>
          <t>Methods of animal experimentation / edited by William I. Gay.</t>
        </is>
      </c>
      <c r="E84" t="inlineStr">
        <is>
          <t>V. 7 PT. B</t>
        </is>
      </c>
      <c r="F84" t="inlineStr">
        <is>
          <t>Yes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New York : Academic Press, c1965-1986.</t>
        </is>
      </c>
      <c r="M84" t="inlineStr">
        <is>
          <t>1965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QY </t>
        </is>
      </c>
      <c r="S84" t="n">
        <v>3</v>
      </c>
      <c r="T84" t="n">
        <v>9</v>
      </c>
      <c r="U84" t="inlineStr">
        <is>
          <t>1999-05-19</t>
        </is>
      </c>
      <c r="V84" t="inlineStr">
        <is>
          <t>1999-05-19</t>
        </is>
      </c>
      <c r="W84" t="inlineStr">
        <is>
          <t>1989-03-23</t>
        </is>
      </c>
      <c r="X84" t="inlineStr">
        <is>
          <t>2003-08-27</t>
        </is>
      </c>
      <c r="Y84" t="n">
        <v>707</v>
      </c>
      <c r="Z84" t="n">
        <v>558</v>
      </c>
      <c r="AA84" t="n">
        <v>590</v>
      </c>
      <c r="AB84" t="n">
        <v>6</v>
      </c>
      <c r="AC84" t="n">
        <v>6</v>
      </c>
      <c r="AD84" t="n">
        <v>31</v>
      </c>
      <c r="AE84" t="n">
        <v>33</v>
      </c>
      <c r="AF84" t="n">
        <v>9</v>
      </c>
      <c r="AG84" t="n">
        <v>10</v>
      </c>
      <c r="AH84" t="n">
        <v>8</v>
      </c>
      <c r="AI84" t="n">
        <v>9</v>
      </c>
      <c r="AJ84" t="n">
        <v>17</v>
      </c>
      <c r="AK84" t="n">
        <v>17</v>
      </c>
      <c r="AL84" t="n">
        <v>5</v>
      </c>
      <c r="AM84" t="n">
        <v>5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HYPERLINK("http://catalog.hathitrust.org/Record/000185431","HathiTrust Record")</f>
        <v/>
      </c>
      <c r="AS84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4">
        <f>HYPERLINK("http://www.worldcat.org/oclc/179876","WorldCat Record")</f>
        <v/>
      </c>
      <c r="AU84" t="inlineStr">
        <is>
          <t>3861125893:eng</t>
        </is>
      </c>
      <c r="AV84" t="inlineStr">
        <is>
          <t>179876</t>
        </is>
      </c>
      <c r="AW84" t="inlineStr">
        <is>
          <t>991001242599702656</t>
        </is>
      </c>
      <c r="AX84" t="inlineStr">
        <is>
          <t>991001242599702656</t>
        </is>
      </c>
      <c r="AY84" t="inlineStr">
        <is>
          <t>2264942360002656</t>
        </is>
      </c>
      <c r="AZ84" t="inlineStr">
        <is>
          <t>BOOK</t>
        </is>
      </c>
      <c r="BC84" t="inlineStr">
        <is>
          <t>30001001676065</t>
        </is>
      </c>
      <c r="BD84" t="inlineStr">
        <is>
          <t>893832034</t>
        </is>
      </c>
    </row>
    <row r="85">
      <c r="A85" t="inlineStr">
        <is>
          <t>No</t>
        </is>
      </c>
      <c r="B85" t="inlineStr">
        <is>
          <t>QY 50 N2743g 1973</t>
        </is>
      </c>
      <c r="C85" t="inlineStr">
        <is>
          <t>0                      QY 0050000N  2743g       1973</t>
        </is>
      </c>
      <c r="D85" t="inlineStr">
        <is>
          <t>Guide for the care and use of laboratory animals. / Prepared by the Committee on Revision of the Guide for Laboratory Animals Facilities and Care.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National Research Council (U.S.). Committee on Revision of the Guide for Laboratory Animals Facilities and Care.</t>
        </is>
      </c>
      <c r="L85" t="inlineStr">
        <is>
          <t>Washington : National Institutes of Health, [1973]</t>
        </is>
      </c>
      <c r="M85" t="inlineStr">
        <is>
          <t>1972</t>
        </is>
      </c>
      <c r="N85" t="inlineStr">
        <is>
          <t>-- [4th ed.] Rev. --</t>
        </is>
      </c>
      <c r="O85" t="inlineStr">
        <is>
          <t>eng</t>
        </is>
      </c>
      <c r="P85" t="inlineStr">
        <is>
          <t>|||</t>
        </is>
      </c>
      <c r="Q85" t="inlineStr">
        <is>
          <t>DHEW publication ; no. (NIH) 73-23</t>
        </is>
      </c>
      <c r="R85" t="inlineStr">
        <is>
          <t xml:space="preserve">QY </t>
        </is>
      </c>
      <c r="S85" t="n">
        <v>2</v>
      </c>
      <c r="T85" t="n">
        <v>2</v>
      </c>
      <c r="U85" t="inlineStr">
        <is>
          <t>1997-03-26</t>
        </is>
      </c>
      <c r="V85" t="inlineStr">
        <is>
          <t>1997-03-26</t>
        </is>
      </c>
      <c r="W85" t="inlineStr">
        <is>
          <t>1988-02-10</t>
        </is>
      </c>
      <c r="X85" t="inlineStr">
        <is>
          <t>1988-02-10</t>
        </is>
      </c>
      <c r="Y85" t="n">
        <v>63</v>
      </c>
      <c r="Z85" t="n">
        <v>58</v>
      </c>
      <c r="AA85" t="n">
        <v>78</v>
      </c>
      <c r="AB85" t="n">
        <v>2</v>
      </c>
      <c r="AC85" t="n">
        <v>2</v>
      </c>
      <c r="AD85" t="n">
        <v>1</v>
      </c>
      <c r="AE85" t="n">
        <v>3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1</v>
      </c>
      <c r="AM85" t="n">
        <v>1</v>
      </c>
      <c r="AN85" t="n">
        <v>0</v>
      </c>
      <c r="AO85" t="n">
        <v>2</v>
      </c>
      <c r="AP85" t="inlineStr">
        <is>
          <t>Yes</t>
        </is>
      </c>
      <c r="AQ85" t="inlineStr">
        <is>
          <t>No</t>
        </is>
      </c>
      <c r="AR85">
        <f>HYPERLINK("http://catalog.hathitrust.org/Record/007426565","HathiTrust Record")</f>
        <v/>
      </c>
      <c r="AS85">
        <f>HYPERLINK("https://creighton-primo.hosted.exlibrisgroup.com/primo-explore/search?tab=default_tab&amp;search_scope=EVERYTHING&amp;vid=01CRU&amp;lang=en_US&amp;offset=0&amp;query=any,contains,991000979319702656","Catalog Record")</f>
        <v/>
      </c>
      <c r="AT85">
        <f>HYPERLINK("http://www.worldcat.org/oclc/596936","WorldCat Record")</f>
        <v/>
      </c>
      <c r="AU85" t="inlineStr">
        <is>
          <t>1216437421:eng</t>
        </is>
      </c>
      <c r="AV85" t="inlineStr">
        <is>
          <t>596936</t>
        </is>
      </c>
      <c r="AW85" t="inlineStr">
        <is>
          <t>991000979319702656</t>
        </is>
      </c>
      <c r="AX85" t="inlineStr">
        <is>
          <t>991000979319702656</t>
        </is>
      </c>
      <c r="AY85" t="inlineStr">
        <is>
          <t>2261269340002656</t>
        </is>
      </c>
      <c r="AZ85" t="inlineStr">
        <is>
          <t>BOOK</t>
        </is>
      </c>
      <c r="BC85" t="inlineStr">
        <is>
          <t>30001000212540</t>
        </is>
      </c>
      <c r="BD85" t="inlineStr">
        <is>
          <t>893465065</t>
        </is>
      </c>
    </row>
    <row r="86">
      <c r="A86" t="inlineStr">
        <is>
          <t>No</t>
        </is>
      </c>
      <c r="B86" t="inlineStr">
        <is>
          <t>QY 50 N812 1981</t>
        </is>
      </c>
      <c r="C86" t="inlineStr">
        <is>
          <t>0                      QY 0050000N  812         1981</t>
        </is>
      </c>
      <c r="D86" t="inlineStr">
        <is>
          <t>Nonanimal research methods : proceedings of a symposium / sponsored by the George Washington University Ethics and Animals Society.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Washington, D.C. : The Society, 1981.</t>
        </is>
      </c>
      <c r="M86" t="inlineStr">
        <is>
          <t>1981</t>
        </is>
      </c>
      <c r="O86" t="inlineStr">
        <is>
          <t>eng</t>
        </is>
      </c>
      <c r="P86" t="inlineStr">
        <is>
          <t>dcu</t>
        </is>
      </c>
      <c r="R86" t="inlineStr">
        <is>
          <t xml:space="preserve">QY </t>
        </is>
      </c>
      <c r="S86" t="n">
        <v>4</v>
      </c>
      <c r="T86" t="n">
        <v>4</v>
      </c>
      <c r="U86" t="inlineStr">
        <is>
          <t>1998-10-03</t>
        </is>
      </c>
      <c r="V86" t="inlineStr">
        <is>
          <t>1998-10-03</t>
        </is>
      </c>
      <c r="W86" t="inlineStr">
        <is>
          <t>1988-02-10</t>
        </is>
      </c>
      <c r="X86" t="inlineStr">
        <is>
          <t>1988-02-10</t>
        </is>
      </c>
      <c r="Y86" t="n">
        <v>4</v>
      </c>
      <c r="Z86" t="n">
        <v>4</v>
      </c>
      <c r="AA86" t="n">
        <v>4</v>
      </c>
      <c r="AB86" t="n">
        <v>1</v>
      </c>
      <c r="AC86" t="n">
        <v>1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HYPERLINK("https://creighton-primo.hosted.exlibrisgroup.com/primo-explore/search?tab=default_tab&amp;search_scope=EVERYTHING&amp;vid=01CRU&amp;lang=en_US&amp;offset=0&amp;query=any,contains,991000979359702656","Catalog Record")</f>
        <v/>
      </c>
      <c r="AT86">
        <f>HYPERLINK("http://www.worldcat.org/oclc/9290185","WorldCat Record")</f>
        <v/>
      </c>
      <c r="AU86" t="inlineStr">
        <is>
          <t>43289071:eng</t>
        </is>
      </c>
      <c r="AV86" t="inlineStr">
        <is>
          <t>9290185</t>
        </is>
      </c>
      <c r="AW86" t="inlineStr">
        <is>
          <t>991000979359702656</t>
        </is>
      </c>
      <c r="AX86" t="inlineStr">
        <is>
          <t>991000979359702656</t>
        </is>
      </c>
      <c r="AY86" t="inlineStr">
        <is>
          <t>2257104250002656</t>
        </is>
      </c>
      <c r="AZ86" t="inlineStr">
        <is>
          <t>BOOK</t>
        </is>
      </c>
      <c r="BC86" t="inlineStr">
        <is>
          <t>30001000212557</t>
        </is>
      </c>
      <c r="BD86" t="inlineStr">
        <is>
          <t>893731579</t>
        </is>
      </c>
    </row>
    <row r="87">
      <c r="A87" t="inlineStr">
        <is>
          <t>No</t>
        </is>
      </c>
      <c r="B87" t="inlineStr">
        <is>
          <t>QY 50 P312m 1993</t>
        </is>
      </c>
      <c r="C87" t="inlineStr">
        <is>
          <t>0                      QY 0050000P  312m        1993</t>
        </is>
      </c>
      <c r="D87" t="inlineStr">
        <is>
          <t>Man and mouse : animals in medical research / William Paton.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Yes</t>
        </is>
      </c>
      <c r="J87" t="inlineStr">
        <is>
          <t>0</t>
        </is>
      </c>
      <c r="K87" t="inlineStr">
        <is>
          <t>Paton, William D. M.</t>
        </is>
      </c>
      <c r="L87" t="inlineStr">
        <is>
          <t>Oxford ; New York : Oxford University Press, 1993.</t>
        </is>
      </c>
      <c r="M87" t="inlineStr">
        <is>
          <t>1993</t>
        </is>
      </c>
      <c r="N87" t="inlineStr">
        <is>
          <t>2nd ed.</t>
        </is>
      </c>
      <c r="O87" t="inlineStr">
        <is>
          <t>eng</t>
        </is>
      </c>
      <c r="P87" t="inlineStr">
        <is>
          <t>enk</t>
        </is>
      </c>
      <c r="R87" t="inlineStr">
        <is>
          <t xml:space="preserve">QY </t>
        </is>
      </c>
      <c r="S87" t="n">
        <v>17</v>
      </c>
      <c r="T87" t="n">
        <v>17</v>
      </c>
      <c r="U87" t="inlineStr">
        <is>
          <t>2010-04-21</t>
        </is>
      </c>
      <c r="V87" t="inlineStr">
        <is>
          <t>2010-04-21</t>
        </is>
      </c>
      <c r="W87" t="inlineStr">
        <is>
          <t>1993-08-27</t>
        </is>
      </c>
      <c r="X87" t="inlineStr">
        <is>
          <t>1993-08-27</t>
        </is>
      </c>
      <c r="Y87" t="n">
        <v>338</v>
      </c>
      <c r="Z87" t="n">
        <v>218</v>
      </c>
      <c r="AA87" t="n">
        <v>416</v>
      </c>
      <c r="AB87" t="n">
        <v>2</v>
      </c>
      <c r="AC87" t="n">
        <v>4</v>
      </c>
      <c r="AD87" t="n">
        <v>8</v>
      </c>
      <c r="AE87" t="n">
        <v>14</v>
      </c>
      <c r="AF87" t="n">
        <v>0</v>
      </c>
      <c r="AG87" t="n">
        <v>3</v>
      </c>
      <c r="AH87" t="n">
        <v>3</v>
      </c>
      <c r="AI87" t="n">
        <v>4</v>
      </c>
      <c r="AJ87" t="n">
        <v>5</v>
      </c>
      <c r="AK87" t="n">
        <v>8</v>
      </c>
      <c r="AL87" t="n">
        <v>1</v>
      </c>
      <c r="AM87" t="n">
        <v>2</v>
      </c>
      <c r="AN87" t="n">
        <v>1</v>
      </c>
      <c r="AO87" t="n">
        <v>1</v>
      </c>
      <c r="AP87" t="inlineStr">
        <is>
          <t>No</t>
        </is>
      </c>
      <c r="AQ87" t="inlineStr">
        <is>
          <t>Yes</t>
        </is>
      </c>
      <c r="AR87">
        <f>HYPERLINK("http://catalog.hathitrust.org/Record/003084207","HathiTrust Record")</f>
        <v/>
      </c>
      <c r="AS87">
        <f>HYPERLINK("https://creighton-primo.hosted.exlibrisgroup.com/primo-explore/search?tab=default_tab&amp;search_scope=EVERYTHING&amp;vid=01CRU&amp;lang=en_US&amp;offset=0&amp;query=any,contains,991001510209702656","Catalog Record")</f>
        <v/>
      </c>
      <c r="AT87">
        <f>HYPERLINK("http://www.worldcat.org/oclc/25832448","WorldCat Record")</f>
        <v/>
      </c>
      <c r="AU87" t="inlineStr">
        <is>
          <t>355750036:eng</t>
        </is>
      </c>
      <c r="AV87" t="inlineStr">
        <is>
          <t>25832448</t>
        </is>
      </c>
      <c r="AW87" t="inlineStr">
        <is>
          <t>991001510209702656</t>
        </is>
      </c>
      <c r="AX87" t="inlineStr">
        <is>
          <t>991001510209702656</t>
        </is>
      </c>
      <c r="AY87" t="inlineStr">
        <is>
          <t>2264228130002656</t>
        </is>
      </c>
      <c r="AZ87" t="inlineStr">
        <is>
          <t>BOOK</t>
        </is>
      </c>
      <c r="BB87" t="inlineStr">
        <is>
          <t>9780192861467</t>
        </is>
      </c>
      <c r="BC87" t="inlineStr">
        <is>
          <t>30001002600684</t>
        </is>
      </c>
      <c r="BD87" t="inlineStr">
        <is>
          <t>893455864</t>
        </is>
      </c>
    </row>
    <row r="88">
      <c r="A88" t="inlineStr">
        <is>
          <t>No</t>
        </is>
      </c>
      <c r="B88" t="inlineStr">
        <is>
          <t>QY 50 P845n 1962</t>
        </is>
      </c>
      <c r="C88" t="inlineStr">
        <is>
          <t>0                      QY 0050000P  845n        1962</t>
        </is>
      </c>
      <c r="D88" t="inlineStr">
        <is>
          <t>Notes for breeders of common laboratory animals : ed. by George Porter and W. Lane-Petter.</t>
        </is>
      </c>
      <c r="F88" t="inlineStr">
        <is>
          <t>No</t>
        </is>
      </c>
      <c r="G88" t="inlineStr">
        <is>
          <t>1</t>
        </is>
      </c>
      <c r="H88" t="inlineStr">
        <is>
          <t>Yes</t>
        </is>
      </c>
      <c r="I88" t="inlineStr">
        <is>
          <t>No</t>
        </is>
      </c>
      <c r="J88" t="inlineStr">
        <is>
          <t>0</t>
        </is>
      </c>
      <c r="K88" t="inlineStr">
        <is>
          <t>Porter, George, 1920-2002.</t>
        </is>
      </c>
      <c r="L88" t="inlineStr">
        <is>
          <t>London ; New York : Academic Press, 1962.</t>
        </is>
      </c>
      <c r="M88" t="inlineStr">
        <is>
          <t>1962</t>
        </is>
      </c>
      <c r="O88" t="inlineStr">
        <is>
          <t>eng</t>
        </is>
      </c>
      <c r="P88" t="inlineStr">
        <is>
          <t xml:space="preserve">xx </t>
        </is>
      </c>
      <c r="R88" t="inlineStr">
        <is>
          <t xml:space="preserve">QY </t>
        </is>
      </c>
      <c r="S88" t="n">
        <v>1</v>
      </c>
      <c r="T88" t="n">
        <v>1</v>
      </c>
      <c r="U88" t="inlineStr">
        <is>
          <t>1994-11-22</t>
        </is>
      </c>
      <c r="V88" t="inlineStr">
        <is>
          <t>1994-11-22</t>
        </is>
      </c>
      <c r="W88" t="inlineStr">
        <is>
          <t>1988-03-29</t>
        </is>
      </c>
      <c r="X88" t="inlineStr">
        <is>
          <t>1988-03-29</t>
        </is>
      </c>
      <c r="Y88" t="n">
        <v>311</v>
      </c>
      <c r="Z88" t="n">
        <v>218</v>
      </c>
      <c r="AA88" t="n">
        <v>226</v>
      </c>
      <c r="AB88" t="n">
        <v>3</v>
      </c>
      <c r="AC88" t="n">
        <v>3</v>
      </c>
      <c r="AD88" t="n">
        <v>7</v>
      </c>
      <c r="AE88" t="n">
        <v>7</v>
      </c>
      <c r="AF88" t="n">
        <v>2</v>
      </c>
      <c r="AG88" t="n">
        <v>2</v>
      </c>
      <c r="AH88" t="n">
        <v>3</v>
      </c>
      <c r="AI88" t="n">
        <v>3</v>
      </c>
      <c r="AJ88" t="n">
        <v>2</v>
      </c>
      <c r="AK88" t="n">
        <v>2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HYPERLINK("http://catalog.hathitrust.org/Record/001496578","HathiTrust Record")</f>
        <v/>
      </c>
      <c r="AS88">
        <f>HYPERLINK("https://creighton-primo.hosted.exlibrisgroup.com/primo-explore/search?tab=default_tab&amp;search_scope=EVERYTHING&amp;vid=01CRU&amp;lang=en_US&amp;offset=0&amp;query=any,contains,991000979279702656","Catalog Record")</f>
        <v/>
      </c>
      <c r="AT88">
        <f>HYPERLINK("http://www.worldcat.org/oclc/14547164","WorldCat Record")</f>
        <v/>
      </c>
      <c r="AU88" t="inlineStr">
        <is>
          <t>1446675:eng</t>
        </is>
      </c>
      <c r="AV88" t="inlineStr">
        <is>
          <t>14547164</t>
        </is>
      </c>
      <c r="AW88" t="inlineStr">
        <is>
          <t>991000979279702656</t>
        </is>
      </c>
      <c r="AX88" t="inlineStr">
        <is>
          <t>991000979279702656</t>
        </is>
      </c>
      <c r="AY88" t="inlineStr">
        <is>
          <t>2260668400002656</t>
        </is>
      </c>
      <c r="AZ88" t="inlineStr">
        <is>
          <t>BOOK</t>
        </is>
      </c>
      <c r="BC88" t="inlineStr">
        <is>
          <t>30001000212524</t>
        </is>
      </c>
      <c r="BD88" t="inlineStr">
        <is>
          <t>893368997</t>
        </is>
      </c>
    </row>
    <row r="89">
      <c r="A89" t="inlineStr">
        <is>
          <t>No</t>
        </is>
      </c>
      <c r="B89" t="inlineStr">
        <is>
          <t>QY 50 W426b 1974</t>
        </is>
      </c>
      <c r="C89" t="inlineStr">
        <is>
          <t>0                      QY 0050000W  426b        1974</t>
        </is>
      </c>
      <c r="D89" t="inlineStr">
        <is>
          <t>The biology of the laboratory rabbit / edited by Steven H. Weisbroth, Ronald E. Flatt [and] Alan L. Kraus.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Weisbroth, Steven H.</t>
        </is>
      </c>
      <c r="L89" t="inlineStr">
        <is>
          <t>New York : Academic Press, 1974.</t>
        </is>
      </c>
      <c r="M89" t="inlineStr">
        <is>
          <t>1974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QY </t>
        </is>
      </c>
      <c r="S89" t="n">
        <v>4</v>
      </c>
      <c r="T89" t="n">
        <v>4</v>
      </c>
      <c r="U89" t="inlineStr">
        <is>
          <t>1994-09-02</t>
        </is>
      </c>
      <c r="V89" t="inlineStr">
        <is>
          <t>1994-09-02</t>
        </is>
      </c>
      <c r="W89" t="inlineStr">
        <is>
          <t>1988-03-28</t>
        </is>
      </c>
      <c r="X89" t="inlineStr">
        <is>
          <t>1988-03-28</t>
        </is>
      </c>
      <c r="Y89" t="n">
        <v>453</v>
      </c>
      <c r="Z89" t="n">
        <v>307</v>
      </c>
      <c r="AA89" t="n">
        <v>341</v>
      </c>
      <c r="AB89" t="n">
        <v>2</v>
      </c>
      <c r="AC89" t="n">
        <v>3</v>
      </c>
      <c r="AD89" t="n">
        <v>8</v>
      </c>
      <c r="AE89" t="n">
        <v>11</v>
      </c>
      <c r="AF89" t="n">
        <v>3</v>
      </c>
      <c r="AG89" t="n">
        <v>4</v>
      </c>
      <c r="AH89" t="n">
        <v>3</v>
      </c>
      <c r="AI89" t="n">
        <v>4</v>
      </c>
      <c r="AJ89" t="n">
        <v>5</v>
      </c>
      <c r="AK89" t="n">
        <v>5</v>
      </c>
      <c r="AL89" t="n">
        <v>1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HYPERLINK("http://catalog.hathitrust.org/Record/001502757","HathiTrust Record")</f>
        <v/>
      </c>
      <c r="AS89">
        <f>HYPERLINK("https://creighton-primo.hosted.exlibrisgroup.com/primo-explore/search?tab=default_tab&amp;search_scope=EVERYTHING&amp;vid=01CRU&amp;lang=en_US&amp;offset=0&amp;query=any,contains,991000979179702656","Catalog Record")</f>
        <v/>
      </c>
      <c r="AT89">
        <f>HYPERLINK("http://www.worldcat.org/oclc/827871","WorldCat Record")</f>
        <v/>
      </c>
      <c r="AU89" t="inlineStr">
        <is>
          <t>352254037:eng</t>
        </is>
      </c>
      <c r="AV89" t="inlineStr">
        <is>
          <t>827871</t>
        </is>
      </c>
      <c r="AW89" t="inlineStr">
        <is>
          <t>991000979179702656</t>
        </is>
      </c>
      <c r="AX89" t="inlineStr">
        <is>
          <t>991000979179702656</t>
        </is>
      </c>
      <c r="AY89" t="inlineStr">
        <is>
          <t>2270716490002656</t>
        </is>
      </c>
      <c r="AZ89" t="inlineStr">
        <is>
          <t>BOOK</t>
        </is>
      </c>
      <c r="BB89" t="inlineStr">
        <is>
          <t>9780127421506</t>
        </is>
      </c>
      <c r="BC89" t="inlineStr">
        <is>
          <t>30001000212508</t>
        </is>
      </c>
      <c r="BD89" t="inlineStr">
        <is>
          <t>893736107</t>
        </is>
      </c>
    </row>
    <row r="90">
      <c r="A90" t="inlineStr">
        <is>
          <t>No</t>
        </is>
      </c>
      <c r="B90" t="inlineStr">
        <is>
          <t>QY 54 I57 1991</t>
        </is>
      </c>
      <c r="C90" t="inlineStr">
        <is>
          <t>0                      QY 0054000I  57          1991</t>
        </is>
      </c>
      <c r="D90" t="inlineStr">
        <is>
          <t>Implementation strategies for research animal well-being : institutional compliance with regulations / edited by Lee Krulisch.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Bethesda, Md. : Scientists Center for Animal Welfare ; Washington, D.C. : WARDS, [1992]</t>
        </is>
      </c>
      <c r="M90" t="inlineStr">
        <is>
          <t>1992</t>
        </is>
      </c>
      <c r="O90" t="inlineStr">
        <is>
          <t>eng</t>
        </is>
      </c>
      <c r="P90" t="inlineStr">
        <is>
          <t>mdu</t>
        </is>
      </c>
      <c r="R90" t="inlineStr">
        <is>
          <t xml:space="preserve">QY </t>
        </is>
      </c>
      <c r="S90" t="n">
        <v>8</v>
      </c>
      <c r="T90" t="n">
        <v>8</v>
      </c>
      <c r="U90" t="inlineStr">
        <is>
          <t>1993-12-07</t>
        </is>
      </c>
      <c r="V90" t="inlineStr">
        <is>
          <t>1993-12-07</t>
        </is>
      </c>
      <c r="W90" t="inlineStr">
        <is>
          <t>1992-09-11</t>
        </is>
      </c>
      <c r="X90" t="inlineStr">
        <is>
          <t>1992-09-11</t>
        </is>
      </c>
      <c r="Y90" t="n">
        <v>37</v>
      </c>
      <c r="Z90" t="n">
        <v>34</v>
      </c>
      <c r="AA90" t="n">
        <v>36</v>
      </c>
      <c r="AB90" t="n">
        <v>1</v>
      </c>
      <c r="AC90" t="n">
        <v>1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HYPERLINK("http://catalog.hathitrust.org/Record/007559288","HathiTrust Record")</f>
        <v/>
      </c>
      <c r="AS90">
        <f>HYPERLINK("https://creighton-primo.hosted.exlibrisgroup.com/primo-explore/search?tab=default_tab&amp;search_scope=EVERYTHING&amp;vid=01CRU&amp;lang=en_US&amp;offset=0&amp;query=any,contains,991001341949702656","Catalog Record")</f>
        <v/>
      </c>
      <c r="AT90">
        <f>HYPERLINK("http://www.worldcat.org/oclc/26507288","WorldCat Record")</f>
        <v/>
      </c>
      <c r="AU90" t="inlineStr">
        <is>
          <t>910088680:eng</t>
        </is>
      </c>
      <c r="AV90" t="inlineStr">
        <is>
          <t>26507288</t>
        </is>
      </c>
      <c r="AW90" t="inlineStr">
        <is>
          <t>991001341949702656</t>
        </is>
      </c>
      <c r="AX90" t="inlineStr">
        <is>
          <t>991001341949702656</t>
        </is>
      </c>
      <c r="AY90" t="inlineStr">
        <is>
          <t>2257313220002656</t>
        </is>
      </c>
      <c r="AZ90" t="inlineStr">
        <is>
          <t>BOOK</t>
        </is>
      </c>
      <c r="BC90" t="inlineStr">
        <is>
          <t>30001002456103</t>
        </is>
      </c>
      <c r="BD90" t="inlineStr">
        <is>
          <t>893649121</t>
        </is>
      </c>
    </row>
    <row r="91">
      <c r="A91" t="inlineStr">
        <is>
          <t>No</t>
        </is>
      </c>
      <c r="B91" t="inlineStr">
        <is>
          <t>QY 54 R311 1992</t>
        </is>
      </c>
      <c r="C91" t="inlineStr">
        <is>
          <t>0                      QY 0054000R  311         1992</t>
        </is>
      </c>
      <c r="D91" t="inlineStr">
        <is>
          <t>Recognition and alleviation of pain and distress in laboratory animals / Committee on Pain and Distress in Laboratory Animals, Institute of Laboratory Animal Resources, Commission on Life Sciences, National Research Council.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Washington, D.C. : National Academy Press, c1992.</t>
        </is>
      </c>
      <c r="M91" t="inlineStr">
        <is>
          <t>1992</t>
        </is>
      </c>
      <c r="O91" t="inlineStr">
        <is>
          <t>eng</t>
        </is>
      </c>
      <c r="P91" t="inlineStr">
        <is>
          <t>dcu</t>
        </is>
      </c>
      <c r="R91" t="inlineStr">
        <is>
          <t xml:space="preserve">QY </t>
        </is>
      </c>
      <c r="S91" t="n">
        <v>4</v>
      </c>
      <c r="T91" t="n">
        <v>4</v>
      </c>
      <c r="U91" t="inlineStr">
        <is>
          <t>1993-03-05</t>
        </is>
      </c>
      <c r="V91" t="inlineStr">
        <is>
          <t>1993-03-05</t>
        </is>
      </c>
      <c r="W91" t="inlineStr">
        <is>
          <t>1993-02-26</t>
        </is>
      </c>
      <c r="X91" t="inlineStr">
        <is>
          <t>1993-02-26</t>
        </is>
      </c>
      <c r="Y91" t="n">
        <v>300</v>
      </c>
      <c r="Z91" t="n">
        <v>259</v>
      </c>
      <c r="AA91" t="n">
        <v>1257</v>
      </c>
      <c r="AB91" t="n">
        <v>2</v>
      </c>
      <c r="AC91" t="n">
        <v>16</v>
      </c>
      <c r="AD91" t="n">
        <v>5</v>
      </c>
      <c r="AE91" t="n">
        <v>41</v>
      </c>
      <c r="AF91" t="n">
        <v>1</v>
      </c>
      <c r="AG91" t="n">
        <v>13</v>
      </c>
      <c r="AH91" t="n">
        <v>2</v>
      </c>
      <c r="AI91" t="n">
        <v>10</v>
      </c>
      <c r="AJ91" t="n">
        <v>3</v>
      </c>
      <c r="AK91" t="n">
        <v>12</v>
      </c>
      <c r="AL91" t="n">
        <v>1</v>
      </c>
      <c r="AM91" t="n">
        <v>14</v>
      </c>
      <c r="AN91" t="n">
        <v>0</v>
      </c>
      <c r="AO91" t="n">
        <v>1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HYPERLINK("https://creighton-primo.hosted.exlibrisgroup.com/primo-explore/search?tab=default_tab&amp;search_scope=EVERYTHING&amp;vid=01CRU&amp;lang=en_US&amp;offset=0&amp;query=any,contains,991001431639702656","Catalog Record")</f>
        <v/>
      </c>
      <c r="AT91">
        <f>HYPERLINK("http://www.worldcat.org/oclc/25409737","WorldCat Record")</f>
        <v/>
      </c>
      <c r="AU91" t="inlineStr">
        <is>
          <t>9246061030:eng</t>
        </is>
      </c>
      <c r="AV91" t="inlineStr">
        <is>
          <t>25409737</t>
        </is>
      </c>
      <c r="AW91" t="inlineStr">
        <is>
          <t>991001431639702656</t>
        </is>
      </c>
      <c r="AX91" t="inlineStr">
        <is>
          <t>991001431639702656</t>
        </is>
      </c>
      <c r="AY91" t="inlineStr">
        <is>
          <t>2266821670002656</t>
        </is>
      </c>
      <c r="AZ91" t="inlineStr">
        <is>
          <t>BOOK</t>
        </is>
      </c>
      <c r="BB91" t="inlineStr">
        <is>
          <t>9780309042758</t>
        </is>
      </c>
      <c r="BC91" t="inlineStr">
        <is>
          <t>30001002529438</t>
        </is>
      </c>
      <c r="BD91" t="inlineStr">
        <is>
          <t>893149200</t>
        </is>
      </c>
    </row>
    <row r="92">
      <c r="A92" t="inlineStr">
        <is>
          <t>No</t>
        </is>
      </c>
      <c r="B92" t="inlineStr">
        <is>
          <t>QY 58 A579 1997</t>
        </is>
      </c>
      <c r="C92" t="inlineStr">
        <is>
          <t>0                      QY 0058000A  579         1997</t>
        </is>
      </c>
      <c r="D92" t="inlineStr">
        <is>
          <t>Anesthesia and analgesia in laboratory animals / edited by Dennis F. Kohn ... [et al.].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1</t>
        </is>
      </c>
      <c r="L92" t="inlineStr">
        <is>
          <t>San Diego : Academic Press, c1997.</t>
        </is>
      </c>
      <c r="M92" t="inlineStr">
        <is>
          <t>1997</t>
        </is>
      </c>
      <c r="O92" t="inlineStr">
        <is>
          <t>eng</t>
        </is>
      </c>
      <c r="P92" t="inlineStr">
        <is>
          <t>cau</t>
        </is>
      </c>
      <c r="Q92" t="inlineStr">
        <is>
          <t>American College of Laboratory Animal Medicine series</t>
        </is>
      </c>
      <c r="R92" t="inlineStr">
        <is>
          <t xml:space="preserve">QY </t>
        </is>
      </c>
      <c r="S92" t="n">
        <v>3</v>
      </c>
      <c r="T92" t="n">
        <v>3</v>
      </c>
      <c r="U92" t="inlineStr">
        <is>
          <t>2001-09-17</t>
        </is>
      </c>
      <c r="V92" t="inlineStr">
        <is>
          <t>2001-09-17</t>
        </is>
      </c>
      <c r="W92" t="inlineStr">
        <is>
          <t>1998-04-14</t>
        </is>
      </c>
      <c r="X92" t="inlineStr">
        <is>
          <t>1998-04-14</t>
        </is>
      </c>
      <c r="Y92" t="n">
        <v>189</v>
      </c>
      <c r="Z92" t="n">
        <v>135</v>
      </c>
      <c r="AA92" t="n">
        <v>941</v>
      </c>
      <c r="AB92" t="n">
        <v>1</v>
      </c>
      <c r="AC92" t="n">
        <v>14</v>
      </c>
      <c r="AD92" t="n">
        <v>3</v>
      </c>
      <c r="AE92" t="n">
        <v>31</v>
      </c>
      <c r="AF92" t="n">
        <v>0</v>
      </c>
      <c r="AG92" t="n">
        <v>8</v>
      </c>
      <c r="AH92" t="n">
        <v>1</v>
      </c>
      <c r="AI92" t="n">
        <v>5</v>
      </c>
      <c r="AJ92" t="n">
        <v>3</v>
      </c>
      <c r="AK92" t="n">
        <v>9</v>
      </c>
      <c r="AL92" t="n">
        <v>0</v>
      </c>
      <c r="AM92" t="n">
        <v>12</v>
      </c>
      <c r="AN92" t="n">
        <v>0</v>
      </c>
      <c r="AO92" t="n">
        <v>1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HYPERLINK("https://creighton-primo.hosted.exlibrisgroup.com/primo-explore/search?tab=default_tab&amp;search_scope=EVERYTHING&amp;vid=01CRU&amp;lang=en_US&amp;offset=0&amp;query=any,contains,991000741159702656","Catalog Record")</f>
        <v/>
      </c>
      <c r="AT92">
        <f>HYPERLINK("http://www.worldcat.org/oclc/35777425","WorldCat Record")</f>
        <v/>
      </c>
      <c r="AU92" t="inlineStr">
        <is>
          <t>1011802205:eng</t>
        </is>
      </c>
      <c r="AV92" t="inlineStr">
        <is>
          <t>35777425</t>
        </is>
      </c>
      <c r="AW92" t="inlineStr">
        <is>
          <t>991000741159702656</t>
        </is>
      </c>
      <c r="AX92" t="inlineStr">
        <is>
          <t>991000741159702656</t>
        </is>
      </c>
      <c r="AY92" t="inlineStr">
        <is>
          <t>2267680560002656</t>
        </is>
      </c>
      <c r="AZ92" t="inlineStr">
        <is>
          <t>BOOK</t>
        </is>
      </c>
      <c r="BB92" t="inlineStr">
        <is>
          <t>9780124175709</t>
        </is>
      </c>
      <c r="BC92" t="inlineStr">
        <is>
          <t>30001004051365</t>
        </is>
      </c>
      <c r="BD92" t="inlineStr">
        <is>
          <t>893820131</t>
        </is>
      </c>
    </row>
    <row r="93">
      <c r="A93" t="inlineStr">
        <is>
          <t>No</t>
        </is>
      </c>
      <c r="B93" t="inlineStr">
        <is>
          <t>QY 60.D6 C135 1989</t>
        </is>
      </c>
      <c r="C93" t="inlineStr">
        <is>
          <t>0                      QY 0060000D  6                  C  135         1989</t>
        </is>
      </c>
      <c r="D93" t="inlineStr">
        <is>
          <t>Canine research environment / edited by Joy A. Mench and Lee Krulisch.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Bethesda, MD (4805 St. Elmo Ave., Bethesda, MD 20814) : Scientists Center for Animal Welfare, [1990]</t>
        </is>
      </c>
      <c r="M93" t="inlineStr">
        <is>
          <t>1990</t>
        </is>
      </c>
      <c r="O93" t="inlineStr">
        <is>
          <t>eng</t>
        </is>
      </c>
      <c r="P93" t="inlineStr">
        <is>
          <t>mdu</t>
        </is>
      </c>
      <c r="R93" t="inlineStr">
        <is>
          <t xml:space="preserve">QY </t>
        </is>
      </c>
      <c r="S93" t="n">
        <v>3</v>
      </c>
      <c r="T93" t="n">
        <v>3</v>
      </c>
      <c r="U93" t="inlineStr">
        <is>
          <t>1992-06-05</t>
        </is>
      </c>
      <c r="V93" t="inlineStr">
        <is>
          <t>1992-06-05</t>
        </is>
      </c>
      <c r="W93" t="inlineStr">
        <is>
          <t>1992-05-04</t>
        </is>
      </c>
      <c r="X93" t="inlineStr">
        <is>
          <t>1992-05-04</t>
        </is>
      </c>
      <c r="Y93" t="n">
        <v>41</v>
      </c>
      <c r="Z93" t="n">
        <v>36</v>
      </c>
      <c r="AA93" t="n">
        <v>39</v>
      </c>
      <c r="AB93" t="n">
        <v>2</v>
      </c>
      <c r="AC93" t="n">
        <v>2</v>
      </c>
      <c r="AD93" t="n">
        <v>1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HYPERLINK("http://catalog.hathitrust.org/Record/009879962","HathiTrust Record")</f>
        <v/>
      </c>
      <c r="AS93">
        <f>HYPERLINK("https://creighton-primo.hosted.exlibrisgroup.com/primo-explore/search?tab=default_tab&amp;search_scope=EVERYTHING&amp;vid=01CRU&amp;lang=en_US&amp;offset=0&amp;query=any,contains,991001300179702656","Catalog Record")</f>
        <v/>
      </c>
      <c r="AT93">
        <f>HYPERLINK("http://www.worldcat.org/oclc/21241809","WorldCat Record")</f>
        <v/>
      </c>
      <c r="AU93" t="inlineStr">
        <is>
          <t>908323527:eng</t>
        </is>
      </c>
      <c r="AV93" t="inlineStr">
        <is>
          <t>21241809</t>
        </is>
      </c>
      <c r="AW93" t="inlineStr">
        <is>
          <t>991001300179702656</t>
        </is>
      </c>
      <c r="AX93" t="inlineStr">
        <is>
          <t>991001300179702656</t>
        </is>
      </c>
      <c r="AY93" t="inlineStr">
        <is>
          <t>2263758270002656</t>
        </is>
      </c>
      <c r="AZ93" t="inlineStr">
        <is>
          <t>BOOK</t>
        </is>
      </c>
      <c r="BC93" t="inlineStr">
        <is>
          <t>30001002411504</t>
        </is>
      </c>
      <c r="BD93" t="inlineStr">
        <is>
          <t>893643442</t>
        </is>
      </c>
    </row>
    <row r="94">
      <c r="A94" t="inlineStr">
        <is>
          <t>No</t>
        </is>
      </c>
      <c r="B94" t="inlineStr">
        <is>
          <t>QY 60.M2 F455 1988</t>
        </is>
      </c>
      <c r="C94" t="inlineStr">
        <is>
          <t>0                      QY 0060000M  2                  F  455         1988</t>
        </is>
      </c>
      <c r="D94" t="inlineStr">
        <is>
          <t>Field research guidelines : impact on animal care and use committees / edited by F. Barbara Orlans.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L94" t="inlineStr">
        <is>
          <t>Bethesda, Md. : Scientists Center for Animal Welfare, 1988.</t>
        </is>
      </c>
      <c r="M94" t="inlineStr">
        <is>
          <t>1988</t>
        </is>
      </c>
      <c r="O94" t="inlineStr">
        <is>
          <t>eng</t>
        </is>
      </c>
      <c r="P94" t="inlineStr">
        <is>
          <t>mdu</t>
        </is>
      </c>
      <c r="R94" t="inlineStr">
        <is>
          <t xml:space="preserve">QY </t>
        </is>
      </c>
      <c r="S94" t="n">
        <v>3</v>
      </c>
      <c r="T94" t="n">
        <v>3</v>
      </c>
      <c r="U94" t="inlineStr">
        <is>
          <t>1992-06-05</t>
        </is>
      </c>
      <c r="V94" t="inlineStr">
        <is>
          <t>1992-06-05</t>
        </is>
      </c>
      <c r="W94" t="inlineStr">
        <is>
          <t>1992-05-04</t>
        </is>
      </c>
      <c r="X94" t="inlineStr">
        <is>
          <t>1992-05-04</t>
        </is>
      </c>
      <c r="Y94" t="n">
        <v>32</v>
      </c>
      <c r="Z94" t="n">
        <v>28</v>
      </c>
      <c r="AA94" t="n">
        <v>29</v>
      </c>
      <c r="AB94" t="n">
        <v>1</v>
      </c>
      <c r="AC94" t="n">
        <v>1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HYPERLINK("http://catalog.hathitrust.org/Record/007472638","HathiTrust Record")</f>
        <v/>
      </c>
      <c r="AS94">
        <f>HYPERLINK("https://creighton-primo.hosted.exlibrisgroup.com/primo-explore/search?tab=default_tab&amp;search_scope=EVERYTHING&amp;vid=01CRU&amp;lang=en_US&amp;offset=0&amp;query=any,contains,991001300379702656","Catalog Record")</f>
        <v/>
      </c>
      <c r="AT94">
        <f>HYPERLINK("http://www.worldcat.org/oclc/18220034","WorldCat Record")</f>
        <v/>
      </c>
      <c r="AU94" t="inlineStr">
        <is>
          <t>17464021:eng</t>
        </is>
      </c>
      <c r="AV94" t="inlineStr">
        <is>
          <t>18220034</t>
        </is>
      </c>
      <c r="AW94" t="inlineStr">
        <is>
          <t>991001300379702656</t>
        </is>
      </c>
      <c r="AX94" t="inlineStr">
        <is>
          <t>991001300379702656</t>
        </is>
      </c>
      <c r="AY94" t="inlineStr">
        <is>
          <t>2259788780002656</t>
        </is>
      </c>
      <c r="AZ94" t="inlineStr">
        <is>
          <t>BOOK</t>
        </is>
      </c>
      <c r="BB94" t="inlineStr">
        <is>
          <t>9780962070006</t>
        </is>
      </c>
      <c r="BC94" t="inlineStr">
        <is>
          <t>30001002411546</t>
        </is>
      </c>
      <c r="BD94" t="inlineStr">
        <is>
          <t>893546557</t>
        </is>
      </c>
    </row>
    <row r="95">
      <c r="A95" t="inlineStr">
        <is>
          <t>No</t>
        </is>
      </c>
      <c r="B95" t="inlineStr">
        <is>
          <t>QY 60.P7 W447 1989</t>
        </is>
      </c>
      <c r="C95" t="inlineStr">
        <is>
          <t>0                      QY 0060000P  7                  W  447         1989</t>
        </is>
      </c>
      <c r="D95" t="inlineStr">
        <is>
          <t>Well-being of nonhuman primates in research / edited by Joy A. Mench and Lee Krulisch.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Bethesda, MD (4805 St. Almo Ave., Bethesda, MD 20814) : Scientists Center for Animal Welfare, [1990]</t>
        </is>
      </c>
      <c r="M95" t="inlineStr">
        <is>
          <t>1990</t>
        </is>
      </c>
      <c r="O95" t="inlineStr">
        <is>
          <t>eng</t>
        </is>
      </c>
      <c r="P95" t="inlineStr">
        <is>
          <t>mdu</t>
        </is>
      </c>
      <c r="R95" t="inlineStr">
        <is>
          <t xml:space="preserve">QY </t>
        </is>
      </c>
      <c r="S95" t="n">
        <v>9</v>
      </c>
      <c r="T95" t="n">
        <v>9</v>
      </c>
      <c r="U95" t="inlineStr">
        <is>
          <t>1995-03-19</t>
        </is>
      </c>
      <c r="V95" t="inlineStr">
        <is>
          <t>1995-03-19</t>
        </is>
      </c>
      <c r="W95" t="inlineStr">
        <is>
          <t>1992-05-04</t>
        </is>
      </c>
      <c r="X95" t="inlineStr">
        <is>
          <t>1992-05-04</t>
        </is>
      </c>
      <c r="Y95" t="n">
        <v>49</v>
      </c>
      <c r="Z95" t="n">
        <v>41</v>
      </c>
      <c r="AA95" t="n">
        <v>42</v>
      </c>
      <c r="AB95" t="n">
        <v>1</v>
      </c>
      <c r="AC95" t="n">
        <v>1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HYPERLINK("https://creighton-primo.hosted.exlibrisgroup.com/primo-explore/search?tab=default_tab&amp;search_scope=EVERYTHING&amp;vid=01CRU&amp;lang=en_US&amp;offset=0&amp;query=any,contains,991001300319702656","Catalog Record")</f>
        <v/>
      </c>
      <c r="AT95">
        <f>HYPERLINK("http://www.worldcat.org/oclc/21138908","WorldCat Record")</f>
        <v/>
      </c>
      <c r="AU95" t="inlineStr">
        <is>
          <t>945821092:eng</t>
        </is>
      </c>
      <c r="AV95" t="inlineStr">
        <is>
          <t>21138908</t>
        </is>
      </c>
      <c r="AW95" t="inlineStr">
        <is>
          <t>991001300319702656</t>
        </is>
      </c>
      <c r="AX95" t="inlineStr">
        <is>
          <t>991001300319702656</t>
        </is>
      </c>
      <c r="AY95" t="inlineStr">
        <is>
          <t>2264627050002656</t>
        </is>
      </c>
      <c r="AZ95" t="inlineStr">
        <is>
          <t>BOOK</t>
        </is>
      </c>
      <c r="BC95" t="inlineStr">
        <is>
          <t>30001002411520</t>
        </is>
      </c>
      <c r="BD95" t="inlineStr">
        <is>
          <t>893284663</t>
        </is>
      </c>
    </row>
    <row r="96">
      <c r="A96" t="inlineStr">
        <is>
          <t>No</t>
        </is>
      </c>
      <c r="B96" t="inlineStr">
        <is>
          <t>QY 60.R6 C532L 1969</t>
        </is>
      </c>
      <c r="C96" t="inlineStr">
        <is>
          <t>0                      QY 0060000R  6                  C  532L        1969</t>
        </is>
      </c>
      <c r="D96" t="inlineStr">
        <is>
          <t>Laboratory anatomy of the white rat / Illus. by the author.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Chiasson, Robert B.</t>
        </is>
      </c>
      <c r="L96" t="inlineStr">
        <is>
          <t>Dubuque, Iowa : Wm. C. Brown, [1975]</t>
        </is>
      </c>
      <c r="M96" t="inlineStr">
        <is>
          <t>1969</t>
        </is>
      </c>
      <c r="N96" t="inlineStr">
        <is>
          <t>3d ed.</t>
        </is>
      </c>
      <c r="O96" t="inlineStr">
        <is>
          <t>eng</t>
        </is>
      </c>
      <c r="P96" t="inlineStr">
        <is>
          <t xml:space="preserve">xx </t>
        </is>
      </c>
      <c r="R96" t="inlineStr">
        <is>
          <t xml:space="preserve">QY </t>
        </is>
      </c>
      <c r="S96" t="n">
        <v>11</v>
      </c>
      <c r="T96" t="n">
        <v>11</v>
      </c>
      <c r="U96" t="inlineStr">
        <is>
          <t>1994-07-27</t>
        </is>
      </c>
      <c r="V96" t="inlineStr">
        <is>
          <t>1994-07-27</t>
        </is>
      </c>
      <c r="W96" t="inlineStr">
        <is>
          <t>1988-03-27</t>
        </is>
      </c>
      <c r="X96" t="inlineStr">
        <is>
          <t>1988-03-27</t>
        </is>
      </c>
      <c r="Y96" t="n">
        <v>11</v>
      </c>
      <c r="Z96" t="n">
        <v>11</v>
      </c>
      <c r="AA96" t="n">
        <v>471</v>
      </c>
      <c r="AB96" t="n">
        <v>1</v>
      </c>
      <c r="AC96" t="n">
        <v>3</v>
      </c>
      <c r="AD96" t="n">
        <v>1</v>
      </c>
      <c r="AE96" t="n">
        <v>17</v>
      </c>
      <c r="AF96" t="n">
        <v>0</v>
      </c>
      <c r="AG96" t="n">
        <v>8</v>
      </c>
      <c r="AH96" t="n">
        <v>1</v>
      </c>
      <c r="AI96" t="n">
        <v>4</v>
      </c>
      <c r="AJ96" t="n">
        <v>0</v>
      </c>
      <c r="AK96" t="n">
        <v>6</v>
      </c>
      <c r="AL96" t="n">
        <v>0</v>
      </c>
      <c r="AM96" t="n">
        <v>2</v>
      </c>
      <c r="AN96" t="n">
        <v>0</v>
      </c>
      <c r="AO96" t="n">
        <v>1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HYPERLINK("https://creighton-primo.hosted.exlibrisgroup.com/primo-explore/search?tab=default_tab&amp;search_scope=EVERYTHING&amp;vid=01CRU&amp;lang=en_US&amp;offset=0&amp;query=any,contains,991000980159702656","Catalog Record")</f>
        <v/>
      </c>
      <c r="AT96">
        <f>HYPERLINK("http://www.worldcat.org/oclc/2030008","WorldCat Record")</f>
        <v/>
      </c>
      <c r="AU96" t="inlineStr">
        <is>
          <t>3723207790:eng</t>
        </is>
      </c>
      <c r="AV96" t="inlineStr">
        <is>
          <t>2030008</t>
        </is>
      </c>
      <c r="AW96" t="inlineStr">
        <is>
          <t>991000980159702656</t>
        </is>
      </c>
      <c r="AX96" t="inlineStr">
        <is>
          <t>991000980159702656</t>
        </is>
      </c>
      <c r="AY96" t="inlineStr">
        <is>
          <t>2271887590002656</t>
        </is>
      </c>
      <c r="AZ96" t="inlineStr">
        <is>
          <t>BOOK</t>
        </is>
      </c>
      <c r="BC96" t="inlineStr">
        <is>
          <t>30001000212797</t>
        </is>
      </c>
      <c r="BD96" t="inlineStr">
        <is>
          <t>893267904</t>
        </is>
      </c>
    </row>
    <row r="97">
      <c r="A97" t="inlineStr">
        <is>
          <t>No</t>
        </is>
      </c>
      <c r="B97" t="inlineStr">
        <is>
          <t>QY 60.R6 G946 1989</t>
        </is>
      </c>
      <c r="C97" t="inlineStr">
        <is>
          <t>0                      QY 0060000R  6                  G  946         1989</t>
        </is>
      </c>
      <c r="D97" t="inlineStr">
        <is>
          <t>Guidelines for the well-being of rodents in research : from a conference held by the Scientists Center for Animal Welfare in Research Triangle Park, North Carolina on December 8, 1989, with additional material provided by the authors / edited by Helene N. Guttman.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Bethesda, MD : Scientists Center for Animal Welfare, c1990.</t>
        </is>
      </c>
      <c r="M97" t="inlineStr">
        <is>
          <t>1990</t>
        </is>
      </c>
      <c r="O97" t="inlineStr">
        <is>
          <t>eng</t>
        </is>
      </c>
      <c r="P97" t="inlineStr">
        <is>
          <t>mdu</t>
        </is>
      </c>
      <c r="R97" t="inlineStr">
        <is>
          <t xml:space="preserve">QY </t>
        </is>
      </c>
      <c r="S97" t="n">
        <v>4</v>
      </c>
      <c r="T97" t="n">
        <v>4</v>
      </c>
      <c r="U97" t="inlineStr">
        <is>
          <t>1992-06-05</t>
        </is>
      </c>
      <c r="V97" t="inlineStr">
        <is>
          <t>1992-06-05</t>
        </is>
      </c>
      <c r="W97" t="inlineStr">
        <is>
          <t>1992-05-04</t>
        </is>
      </c>
      <c r="X97" t="inlineStr">
        <is>
          <t>1992-05-04</t>
        </is>
      </c>
      <c r="Y97" t="n">
        <v>57</v>
      </c>
      <c r="Z97" t="n">
        <v>48</v>
      </c>
      <c r="AA97" t="n">
        <v>50</v>
      </c>
      <c r="AB97" t="n">
        <v>3</v>
      </c>
      <c r="AC97" t="n">
        <v>3</v>
      </c>
      <c r="AD97" t="n">
        <v>2</v>
      </c>
      <c r="AE97" t="n">
        <v>2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HYPERLINK("https://creighton-primo.hosted.exlibrisgroup.com/primo-explore/search?tab=default_tab&amp;search_scope=EVERYTHING&amp;vid=01CRU&amp;lang=en_US&amp;offset=0&amp;query=any,contains,991001300219702656","Catalog Record")</f>
        <v/>
      </c>
      <c r="AT97">
        <f>HYPERLINK("http://www.worldcat.org/oclc/22712227","WorldCat Record")</f>
        <v/>
      </c>
      <c r="AU97" t="inlineStr">
        <is>
          <t>395502:eng</t>
        </is>
      </c>
      <c r="AV97" t="inlineStr">
        <is>
          <t>22712227</t>
        </is>
      </c>
      <c r="AW97" t="inlineStr">
        <is>
          <t>991001300219702656</t>
        </is>
      </c>
      <c r="AX97" t="inlineStr">
        <is>
          <t>991001300219702656</t>
        </is>
      </c>
      <c r="AY97" t="inlineStr">
        <is>
          <t>2255141060002656</t>
        </is>
      </c>
      <c r="AZ97" t="inlineStr">
        <is>
          <t>BOOK</t>
        </is>
      </c>
      <c r="BC97" t="inlineStr">
        <is>
          <t>30001002411488</t>
        </is>
      </c>
      <c r="BD97" t="inlineStr">
        <is>
          <t>893149070</t>
        </is>
      </c>
    </row>
    <row r="98">
      <c r="A98" t="inlineStr">
        <is>
          <t>No</t>
        </is>
      </c>
      <c r="B98" t="inlineStr">
        <is>
          <t>QY60.R6 L12285 2004</t>
        </is>
      </c>
      <c r="C98" t="inlineStr">
        <is>
          <t>0                      QY 0060000R  6                  L  12285       2004</t>
        </is>
      </c>
      <c r="D98" t="inlineStr">
        <is>
          <t>The laboratory mouse / edited by Hans J. Hedrich and Gillian Bullock.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Amsterdam ; Boston : Elsevier Academic Press, c2004.</t>
        </is>
      </c>
      <c r="M98" t="inlineStr">
        <is>
          <t>2004</t>
        </is>
      </c>
      <c r="O98" t="inlineStr">
        <is>
          <t>eng</t>
        </is>
      </c>
      <c r="P98" t="inlineStr">
        <is>
          <t xml:space="preserve">ne </t>
        </is>
      </c>
      <c r="Q98" t="inlineStr">
        <is>
          <t>The handbook of experimental animals</t>
        </is>
      </c>
      <c r="R98" t="inlineStr">
        <is>
          <t xml:space="preserve">QY </t>
        </is>
      </c>
      <c r="S98" t="n">
        <v>6</v>
      </c>
      <c r="T98" t="n">
        <v>6</v>
      </c>
      <c r="U98" t="inlineStr">
        <is>
          <t>2009-11-20</t>
        </is>
      </c>
      <c r="V98" t="inlineStr">
        <is>
          <t>2009-11-20</t>
        </is>
      </c>
      <c r="W98" t="inlineStr">
        <is>
          <t>2006-09-08</t>
        </is>
      </c>
      <c r="X98" t="inlineStr">
        <is>
          <t>2006-09-08</t>
        </is>
      </c>
      <c r="Y98" t="n">
        <v>263</v>
      </c>
      <c r="Z98" t="n">
        <v>176</v>
      </c>
      <c r="AA98" t="n">
        <v>292</v>
      </c>
      <c r="AB98" t="n">
        <v>3</v>
      </c>
      <c r="AC98" t="n">
        <v>4</v>
      </c>
      <c r="AD98" t="n">
        <v>5</v>
      </c>
      <c r="AE98" t="n">
        <v>9</v>
      </c>
      <c r="AF98" t="n">
        <v>0</v>
      </c>
      <c r="AG98" t="n">
        <v>1</v>
      </c>
      <c r="AH98" t="n">
        <v>2</v>
      </c>
      <c r="AI98" t="n">
        <v>4</v>
      </c>
      <c r="AJ98" t="n">
        <v>2</v>
      </c>
      <c r="AK98" t="n">
        <v>3</v>
      </c>
      <c r="AL98" t="n">
        <v>2</v>
      </c>
      <c r="AM98" t="n">
        <v>3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HYPERLINK("https://creighton-primo.hosted.exlibrisgroup.com/primo-explore/search?tab=default_tab&amp;search_scope=EVERYTHING&amp;vid=01CRU&amp;lang=en_US&amp;offset=0&amp;query=any,contains,991000536629702656","Catalog Record")</f>
        <v/>
      </c>
      <c r="AT98">
        <f>HYPERLINK("http://www.worldcat.org/oclc/57352639","WorldCat Record")</f>
        <v/>
      </c>
      <c r="AU98" t="inlineStr">
        <is>
          <t>909305660:eng</t>
        </is>
      </c>
      <c r="AV98" t="inlineStr">
        <is>
          <t>57352639</t>
        </is>
      </c>
      <c r="AW98" t="inlineStr">
        <is>
          <t>991000536629702656</t>
        </is>
      </c>
      <c r="AX98" t="inlineStr">
        <is>
          <t>991000536629702656</t>
        </is>
      </c>
      <c r="AY98" t="inlineStr">
        <is>
          <t>2268490310002656</t>
        </is>
      </c>
      <c r="AZ98" t="inlineStr">
        <is>
          <t>BOOK</t>
        </is>
      </c>
      <c r="BB98" t="inlineStr">
        <is>
          <t>9780123364258</t>
        </is>
      </c>
      <c r="BC98" t="inlineStr">
        <is>
          <t>30001005127453</t>
        </is>
      </c>
      <c r="BD98" t="inlineStr">
        <is>
          <t>893282008</t>
        </is>
      </c>
    </row>
    <row r="99">
      <c r="A99" t="inlineStr">
        <is>
          <t>No</t>
        </is>
      </c>
      <c r="B99" t="inlineStr">
        <is>
          <t>QY 60.R6 N691 1980</t>
        </is>
      </c>
      <c r="C99" t="inlineStr">
        <is>
          <t>0                      QY 0060000R  6                  N  691         1980</t>
        </is>
      </c>
      <c r="D99" t="inlineStr">
        <is>
          <t>NIH rodents : 1980 catalog : strains and stocks of laboratory rodents provided by the NIH Genetic Resource.</t>
        </is>
      </c>
      <c r="F99" t="inlineStr">
        <is>
          <t>No</t>
        </is>
      </c>
      <c r="G99" t="inlineStr">
        <is>
          <t>1</t>
        </is>
      </c>
      <c r="H99" t="inlineStr">
        <is>
          <t>Yes</t>
        </is>
      </c>
      <c r="I99" t="inlineStr">
        <is>
          <t>No</t>
        </is>
      </c>
      <c r="J99" t="inlineStr">
        <is>
          <t>0</t>
        </is>
      </c>
      <c r="L99" t="inlineStr">
        <is>
          <t>Bethesda, Md. : National Institutes of Health, Division of Research Services, Veterinary Resources Branch, 1982.</t>
        </is>
      </c>
      <c r="M99" t="inlineStr">
        <is>
          <t>1982</t>
        </is>
      </c>
      <c r="O99" t="inlineStr">
        <is>
          <t>eng</t>
        </is>
      </c>
      <c r="P99" t="inlineStr">
        <is>
          <t>mdu</t>
        </is>
      </c>
      <c r="Q99" t="inlineStr">
        <is>
          <t>NIH publication ; no. 81-606</t>
        </is>
      </c>
      <c r="R99" t="inlineStr">
        <is>
          <t xml:space="preserve">QY </t>
        </is>
      </c>
      <c r="S99" t="n">
        <v>0</v>
      </c>
      <c r="T99" t="n">
        <v>1</v>
      </c>
      <c r="V99" t="inlineStr">
        <is>
          <t>1999-09-14</t>
        </is>
      </c>
      <c r="W99" t="inlineStr">
        <is>
          <t>1989-11-10</t>
        </is>
      </c>
      <c r="X99" t="inlineStr">
        <is>
          <t>1989-11-10</t>
        </is>
      </c>
      <c r="Y99" t="n">
        <v>3</v>
      </c>
      <c r="Z99" t="n">
        <v>3</v>
      </c>
      <c r="AA99" t="n">
        <v>3</v>
      </c>
      <c r="AB99" t="n">
        <v>1</v>
      </c>
      <c r="AC99" t="n">
        <v>1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HYPERLINK("https://creighton-primo.hosted.exlibrisgroup.com/primo-explore/search?tab=default_tab&amp;search_scope=EVERYTHING&amp;vid=01CRU&amp;lang=en_US&amp;offset=0&amp;query=any,contains,991001295859702656","Catalog Record")</f>
        <v/>
      </c>
      <c r="AT99">
        <f>HYPERLINK("http://www.worldcat.org/oclc/10198177","WorldCat Record")</f>
        <v/>
      </c>
      <c r="AU99" t="inlineStr">
        <is>
          <t>3618143:eng</t>
        </is>
      </c>
      <c r="AV99" t="inlineStr">
        <is>
          <t>10198177</t>
        </is>
      </c>
      <c r="AW99" t="inlineStr">
        <is>
          <t>991001295859702656</t>
        </is>
      </c>
      <c r="AX99" t="inlineStr">
        <is>
          <t>991001295859702656</t>
        </is>
      </c>
      <c r="AY99" t="inlineStr">
        <is>
          <t>2265337760002656</t>
        </is>
      </c>
      <c r="AZ99" t="inlineStr">
        <is>
          <t>BOOK</t>
        </is>
      </c>
      <c r="BC99" t="inlineStr">
        <is>
          <t>30001001738451</t>
        </is>
      </c>
      <c r="BD99" t="inlineStr">
        <is>
          <t>893552336</t>
        </is>
      </c>
    </row>
    <row r="100">
      <c r="A100" t="inlineStr">
        <is>
          <t>No</t>
        </is>
      </c>
      <c r="B100" t="inlineStr">
        <is>
          <t>QY 60.R6 N691 1980</t>
        </is>
      </c>
      <c r="C100" t="inlineStr">
        <is>
          <t>0                      QY 0060000R  6                  N  691         1980</t>
        </is>
      </c>
      <c r="D100" t="inlineStr">
        <is>
          <t>NIH rodents : 1980 catalog : strains and stocks of laboratory rodents provided by the NIH Genetic Resource.</t>
        </is>
      </c>
      <c r="F100" t="inlineStr">
        <is>
          <t>No</t>
        </is>
      </c>
      <c r="G100" t="inlineStr">
        <is>
          <t>2</t>
        </is>
      </c>
      <c r="H100" t="inlineStr">
        <is>
          <t>Yes</t>
        </is>
      </c>
      <c r="I100" t="inlineStr">
        <is>
          <t>No</t>
        </is>
      </c>
      <c r="J100" t="inlineStr">
        <is>
          <t>0</t>
        </is>
      </c>
      <c r="L100" t="inlineStr">
        <is>
          <t>Bethesda, Md. : National Institutes of Health, Division of Research Services, Veterinary Resources Branch, 1982.</t>
        </is>
      </c>
      <c r="M100" t="inlineStr">
        <is>
          <t>1982</t>
        </is>
      </c>
      <c r="O100" t="inlineStr">
        <is>
          <t>eng</t>
        </is>
      </c>
      <c r="P100" t="inlineStr">
        <is>
          <t>mdu</t>
        </is>
      </c>
      <c r="Q100" t="inlineStr">
        <is>
          <t>NIH publication ; no. 81-606</t>
        </is>
      </c>
      <c r="R100" t="inlineStr">
        <is>
          <t xml:space="preserve">QY </t>
        </is>
      </c>
      <c r="S100" t="n">
        <v>1</v>
      </c>
      <c r="T100" t="n">
        <v>1</v>
      </c>
      <c r="U100" t="inlineStr">
        <is>
          <t>1999-09-14</t>
        </is>
      </c>
      <c r="V100" t="inlineStr">
        <is>
          <t>1999-09-14</t>
        </is>
      </c>
      <c r="W100" t="inlineStr">
        <is>
          <t>1989-11-10</t>
        </is>
      </c>
      <c r="X100" t="inlineStr">
        <is>
          <t>1989-11-10</t>
        </is>
      </c>
      <c r="Y100" t="n">
        <v>3</v>
      </c>
      <c r="Z100" t="n">
        <v>3</v>
      </c>
      <c r="AA100" t="n">
        <v>3</v>
      </c>
      <c r="AB100" t="n">
        <v>1</v>
      </c>
      <c r="AC100" t="n">
        <v>1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HYPERLINK("https://creighton-primo.hosted.exlibrisgroup.com/primo-explore/search?tab=default_tab&amp;search_scope=EVERYTHING&amp;vid=01CRU&amp;lang=en_US&amp;offset=0&amp;query=any,contains,991001295859702656","Catalog Record")</f>
        <v/>
      </c>
      <c r="AT100">
        <f>HYPERLINK("http://www.worldcat.org/oclc/10198177","WorldCat Record")</f>
        <v/>
      </c>
      <c r="AU100" t="inlineStr">
        <is>
          <t>3618143:eng</t>
        </is>
      </c>
      <c r="AV100" t="inlineStr">
        <is>
          <t>10198177</t>
        </is>
      </c>
      <c r="AW100" t="inlineStr">
        <is>
          <t>991001295859702656</t>
        </is>
      </c>
      <c r="AX100" t="inlineStr">
        <is>
          <t>991001295859702656</t>
        </is>
      </c>
      <c r="AY100" t="inlineStr">
        <is>
          <t>2265337760002656</t>
        </is>
      </c>
      <c r="AZ100" t="inlineStr">
        <is>
          <t>BOOK</t>
        </is>
      </c>
      <c r="BC100" t="inlineStr">
        <is>
          <t>30001001752031</t>
        </is>
      </c>
      <c r="BD100" t="inlineStr">
        <is>
          <t>893546553</t>
        </is>
      </c>
    </row>
    <row r="101">
      <c r="A101" t="inlineStr">
        <is>
          <t>No</t>
        </is>
      </c>
      <c r="B101" t="inlineStr">
        <is>
          <t>QY 60.S8 S978 1986</t>
        </is>
      </c>
      <c r="C101" t="inlineStr">
        <is>
          <t>0                      QY 0060000S  8                  S  978         1986</t>
        </is>
      </c>
      <c r="D101" t="inlineStr">
        <is>
          <t>Swine in cardiovascular research / editors, Hubert C. Stanton, Harry J. Mersmann.</t>
        </is>
      </c>
      <c r="E101" t="inlineStr">
        <is>
          <t>V. 1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Boca Raton, Fla. : CRC Press, c1986.</t>
        </is>
      </c>
      <c r="M101" t="inlineStr">
        <is>
          <t>1986</t>
        </is>
      </c>
      <c r="O101" t="inlineStr">
        <is>
          <t>eng</t>
        </is>
      </c>
      <c r="P101" t="inlineStr">
        <is>
          <t>xxu</t>
        </is>
      </c>
      <c r="R101" t="inlineStr">
        <is>
          <t xml:space="preserve">QY </t>
        </is>
      </c>
      <c r="S101" t="n">
        <v>3</v>
      </c>
      <c r="T101" t="n">
        <v>3</v>
      </c>
      <c r="U101" t="inlineStr">
        <is>
          <t>1994-01-28</t>
        </is>
      </c>
      <c r="V101" t="inlineStr">
        <is>
          <t>1994-01-28</t>
        </is>
      </c>
      <c r="W101" t="inlineStr">
        <is>
          <t>1988-03-27</t>
        </is>
      </c>
      <c r="X101" t="inlineStr">
        <is>
          <t>1988-03-27</t>
        </is>
      </c>
      <c r="Y101" t="n">
        <v>127</v>
      </c>
      <c r="Z101" t="n">
        <v>103</v>
      </c>
      <c r="AA101" t="n">
        <v>105</v>
      </c>
      <c r="AB101" t="n">
        <v>1</v>
      </c>
      <c r="AC101" t="n">
        <v>1</v>
      </c>
      <c r="AD101" t="n">
        <v>1</v>
      </c>
      <c r="AE101" t="n">
        <v>1</v>
      </c>
      <c r="AF101" t="n">
        <v>0</v>
      </c>
      <c r="AG101" t="n">
        <v>0</v>
      </c>
      <c r="AH101" t="n">
        <v>1</v>
      </c>
      <c r="AI101" t="n">
        <v>1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HYPERLINK("http://catalog.hathitrust.org/Record/000595524","HathiTrust Record")</f>
        <v/>
      </c>
      <c r="AS101">
        <f>HYPERLINK("https://creighton-primo.hosted.exlibrisgroup.com/primo-explore/search?tab=default_tab&amp;search_scope=EVERYTHING&amp;vid=01CRU&amp;lang=en_US&amp;offset=0&amp;query=any,contains,991001407989702656","Catalog Record")</f>
        <v/>
      </c>
      <c r="AT101">
        <f>HYPERLINK("http://www.worldcat.org/oclc/13063239","WorldCat Record")</f>
        <v/>
      </c>
      <c r="AU101" t="inlineStr">
        <is>
          <t>350138847:eng</t>
        </is>
      </c>
      <c r="AV101" t="inlineStr">
        <is>
          <t>13063239</t>
        </is>
      </c>
      <c r="AW101" t="inlineStr">
        <is>
          <t>991001407989702656</t>
        </is>
      </c>
      <c r="AX101" t="inlineStr">
        <is>
          <t>991001407989702656</t>
        </is>
      </c>
      <c r="AY101" t="inlineStr">
        <is>
          <t>2265448740002656</t>
        </is>
      </c>
      <c r="AZ101" t="inlineStr">
        <is>
          <t>BOOK</t>
        </is>
      </c>
      <c r="BB101" t="inlineStr">
        <is>
          <t>9780849365645</t>
        </is>
      </c>
      <c r="BC101" t="inlineStr">
        <is>
          <t>30001000485625</t>
        </is>
      </c>
      <c r="BD101" t="inlineStr">
        <is>
          <t>893358538</t>
        </is>
      </c>
    </row>
    <row r="102">
      <c r="A102" t="inlineStr">
        <is>
          <t>No</t>
        </is>
      </c>
      <c r="B102" t="inlineStr">
        <is>
          <t>QY 60.S8 W447 1990</t>
        </is>
      </c>
      <c r="C102" t="inlineStr">
        <is>
          <t>0                      QY 0060000S  8                  W  447         1990</t>
        </is>
      </c>
      <c r="D102" t="inlineStr">
        <is>
          <t>The Well-being of agricultural animals in biomedical and agricultural research : proceedings from a SCAW-sponsored conference, Agricultural Animals in Research, held September 6-7, 1990 in Washington, D.C., with additional material provided by the authors / edited by Joy A. Mench, Stephen J. Mayer, and Lee Krulisch.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Bethesda, MD : Scientists Center for Animal Welfare, 1992.</t>
        </is>
      </c>
      <c r="M102" t="inlineStr">
        <is>
          <t>1992</t>
        </is>
      </c>
      <c r="O102" t="inlineStr">
        <is>
          <t>eng</t>
        </is>
      </c>
      <c r="P102" t="inlineStr">
        <is>
          <t>mdu</t>
        </is>
      </c>
      <c r="R102" t="inlineStr">
        <is>
          <t xml:space="preserve">QY </t>
        </is>
      </c>
      <c r="S102" t="n">
        <v>4</v>
      </c>
      <c r="T102" t="n">
        <v>4</v>
      </c>
      <c r="U102" t="inlineStr">
        <is>
          <t>1992-06-05</t>
        </is>
      </c>
      <c r="V102" t="inlineStr">
        <is>
          <t>1992-06-05</t>
        </is>
      </c>
      <c r="W102" t="inlineStr">
        <is>
          <t>1992-05-04</t>
        </is>
      </c>
      <c r="X102" t="inlineStr">
        <is>
          <t>1992-05-04</t>
        </is>
      </c>
      <c r="Y102" t="n">
        <v>46</v>
      </c>
      <c r="Z102" t="n">
        <v>39</v>
      </c>
      <c r="AA102" t="n">
        <v>42</v>
      </c>
      <c r="AB102" t="n">
        <v>3</v>
      </c>
      <c r="AC102" t="n">
        <v>3</v>
      </c>
      <c r="AD102" t="n">
        <v>1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HYPERLINK("http://catalog.hathitrust.org/Record/008450518","HathiTrust Record")</f>
        <v/>
      </c>
      <c r="AS102">
        <f>HYPERLINK("https://creighton-primo.hosted.exlibrisgroup.com/primo-explore/search?tab=default_tab&amp;search_scope=EVERYTHING&amp;vid=01CRU&amp;lang=en_US&amp;offset=0&amp;query=any,contains,991001300049702656","Catalog Record")</f>
        <v/>
      </c>
      <c r="AT102">
        <f>HYPERLINK("http://www.worldcat.org/oclc/25558767","WorldCat Record")</f>
        <v/>
      </c>
      <c r="AU102" t="inlineStr">
        <is>
          <t>906159342:eng</t>
        </is>
      </c>
      <c r="AV102" t="inlineStr">
        <is>
          <t>25558767</t>
        </is>
      </c>
      <c r="AW102" t="inlineStr">
        <is>
          <t>991001300049702656</t>
        </is>
      </c>
      <c r="AX102" t="inlineStr">
        <is>
          <t>991001300049702656</t>
        </is>
      </c>
      <c r="AY102" t="inlineStr">
        <is>
          <t>2267582170002656</t>
        </is>
      </c>
      <c r="AZ102" t="inlineStr">
        <is>
          <t>BOOK</t>
        </is>
      </c>
      <c r="BC102" t="inlineStr">
        <is>
          <t>30001002411462</t>
        </is>
      </c>
      <c r="BD102" t="inlineStr">
        <is>
          <t>893651951</t>
        </is>
      </c>
    </row>
    <row r="103">
      <c r="A103" t="inlineStr">
        <is>
          <t>No</t>
        </is>
      </c>
      <c r="B103" t="inlineStr">
        <is>
          <t>QY 60.58 S978 1986 v.2</t>
        </is>
      </c>
      <c r="C103" t="inlineStr">
        <is>
          <t>0                      QY 0060580S  978         1986                                        v.2</t>
        </is>
      </c>
      <c r="D103" t="inlineStr">
        <is>
          <t>Swine in cardiovascular research : Volume II / editors, Hubert C. Stanton, Harry J. Mersmann.</t>
        </is>
      </c>
      <c r="E103" t="inlineStr">
        <is>
          <t>V. 2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Boca Raton, Fla. : CRC Press, c1986.</t>
        </is>
      </c>
      <c r="M103" t="inlineStr">
        <is>
          <t>1986</t>
        </is>
      </c>
      <c r="O103" t="inlineStr">
        <is>
          <t>eng</t>
        </is>
      </c>
      <c r="P103" t="inlineStr">
        <is>
          <t xml:space="preserve">xx </t>
        </is>
      </c>
      <c r="R103" t="inlineStr">
        <is>
          <t xml:space="preserve">QY </t>
        </is>
      </c>
      <c r="S103" t="n">
        <v>7</v>
      </c>
      <c r="T103" t="n">
        <v>7</v>
      </c>
      <c r="U103" t="inlineStr">
        <is>
          <t>2001-01-12</t>
        </is>
      </c>
      <c r="V103" t="inlineStr">
        <is>
          <t>2001-01-12</t>
        </is>
      </c>
      <c r="W103" t="inlineStr">
        <is>
          <t>1988-02-11</t>
        </is>
      </c>
      <c r="X103" t="inlineStr">
        <is>
          <t>1988-02-11</t>
        </is>
      </c>
      <c r="Y103" t="n">
        <v>2</v>
      </c>
      <c r="Z103" t="n">
        <v>2</v>
      </c>
      <c r="AA103" t="n">
        <v>2</v>
      </c>
      <c r="AB103" t="n">
        <v>1</v>
      </c>
      <c r="AC103" t="n">
        <v>1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HYPERLINK("https://creighton-primo.hosted.exlibrisgroup.com/primo-explore/search?tab=default_tab&amp;search_scope=EVERYTHING&amp;vid=01CRU&amp;lang=en_US&amp;offset=0&amp;query=any,contains,991001475949702656","Catalog Record")</f>
        <v/>
      </c>
      <c r="AT103">
        <f>HYPERLINK("http://www.worldcat.org/oclc/15215713","WorldCat Record")</f>
        <v/>
      </c>
      <c r="AU103" t="inlineStr">
        <is>
          <t>5578752457:eng</t>
        </is>
      </c>
      <c r="AV103" t="inlineStr">
        <is>
          <t>15215713</t>
        </is>
      </c>
      <c r="AW103" t="inlineStr">
        <is>
          <t>991001475949702656</t>
        </is>
      </c>
      <c r="AX103" t="inlineStr">
        <is>
          <t>991001475949702656</t>
        </is>
      </c>
      <c r="AY103" t="inlineStr">
        <is>
          <t>2268882360002656</t>
        </is>
      </c>
      <c r="AZ103" t="inlineStr">
        <is>
          <t>BOOK</t>
        </is>
      </c>
      <c r="BB103" t="inlineStr">
        <is>
          <t>9780849365652</t>
        </is>
      </c>
      <c r="BC103" t="inlineStr">
        <is>
          <t>30001000559353</t>
        </is>
      </c>
      <c r="BD103" t="inlineStr">
        <is>
          <t>893649226</t>
        </is>
      </c>
    </row>
    <row r="104">
      <c r="A104" t="inlineStr">
        <is>
          <t>No</t>
        </is>
      </c>
      <c r="B104" t="inlineStr">
        <is>
          <t>QY 90 A652 1986</t>
        </is>
      </c>
      <c r="C104" t="inlineStr">
        <is>
          <t>0                      QY 0090000A  652         1986</t>
        </is>
      </c>
      <c r="D104" t="inlineStr">
        <is>
          <t>Applied biochemistry of clinical disorders / edited by Allan G. Gornall ; with 29 contributors.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Philadelphia : Lippincott, c1986.</t>
        </is>
      </c>
      <c r="M104" t="inlineStr">
        <is>
          <t>1986</t>
        </is>
      </c>
      <c r="N104" t="inlineStr">
        <is>
          <t>2nd ed.</t>
        </is>
      </c>
      <c r="O104" t="inlineStr">
        <is>
          <t>eng</t>
        </is>
      </c>
      <c r="P104" t="inlineStr">
        <is>
          <t>xxu</t>
        </is>
      </c>
      <c r="R104" t="inlineStr">
        <is>
          <t xml:space="preserve">QY </t>
        </is>
      </c>
      <c r="S104" t="n">
        <v>1</v>
      </c>
      <c r="T104" t="n">
        <v>1</v>
      </c>
      <c r="U104" t="inlineStr">
        <is>
          <t>1991-11-05</t>
        </is>
      </c>
      <c r="V104" t="inlineStr">
        <is>
          <t>1991-11-05</t>
        </is>
      </c>
      <c r="W104" t="inlineStr">
        <is>
          <t>1988-02-11</t>
        </is>
      </c>
      <c r="X104" t="inlineStr">
        <is>
          <t>1988-02-11</t>
        </is>
      </c>
      <c r="Y104" t="n">
        <v>220</v>
      </c>
      <c r="Z104" t="n">
        <v>160</v>
      </c>
      <c r="AA104" t="n">
        <v>217</v>
      </c>
      <c r="AB104" t="n">
        <v>1</v>
      </c>
      <c r="AC104" t="n">
        <v>1</v>
      </c>
      <c r="AD104" t="n">
        <v>4</v>
      </c>
      <c r="AE104" t="n">
        <v>9</v>
      </c>
      <c r="AF104" t="n">
        <v>1</v>
      </c>
      <c r="AG104" t="n">
        <v>2</v>
      </c>
      <c r="AH104" t="n">
        <v>1</v>
      </c>
      <c r="AI104" t="n">
        <v>2</v>
      </c>
      <c r="AJ104" t="n">
        <v>2</v>
      </c>
      <c r="AK104" t="n">
        <v>5</v>
      </c>
      <c r="AL104" t="n">
        <v>0</v>
      </c>
      <c r="AM104" t="n">
        <v>0</v>
      </c>
      <c r="AN104" t="n">
        <v>1</v>
      </c>
      <c r="AO104" t="n">
        <v>1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HYPERLINK("http://catalog.hathitrust.org/Record/000438382","HathiTrust Record")</f>
        <v/>
      </c>
      <c r="AS104">
        <f>HYPERLINK("https://creighton-primo.hosted.exlibrisgroup.com/primo-explore/search?tab=default_tab&amp;search_scope=EVERYTHING&amp;vid=01CRU&amp;lang=en_US&amp;offset=0&amp;query=any,contains,991001267099702656","Catalog Record")</f>
        <v/>
      </c>
      <c r="AT104">
        <f>HYPERLINK("http://www.worldcat.org/oclc/13215701","WorldCat Record")</f>
        <v/>
      </c>
      <c r="AU104" t="inlineStr">
        <is>
          <t>54396630:eng</t>
        </is>
      </c>
      <c r="AV104" t="inlineStr">
        <is>
          <t>13215701</t>
        </is>
      </c>
      <c r="AW104" t="inlineStr">
        <is>
          <t>991001267099702656</t>
        </is>
      </c>
      <c r="AX104" t="inlineStr">
        <is>
          <t>991001267099702656</t>
        </is>
      </c>
      <c r="AY104" t="inlineStr">
        <is>
          <t>2255239200002656</t>
        </is>
      </c>
      <c r="AZ104" t="inlineStr">
        <is>
          <t>BOOK</t>
        </is>
      </c>
      <c r="BB104" t="inlineStr">
        <is>
          <t>9780397507689</t>
        </is>
      </c>
      <c r="BC104" t="inlineStr">
        <is>
          <t>30001000353708</t>
        </is>
      </c>
      <c r="BD104" t="inlineStr">
        <is>
          <t>893374408</t>
        </is>
      </c>
    </row>
    <row r="105">
      <c r="A105" t="inlineStr">
        <is>
          <t>No</t>
        </is>
      </c>
      <c r="B105" t="inlineStr">
        <is>
          <t>QY 90 C6412 1995</t>
        </is>
      </c>
      <c r="C105" t="inlineStr">
        <is>
          <t>0                      QY 0090000C  6412        1995</t>
        </is>
      </c>
      <c r="D105" t="inlineStr">
        <is>
          <t>Clinical chemistry : interpretation and techniques / Alex Kaplan ... [et al.].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Baltimore : Williams &amp; Wilkins, c1995.</t>
        </is>
      </c>
      <c r="M105" t="inlineStr">
        <is>
          <t>1995</t>
        </is>
      </c>
      <c r="N105" t="inlineStr">
        <is>
          <t>4th ed.</t>
        </is>
      </c>
      <c r="O105" t="inlineStr">
        <is>
          <t>eng</t>
        </is>
      </c>
      <c r="P105" t="inlineStr">
        <is>
          <t>mdu</t>
        </is>
      </c>
      <c r="R105" t="inlineStr">
        <is>
          <t xml:space="preserve">QY </t>
        </is>
      </c>
      <c r="S105" t="n">
        <v>11</v>
      </c>
      <c r="T105" t="n">
        <v>11</v>
      </c>
      <c r="U105" t="inlineStr">
        <is>
          <t>1999-06-18</t>
        </is>
      </c>
      <c r="V105" t="inlineStr">
        <is>
          <t>1999-06-18</t>
        </is>
      </c>
      <c r="W105" t="inlineStr">
        <is>
          <t>1995-01-27</t>
        </is>
      </c>
      <c r="X105" t="inlineStr">
        <is>
          <t>1995-01-27</t>
        </is>
      </c>
      <c r="Y105" t="n">
        <v>200</v>
      </c>
      <c r="Z105" t="n">
        <v>133</v>
      </c>
      <c r="AA105" t="n">
        <v>393</v>
      </c>
      <c r="AB105" t="n">
        <v>1</v>
      </c>
      <c r="AC105" t="n">
        <v>2</v>
      </c>
      <c r="AD105" t="n">
        <v>2</v>
      </c>
      <c r="AE105" t="n">
        <v>12</v>
      </c>
      <c r="AF105" t="n">
        <v>1</v>
      </c>
      <c r="AG105" t="n">
        <v>5</v>
      </c>
      <c r="AH105" t="n">
        <v>1</v>
      </c>
      <c r="AI105" t="n">
        <v>2</v>
      </c>
      <c r="AJ105" t="n">
        <v>2</v>
      </c>
      <c r="AK105" t="n">
        <v>7</v>
      </c>
      <c r="AL105" t="n">
        <v>0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HYPERLINK("http://catalog.hathitrust.org/Record/002901770","HathiTrust Record")</f>
        <v/>
      </c>
      <c r="AS105">
        <f>HYPERLINK("https://creighton-primo.hosted.exlibrisgroup.com/primo-explore/search?tab=default_tab&amp;search_scope=EVERYTHING&amp;vid=01CRU&amp;lang=en_US&amp;offset=0&amp;query=any,contains,991001394319702656","Catalog Record")</f>
        <v/>
      </c>
      <c r="AT105">
        <f>HYPERLINK("http://www.worldcat.org/oclc/28890134","WorldCat Record")</f>
        <v/>
      </c>
      <c r="AU105" t="inlineStr">
        <is>
          <t>13693139:eng</t>
        </is>
      </c>
      <c r="AV105" t="inlineStr">
        <is>
          <t>28890134</t>
        </is>
      </c>
      <c r="AW105" t="inlineStr">
        <is>
          <t>991001394319702656</t>
        </is>
      </c>
      <c r="AX105" t="inlineStr">
        <is>
          <t>991001394319702656</t>
        </is>
      </c>
      <c r="AY105" t="inlineStr">
        <is>
          <t>2262986710002656</t>
        </is>
      </c>
      <c r="AZ105" t="inlineStr">
        <is>
          <t>BOOK</t>
        </is>
      </c>
      <c r="BB105" t="inlineStr">
        <is>
          <t>9780683045604</t>
        </is>
      </c>
      <c r="BC105" t="inlineStr">
        <is>
          <t>30001003145580</t>
        </is>
      </c>
      <c r="BD105" t="inlineStr">
        <is>
          <t>893826700</t>
        </is>
      </c>
    </row>
    <row r="106">
      <c r="A106" t="inlineStr">
        <is>
          <t>No</t>
        </is>
      </c>
      <c r="B106" t="inlineStr">
        <is>
          <t>QY 90 C6413 1996</t>
        </is>
      </c>
      <c r="C106" t="inlineStr">
        <is>
          <t>0                      QY 0090000C  6413        1996</t>
        </is>
      </c>
      <c r="D106" t="inlineStr">
        <is>
          <t>Clinical chemistry : principles, procedures, correlations / [edited by] Michael L. Bishop, Janet L. Duben-Engelkirk, Edward P. Fody.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Yes</t>
        </is>
      </c>
      <c r="J106" t="inlineStr">
        <is>
          <t>0</t>
        </is>
      </c>
      <c r="L106" t="inlineStr">
        <is>
          <t>Philadelphia, Lippincott, c1996.</t>
        </is>
      </c>
      <c r="M106" t="inlineStr">
        <is>
          <t>1996</t>
        </is>
      </c>
      <c r="N106" t="inlineStr">
        <is>
          <t>3rd ed.</t>
        </is>
      </c>
      <c r="O106" t="inlineStr">
        <is>
          <t>eng</t>
        </is>
      </c>
      <c r="P106" t="inlineStr">
        <is>
          <t>pau</t>
        </is>
      </c>
      <c r="R106" t="inlineStr">
        <is>
          <t xml:space="preserve">QY </t>
        </is>
      </c>
      <c r="S106" t="n">
        <v>12</v>
      </c>
      <c r="T106" t="n">
        <v>12</v>
      </c>
      <c r="U106" t="inlineStr">
        <is>
          <t>2001-02-12</t>
        </is>
      </c>
      <c r="V106" t="inlineStr">
        <is>
          <t>2001-02-12</t>
        </is>
      </c>
      <c r="W106" t="inlineStr">
        <is>
          <t>1997-05-30</t>
        </is>
      </c>
      <c r="X106" t="inlineStr">
        <is>
          <t>1997-05-30</t>
        </is>
      </c>
      <c r="Y106" t="n">
        <v>180</v>
      </c>
      <c r="Z106" t="n">
        <v>132</v>
      </c>
      <c r="AA106" t="n">
        <v>700</v>
      </c>
      <c r="AB106" t="n">
        <v>3</v>
      </c>
      <c r="AC106" t="n">
        <v>6</v>
      </c>
      <c r="AD106" t="n">
        <v>3</v>
      </c>
      <c r="AE106" t="n">
        <v>17</v>
      </c>
      <c r="AF106" t="n">
        <v>1</v>
      </c>
      <c r="AG106" t="n">
        <v>6</v>
      </c>
      <c r="AH106" t="n">
        <v>1</v>
      </c>
      <c r="AI106" t="n">
        <v>6</v>
      </c>
      <c r="AJ106" t="n">
        <v>1</v>
      </c>
      <c r="AK106" t="n">
        <v>6</v>
      </c>
      <c r="AL106" t="n">
        <v>1</v>
      </c>
      <c r="AM106" t="n">
        <v>3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HYPERLINK("https://creighton-primo.hosted.exlibrisgroup.com/primo-explore/search?tab=default_tab&amp;search_scope=EVERYTHING&amp;vid=01CRU&amp;lang=en_US&amp;offset=0&amp;query=any,contains,991001230559702656","Catalog Record")</f>
        <v/>
      </c>
      <c r="AT106">
        <f>HYPERLINK("http://www.worldcat.org/oclc/33162953","WorldCat Record")</f>
        <v/>
      </c>
      <c r="AU106" t="inlineStr">
        <is>
          <t>891845453:eng</t>
        </is>
      </c>
      <c r="AV106" t="inlineStr">
        <is>
          <t>33162953</t>
        </is>
      </c>
      <c r="AW106" t="inlineStr">
        <is>
          <t>991001230559702656</t>
        </is>
      </c>
      <c r="AX106" t="inlineStr">
        <is>
          <t>991001230559702656</t>
        </is>
      </c>
      <c r="AY106" t="inlineStr">
        <is>
          <t>2262487950002656</t>
        </is>
      </c>
      <c r="AZ106" t="inlineStr">
        <is>
          <t>BOOK</t>
        </is>
      </c>
      <c r="BB106" t="inlineStr">
        <is>
          <t>9780397551675</t>
        </is>
      </c>
      <c r="BC106" t="inlineStr">
        <is>
          <t>30001003672641</t>
        </is>
      </c>
      <c r="BD106" t="inlineStr">
        <is>
          <t>893743681</t>
        </is>
      </c>
    </row>
    <row r="107">
      <c r="A107" t="inlineStr">
        <is>
          <t>No</t>
        </is>
      </c>
      <c r="B107" t="inlineStr">
        <is>
          <t>QY 90 C6413 2000</t>
        </is>
      </c>
      <c r="C107" t="inlineStr">
        <is>
          <t>0                      QY 0090000C  6413        2000</t>
        </is>
      </c>
      <c r="D107" t="inlineStr">
        <is>
          <t>Clinical chemistry : principles, procedures, correlations / [edited by] Michael L. Bishop, Janet L. Duben-Engelkirk, Edward P. Fody.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Yes</t>
        </is>
      </c>
      <c r="J107" t="inlineStr">
        <is>
          <t>0</t>
        </is>
      </c>
      <c r="L107" t="inlineStr">
        <is>
          <t>Philadelphia : Lippincott Williams &amp; Wilkins, c2000.</t>
        </is>
      </c>
      <c r="M107" t="inlineStr">
        <is>
          <t>2000</t>
        </is>
      </c>
      <c r="N107" t="inlineStr">
        <is>
          <t>4th ed.</t>
        </is>
      </c>
      <c r="O107" t="inlineStr">
        <is>
          <t>eng</t>
        </is>
      </c>
      <c r="P107" t="inlineStr">
        <is>
          <t>pau</t>
        </is>
      </c>
      <c r="R107" t="inlineStr">
        <is>
          <t xml:space="preserve">QY </t>
        </is>
      </c>
      <c r="S107" t="n">
        <v>8</v>
      </c>
      <c r="T107" t="n">
        <v>8</v>
      </c>
      <c r="U107" t="inlineStr">
        <is>
          <t>2002-08-09</t>
        </is>
      </c>
      <c r="V107" t="inlineStr">
        <is>
          <t>2002-08-09</t>
        </is>
      </c>
      <c r="W107" t="inlineStr">
        <is>
          <t>2000-02-10</t>
        </is>
      </c>
      <c r="X107" t="inlineStr">
        <is>
          <t>2000-02-10</t>
        </is>
      </c>
      <c r="Y107" t="n">
        <v>285</v>
      </c>
      <c r="Z107" t="n">
        <v>216</v>
      </c>
      <c r="AA107" t="n">
        <v>700</v>
      </c>
      <c r="AB107" t="n">
        <v>1</v>
      </c>
      <c r="AC107" t="n">
        <v>6</v>
      </c>
      <c r="AD107" t="n">
        <v>5</v>
      </c>
      <c r="AE107" t="n">
        <v>17</v>
      </c>
      <c r="AF107" t="n">
        <v>1</v>
      </c>
      <c r="AG107" t="n">
        <v>6</v>
      </c>
      <c r="AH107" t="n">
        <v>3</v>
      </c>
      <c r="AI107" t="n">
        <v>6</v>
      </c>
      <c r="AJ107" t="n">
        <v>3</v>
      </c>
      <c r="AK107" t="n">
        <v>6</v>
      </c>
      <c r="AL107" t="n">
        <v>0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HYPERLINK("http://catalog.hathitrust.org/Record/004064542","HathiTrust Record")</f>
        <v/>
      </c>
      <c r="AS107">
        <f>HYPERLINK("https://creighton-primo.hosted.exlibrisgroup.com/primo-explore/search?tab=default_tab&amp;search_scope=EVERYTHING&amp;vid=01CRU&amp;lang=en_US&amp;offset=0&amp;query=any,contains,991001412329702656","Catalog Record")</f>
        <v/>
      </c>
      <c r="AT107">
        <f>HYPERLINK("http://www.worldcat.org/oclc/41886144","WorldCat Record")</f>
        <v/>
      </c>
      <c r="AU107" t="inlineStr">
        <is>
          <t>891845453:eng</t>
        </is>
      </c>
      <c r="AV107" t="inlineStr">
        <is>
          <t>41886144</t>
        </is>
      </c>
      <c r="AW107" t="inlineStr">
        <is>
          <t>991001412329702656</t>
        </is>
      </c>
      <c r="AX107" t="inlineStr">
        <is>
          <t>991001412329702656</t>
        </is>
      </c>
      <c r="AY107" t="inlineStr">
        <is>
          <t>2266223290002656</t>
        </is>
      </c>
      <c r="AZ107" t="inlineStr">
        <is>
          <t>BOOK</t>
        </is>
      </c>
      <c r="BB107" t="inlineStr">
        <is>
          <t>9780781717762</t>
        </is>
      </c>
      <c r="BC107" t="inlineStr">
        <is>
          <t>30001003832427</t>
        </is>
      </c>
      <c r="BD107" t="inlineStr">
        <is>
          <t>893633039</t>
        </is>
      </c>
    </row>
    <row r="108">
      <c r="A108" t="inlineStr">
        <is>
          <t>No</t>
        </is>
      </c>
      <c r="B108" t="inlineStr">
        <is>
          <t>QY90 C6413 2005</t>
        </is>
      </c>
      <c r="C108" t="inlineStr">
        <is>
          <t>0                      QY 0090000C  6413        2005</t>
        </is>
      </c>
      <c r="D108" t="inlineStr">
        <is>
          <t>Clinical chemistry : principles, procedures, correlations / [edited by] Michael L. Bishop, Edward P. Fody, Larry Schoeff.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Yes</t>
        </is>
      </c>
      <c r="J108" t="inlineStr">
        <is>
          <t>0</t>
        </is>
      </c>
      <c r="L108" t="inlineStr">
        <is>
          <t>Philadelphia : Lippincott Williams &amp; Wilkins, c2005.</t>
        </is>
      </c>
      <c r="M108" t="inlineStr">
        <is>
          <t>2005</t>
        </is>
      </c>
      <c r="N108" t="inlineStr">
        <is>
          <t>5th ed.</t>
        </is>
      </c>
      <c r="O108" t="inlineStr">
        <is>
          <t>eng</t>
        </is>
      </c>
      <c r="P108" t="inlineStr">
        <is>
          <t>pau</t>
        </is>
      </c>
      <c r="R108" t="inlineStr">
        <is>
          <t xml:space="preserve">QY </t>
        </is>
      </c>
      <c r="S108" t="n">
        <v>7</v>
      </c>
      <c r="T108" t="n">
        <v>7</v>
      </c>
      <c r="U108" t="inlineStr">
        <is>
          <t>2009-08-17</t>
        </is>
      </c>
      <c r="V108" t="inlineStr">
        <is>
          <t>2009-08-17</t>
        </is>
      </c>
      <c r="W108" t="inlineStr">
        <is>
          <t>2004-09-17</t>
        </is>
      </c>
      <c r="X108" t="inlineStr">
        <is>
          <t>2004-09-17</t>
        </is>
      </c>
      <c r="Y108" t="n">
        <v>326</v>
      </c>
      <c r="Z108" t="n">
        <v>223</v>
      </c>
      <c r="AA108" t="n">
        <v>700</v>
      </c>
      <c r="AB108" t="n">
        <v>3</v>
      </c>
      <c r="AC108" t="n">
        <v>6</v>
      </c>
      <c r="AD108" t="n">
        <v>6</v>
      </c>
      <c r="AE108" t="n">
        <v>17</v>
      </c>
      <c r="AF108" t="n">
        <v>2</v>
      </c>
      <c r="AG108" t="n">
        <v>6</v>
      </c>
      <c r="AH108" t="n">
        <v>2</v>
      </c>
      <c r="AI108" t="n">
        <v>6</v>
      </c>
      <c r="AJ108" t="n">
        <v>2</v>
      </c>
      <c r="AK108" t="n">
        <v>6</v>
      </c>
      <c r="AL108" t="n">
        <v>1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HYPERLINK("https://creighton-primo.hosted.exlibrisgroup.com/primo-explore/search?tab=default_tab&amp;search_scope=EVERYTHING&amp;vid=01CRU&amp;lang=en_US&amp;offset=0&amp;query=any,contains,991000392929702656","Catalog Record")</f>
        <v/>
      </c>
      <c r="AT108">
        <f>HYPERLINK("http://www.worldcat.org/oclc/54407979","WorldCat Record")</f>
        <v/>
      </c>
      <c r="AU108" t="inlineStr">
        <is>
          <t>891845453:eng</t>
        </is>
      </c>
      <c r="AV108" t="inlineStr">
        <is>
          <t>54407979</t>
        </is>
      </c>
      <c r="AW108" t="inlineStr">
        <is>
          <t>991000392929702656</t>
        </is>
      </c>
      <c r="AX108" t="inlineStr">
        <is>
          <t>991000392929702656</t>
        </is>
      </c>
      <c r="AY108" t="inlineStr">
        <is>
          <t>2260210980002656</t>
        </is>
      </c>
      <c r="AZ108" t="inlineStr">
        <is>
          <t>BOOK</t>
        </is>
      </c>
      <c r="BB108" t="inlineStr">
        <is>
          <t>9780781746113</t>
        </is>
      </c>
      <c r="BC108" t="inlineStr">
        <is>
          <t>30001004922946</t>
        </is>
      </c>
      <c r="BD108" t="inlineStr">
        <is>
          <t>893827447</t>
        </is>
      </c>
    </row>
    <row r="109">
      <c r="A109" t="inlineStr">
        <is>
          <t>No</t>
        </is>
      </c>
      <c r="B109" t="inlineStr">
        <is>
          <t>QY90 C6415 2003</t>
        </is>
      </c>
      <c r="C109" t="inlineStr">
        <is>
          <t>0                      QY 0090000C  6415        2003</t>
        </is>
      </c>
      <c r="D109" t="inlineStr">
        <is>
          <t>Clinical chemistry : theory, analysis, correlation / [edited by] Lawrence A. Kaplan, Amadeo J. Pesce, Steven C. Kazmierczak.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St. Louis : Mosby, c2003.</t>
        </is>
      </c>
      <c r="M109" t="inlineStr">
        <is>
          <t>2003</t>
        </is>
      </c>
      <c r="N109" t="inlineStr">
        <is>
          <t>4th ed.</t>
        </is>
      </c>
      <c r="O109" t="inlineStr">
        <is>
          <t>eng</t>
        </is>
      </c>
      <c r="P109" t="inlineStr">
        <is>
          <t>mou</t>
        </is>
      </c>
      <c r="R109" t="inlineStr">
        <is>
          <t xml:space="preserve">QY </t>
        </is>
      </c>
      <c r="S109" t="n">
        <v>4</v>
      </c>
      <c r="T109" t="n">
        <v>4</v>
      </c>
      <c r="U109" t="inlineStr">
        <is>
          <t>2006-05-08</t>
        </is>
      </c>
      <c r="V109" t="inlineStr">
        <is>
          <t>2006-05-08</t>
        </is>
      </c>
      <c r="W109" t="inlineStr">
        <is>
          <t>2003-03-10</t>
        </is>
      </c>
      <c r="X109" t="inlineStr">
        <is>
          <t>2003-03-10</t>
        </is>
      </c>
      <c r="Y109" t="n">
        <v>264</v>
      </c>
      <c r="Z109" t="n">
        <v>181</v>
      </c>
      <c r="AA109" t="n">
        <v>483</v>
      </c>
      <c r="AB109" t="n">
        <v>1</v>
      </c>
      <c r="AC109" t="n">
        <v>5</v>
      </c>
      <c r="AD109" t="n">
        <v>4</v>
      </c>
      <c r="AE109" t="n">
        <v>11</v>
      </c>
      <c r="AF109" t="n">
        <v>1</v>
      </c>
      <c r="AG109" t="n">
        <v>5</v>
      </c>
      <c r="AH109" t="n">
        <v>2</v>
      </c>
      <c r="AI109" t="n">
        <v>2</v>
      </c>
      <c r="AJ109" t="n">
        <v>2</v>
      </c>
      <c r="AK109" t="n">
        <v>5</v>
      </c>
      <c r="AL109" t="n">
        <v>0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HYPERLINK("http://catalog.hathitrust.org/Record/004301356","HathiTrust Record")</f>
        <v/>
      </c>
      <c r="AS109">
        <f>HYPERLINK("https://creighton-primo.hosted.exlibrisgroup.com/primo-explore/search?tab=default_tab&amp;search_scope=EVERYTHING&amp;vid=01CRU&amp;lang=en_US&amp;offset=0&amp;query=any,contains,991001720419702656","Catalog Record")</f>
        <v/>
      </c>
      <c r="AT109">
        <f>HYPERLINK("http://www.worldcat.org/oclc/50198354","WorldCat Record")</f>
        <v/>
      </c>
      <c r="AU109" t="inlineStr">
        <is>
          <t>839141295:eng</t>
        </is>
      </c>
      <c r="AV109" t="inlineStr">
        <is>
          <t>50198354</t>
        </is>
      </c>
      <c r="AW109" t="inlineStr">
        <is>
          <t>991001720419702656</t>
        </is>
      </c>
      <c r="AX109" t="inlineStr">
        <is>
          <t>991001720419702656</t>
        </is>
      </c>
      <c r="AY109" t="inlineStr">
        <is>
          <t>2272406960002656</t>
        </is>
      </c>
      <c r="AZ109" t="inlineStr">
        <is>
          <t>BOOK</t>
        </is>
      </c>
      <c r="BB109" t="inlineStr">
        <is>
          <t>9780323017169</t>
        </is>
      </c>
      <c r="BC109" t="inlineStr">
        <is>
          <t>30001004503035</t>
        </is>
      </c>
      <c r="BD109" t="inlineStr">
        <is>
          <t>893832479</t>
        </is>
      </c>
    </row>
    <row r="110">
      <c r="A110" t="inlineStr">
        <is>
          <t>No</t>
        </is>
      </c>
      <c r="B110" t="inlineStr">
        <is>
          <t>QY 90 C6415 2010</t>
        </is>
      </c>
      <c r="C110" t="inlineStr">
        <is>
          <t>0                      QY 0090000C  6415        2010</t>
        </is>
      </c>
      <c r="D110" t="inlineStr">
        <is>
          <t>Clinical chemistry : theory, analysis, correlation : with 509 illustrations and 25 color plates / [edited by] Lawrence A. Kaplan, Amadeo J. Pesce.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St. Louis, Mo. : Mosby/Elsevier, c2010.</t>
        </is>
      </c>
      <c r="M110" t="inlineStr">
        <is>
          <t>2010</t>
        </is>
      </c>
      <c r="N110" t="inlineStr">
        <is>
          <t>5th ed.</t>
        </is>
      </c>
      <c r="O110" t="inlineStr">
        <is>
          <t>eng</t>
        </is>
      </c>
      <c r="P110" t="inlineStr">
        <is>
          <t>mou</t>
        </is>
      </c>
      <c r="R110" t="inlineStr">
        <is>
          <t xml:space="preserve">QY </t>
        </is>
      </c>
      <c r="S110" t="n">
        <v>0</v>
      </c>
      <c r="T110" t="n">
        <v>0</v>
      </c>
      <c r="U110" t="inlineStr">
        <is>
          <t>2009-12-10</t>
        </is>
      </c>
      <c r="V110" t="inlineStr">
        <is>
          <t>2009-12-10</t>
        </is>
      </c>
      <c r="W110" t="inlineStr">
        <is>
          <t>2009-12-03</t>
        </is>
      </c>
      <c r="X110" t="inlineStr">
        <is>
          <t>2009-12-03</t>
        </is>
      </c>
      <c r="Y110" t="n">
        <v>204</v>
      </c>
      <c r="Z110" t="n">
        <v>139</v>
      </c>
      <c r="AA110" t="n">
        <v>139</v>
      </c>
      <c r="AB110" t="n">
        <v>1</v>
      </c>
      <c r="AC110" t="n">
        <v>1</v>
      </c>
      <c r="AD110" t="n">
        <v>3</v>
      </c>
      <c r="AE110" t="n">
        <v>3</v>
      </c>
      <c r="AF110" t="n">
        <v>2</v>
      </c>
      <c r="AG110" t="n">
        <v>2</v>
      </c>
      <c r="AH110" t="n">
        <v>1</v>
      </c>
      <c r="AI110" t="n">
        <v>1</v>
      </c>
      <c r="AJ110" t="n">
        <v>1</v>
      </c>
      <c r="AK110" t="n">
        <v>1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HYPERLINK("https://creighton-primo.hosted.exlibrisgroup.com/primo-explore/search?tab=default_tab&amp;search_scope=EVERYTHING&amp;vid=01CRU&amp;lang=en_US&amp;offset=0&amp;query=any,contains,991001515119702656","Catalog Record")</f>
        <v/>
      </c>
      <c r="AT110">
        <f>HYPERLINK("http://www.worldcat.org/oclc/312625443","WorldCat Record")</f>
        <v/>
      </c>
      <c r="AU110" t="inlineStr">
        <is>
          <t>8908656201:eng</t>
        </is>
      </c>
      <c r="AV110" t="inlineStr">
        <is>
          <t>312625443</t>
        </is>
      </c>
      <c r="AW110" t="inlineStr">
        <is>
          <t>991001515119702656</t>
        </is>
      </c>
      <c r="AX110" t="inlineStr">
        <is>
          <t>991001515119702656</t>
        </is>
      </c>
      <c r="AY110" t="inlineStr">
        <is>
          <t>2260185890002656</t>
        </is>
      </c>
      <c r="AZ110" t="inlineStr">
        <is>
          <t>BOOK</t>
        </is>
      </c>
      <c r="BB110" t="inlineStr">
        <is>
          <t>9780323036580</t>
        </is>
      </c>
      <c r="BC110" t="inlineStr">
        <is>
          <t>30001005417953</t>
        </is>
      </c>
      <c r="BD110" t="inlineStr">
        <is>
          <t>893460664</t>
        </is>
      </c>
    </row>
    <row r="111">
      <c r="A111" t="inlineStr">
        <is>
          <t>No</t>
        </is>
      </c>
      <c r="B111" t="inlineStr">
        <is>
          <t>QY 90 H236 1994</t>
        </is>
      </c>
      <c r="C111" t="inlineStr">
        <is>
          <t>0                      QY 0090000H  236         1994</t>
        </is>
      </c>
      <c r="D111" t="inlineStr">
        <is>
          <t>Handbook on metals in clinical and analytical chemistry / edited by Hans G. Seiler, Astrid Sigel, Helmut Sigel.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New York : M. Dekker, c1994.</t>
        </is>
      </c>
      <c r="M111" t="inlineStr">
        <is>
          <t>1994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QY </t>
        </is>
      </c>
      <c r="S111" t="n">
        <v>4</v>
      </c>
      <c r="T111" t="n">
        <v>4</v>
      </c>
      <c r="U111" t="inlineStr">
        <is>
          <t>1997-04-14</t>
        </is>
      </c>
      <c r="V111" t="inlineStr">
        <is>
          <t>1997-04-14</t>
        </is>
      </c>
      <c r="W111" t="inlineStr">
        <is>
          <t>1994-06-02</t>
        </is>
      </c>
      <c r="X111" t="inlineStr">
        <is>
          <t>1994-06-02</t>
        </is>
      </c>
      <c r="Y111" t="n">
        <v>143</v>
      </c>
      <c r="Z111" t="n">
        <v>97</v>
      </c>
      <c r="AA111" t="n">
        <v>115</v>
      </c>
      <c r="AB111" t="n">
        <v>1</v>
      </c>
      <c r="AC111" t="n">
        <v>1</v>
      </c>
      <c r="AD111" t="n">
        <v>4</v>
      </c>
      <c r="AE111" t="n">
        <v>4</v>
      </c>
      <c r="AF111" t="n">
        <v>1</v>
      </c>
      <c r="AG111" t="n">
        <v>1</v>
      </c>
      <c r="AH111" t="n">
        <v>1</v>
      </c>
      <c r="AI111" t="n">
        <v>1</v>
      </c>
      <c r="AJ111" t="n">
        <v>3</v>
      </c>
      <c r="AK111" t="n">
        <v>3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HYPERLINK("https://creighton-primo.hosted.exlibrisgroup.com/primo-explore/search?tab=default_tab&amp;search_scope=EVERYTHING&amp;vid=01CRU&amp;lang=en_US&amp;offset=0&amp;query=any,contains,991001194009702656","Catalog Record")</f>
        <v/>
      </c>
      <c r="AT111">
        <f>HYPERLINK("http://www.worldcat.org/oclc/29184449","WorldCat Record")</f>
        <v/>
      </c>
      <c r="AU111" t="inlineStr">
        <is>
          <t>350193515:eng</t>
        </is>
      </c>
      <c r="AV111" t="inlineStr">
        <is>
          <t>29184449</t>
        </is>
      </c>
      <c r="AW111" t="inlineStr">
        <is>
          <t>991001194009702656</t>
        </is>
      </c>
      <c r="AX111" t="inlineStr">
        <is>
          <t>991001194009702656</t>
        </is>
      </c>
      <c r="AY111" t="inlineStr">
        <is>
          <t>2263456310002656</t>
        </is>
      </c>
      <c r="AZ111" t="inlineStr">
        <is>
          <t>BOOK</t>
        </is>
      </c>
      <c r="BB111" t="inlineStr">
        <is>
          <t>9780824790943</t>
        </is>
      </c>
      <c r="BC111" t="inlineStr">
        <is>
          <t>30001002983932</t>
        </is>
      </c>
      <c r="BD111" t="inlineStr">
        <is>
          <t>893460336</t>
        </is>
      </c>
    </row>
    <row r="112">
      <c r="A112" t="inlineStr">
        <is>
          <t>No</t>
        </is>
      </c>
      <c r="B112" t="inlineStr">
        <is>
          <t>QY 90 H851r 1980</t>
        </is>
      </c>
      <c r="C112" t="inlineStr">
        <is>
          <t>0                      QY 0090000H  851r        1980</t>
        </is>
      </c>
      <c r="D112" t="inlineStr">
        <is>
          <t>Radionuclides in clinical chemistry / Phillip L. Howard, Thomas D. Trainer.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Howard, Phillip L., 1937-</t>
        </is>
      </c>
      <c r="L112" t="inlineStr">
        <is>
          <t>Boston : Little, Brown, c1980.</t>
        </is>
      </c>
      <c r="M112" t="inlineStr">
        <is>
          <t>1980</t>
        </is>
      </c>
      <c r="N112" t="inlineStr">
        <is>
          <t>1st ed.</t>
        </is>
      </c>
      <c r="O112" t="inlineStr">
        <is>
          <t>eng</t>
        </is>
      </c>
      <c r="P112" t="inlineStr">
        <is>
          <t>mau</t>
        </is>
      </c>
      <c r="Q112" t="inlineStr">
        <is>
          <t>Series in laboratory medicine</t>
        </is>
      </c>
      <c r="R112" t="inlineStr">
        <is>
          <t xml:space="preserve">QY </t>
        </is>
      </c>
      <c r="S112" t="n">
        <v>7</v>
      </c>
      <c r="T112" t="n">
        <v>7</v>
      </c>
      <c r="U112" t="inlineStr">
        <is>
          <t>1997-01-20</t>
        </is>
      </c>
      <c r="V112" t="inlineStr">
        <is>
          <t>1997-01-20</t>
        </is>
      </c>
      <c r="W112" t="inlineStr">
        <is>
          <t>1988-02-11</t>
        </is>
      </c>
      <c r="X112" t="inlineStr">
        <is>
          <t>1988-02-11</t>
        </is>
      </c>
      <c r="Y112" t="n">
        <v>110</v>
      </c>
      <c r="Z112" t="n">
        <v>87</v>
      </c>
      <c r="AA112" t="n">
        <v>87</v>
      </c>
      <c r="AB112" t="n">
        <v>1</v>
      </c>
      <c r="AC112" t="n">
        <v>1</v>
      </c>
      <c r="AD112" t="n">
        <v>2</v>
      </c>
      <c r="AE112" t="n">
        <v>2</v>
      </c>
      <c r="AF112" t="n">
        <v>2</v>
      </c>
      <c r="AG112" t="n">
        <v>2</v>
      </c>
      <c r="AH112" t="n">
        <v>1</v>
      </c>
      <c r="AI112" t="n">
        <v>1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HYPERLINK("https://creighton-primo.hosted.exlibrisgroup.com/primo-explore/search?tab=default_tab&amp;search_scope=EVERYTHING&amp;vid=01CRU&amp;lang=en_US&amp;offset=0&amp;query=any,contains,991000980239702656","Catalog Record")</f>
        <v/>
      </c>
      <c r="AT112">
        <f>HYPERLINK("http://www.worldcat.org/oclc/6662048","WorldCat Record")</f>
        <v/>
      </c>
      <c r="AU112" t="inlineStr">
        <is>
          <t>22917303:eng</t>
        </is>
      </c>
      <c r="AV112" t="inlineStr">
        <is>
          <t>6662048</t>
        </is>
      </c>
      <c r="AW112" t="inlineStr">
        <is>
          <t>991000980239702656</t>
        </is>
      </c>
      <c r="AX112" t="inlineStr">
        <is>
          <t>991000980239702656</t>
        </is>
      </c>
      <c r="AY112" t="inlineStr">
        <is>
          <t>2258556600002656</t>
        </is>
      </c>
      <c r="AZ112" t="inlineStr">
        <is>
          <t>BOOK</t>
        </is>
      </c>
      <c r="BB112" t="inlineStr">
        <is>
          <t>9780316374705</t>
        </is>
      </c>
      <c r="BC112" t="inlineStr">
        <is>
          <t>30001000212870</t>
        </is>
      </c>
      <c r="BD112" t="inlineStr">
        <is>
          <t>893643110</t>
        </is>
      </c>
    </row>
    <row r="113">
      <c r="A113" t="inlineStr">
        <is>
          <t>No</t>
        </is>
      </c>
      <c r="B113" t="inlineStr">
        <is>
          <t>QY 90 P371 1981</t>
        </is>
      </c>
      <c r="C113" t="inlineStr">
        <is>
          <t>0                      QY 0090000P  371         1981</t>
        </is>
      </c>
      <c r="D113" t="inlineStr">
        <is>
          <t>Pediatric clinical chemistry : a survey of reference (normal) values, methods, and instrumentation, with commentary / Samuel Meites, editor in chief; contributing editors, Thomas A. Blumenfeld ... [et al.].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Washington, D.C. : American Association for Clinical Chemistry, 1981.</t>
        </is>
      </c>
      <c r="M113" t="inlineStr">
        <is>
          <t>1981</t>
        </is>
      </c>
      <c r="N113" t="inlineStr">
        <is>
          <t>2nd ed.</t>
        </is>
      </c>
      <c r="O113" t="inlineStr">
        <is>
          <t>eng</t>
        </is>
      </c>
      <c r="P113" t="inlineStr">
        <is>
          <t>xxu</t>
        </is>
      </c>
      <c r="R113" t="inlineStr">
        <is>
          <t xml:space="preserve">QY </t>
        </is>
      </c>
      <c r="S113" t="n">
        <v>1</v>
      </c>
      <c r="T113" t="n">
        <v>1</v>
      </c>
      <c r="U113" t="inlineStr">
        <is>
          <t>1991-11-05</t>
        </is>
      </c>
      <c r="V113" t="inlineStr">
        <is>
          <t>1991-11-05</t>
        </is>
      </c>
      <c r="W113" t="inlineStr">
        <is>
          <t>1988-02-11</t>
        </is>
      </c>
      <c r="X113" t="inlineStr">
        <is>
          <t>1988-02-11</t>
        </is>
      </c>
      <c r="Y113" t="n">
        <v>121</v>
      </c>
      <c r="Z113" t="n">
        <v>86</v>
      </c>
      <c r="AA113" t="n">
        <v>186</v>
      </c>
      <c r="AB113" t="n">
        <v>1</v>
      </c>
      <c r="AC113" t="n">
        <v>1</v>
      </c>
      <c r="AD113" t="n">
        <v>1</v>
      </c>
      <c r="AE113" t="n">
        <v>2</v>
      </c>
      <c r="AF113" t="n">
        <v>1</v>
      </c>
      <c r="AG113" t="n">
        <v>1</v>
      </c>
      <c r="AH113" t="n">
        <v>0</v>
      </c>
      <c r="AI113" t="n">
        <v>0</v>
      </c>
      <c r="AJ113" t="n">
        <v>0</v>
      </c>
      <c r="AK113" t="n">
        <v>1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HYPERLINK("http://catalog.hathitrust.org/Record/000271758","HathiTrust Record")</f>
        <v/>
      </c>
      <c r="AS113">
        <f>HYPERLINK("https://creighton-primo.hosted.exlibrisgroup.com/primo-explore/search?tab=default_tab&amp;search_scope=EVERYTHING&amp;vid=01CRU&amp;lang=en_US&amp;offset=0&amp;query=any,contains,991000980339702656","Catalog Record")</f>
        <v/>
      </c>
      <c r="AT113">
        <f>HYPERLINK("http://www.worldcat.org/oclc/7174587","WorldCat Record")</f>
        <v/>
      </c>
      <c r="AU113" t="inlineStr">
        <is>
          <t>890530485:eng</t>
        </is>
      </c>
      <c r="AV113" t="inlineStr">
        <is>
          <t>7174587</t>
        </is>
      </c>
      <c r="AW113" t="inlineStr">
        <is>
          <t>991000980339702656</t>
        </is>
      </c>
      <c r="AX113" t="inlineStr">
        <is>
          <t>991000980339702656</t>
        </is>
      </c>
      <c r="AY113" t="inlineStr">
        <is>
          <t>2272063150002656</t>
        </is>
      </c>
      <c r="AZ113" t="inlineStr">
        <is>
          <t>BOOK</t>
        </is>
      </c>
      <c r="BB113" t="inlineStr">
        <is>
          <t>9780915274123</t>
        </is>
      </c>
      <c r="BC113" t="inlineStr">
        <is>
          <t>30001000212920</t>
        </is>
      </c>
      <c r="BD113" t="inlineStr">
        <is>
          <t>893374160</t>
        </is>
      </c>
    </row>
    <row r="114">
      <c r="A114" t="inlineStr">
        <is>
          <t>No</t>
        </is>
      </c>
      <c r="B114" t="inlineStr">
        <is>
          <t>QY 90 S775 1991</t>
        </is>
      </c>
      <c r="C114" t="inlineStr">
        <is>
          <t>0                      QY 0090000S  775         1991</t>
        </is>
      </c>
      <c r="D114" t="inlineStr">
        <is>
          <t>Stable isotope pharmaceuticals : for clinical research and diagnosis / edited by Peter Krumbiegel ; preface, H. Hundeshagen.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Jena ; New York : Gustav Fischer Verlag, c1991.</t>
        </is>
      </c>
      <c r="M114" t="inlineStr">
        <is>
          <t>1991</t>
        </is>
      </c>
      <c r="O114" t="inlineStr">
        <is>
          <t>eng</t>
        </is>
      </c>
      <c r="P114" t="inlineStr">
        <is>
          <t xml:space="preserve">gw </t>
        </is>
      </c>
      <c r="Q114" t="inlineStr">
        <is>
          <t>Drug development and evaluation, 0343-4842 ; 18</t>
        </is>
      </c>
      <c r="R114" t="inlineStr">
        <is>
          <t xml:space="preserve">QY </t>
        </is>
      </c>
      <c r="S114" t="n">
        <v>7</v>
      </c>
      <c r="T114" t="n">
        <v>7</v>
      </c>
      <c r="U114" t="inlineStr">
        <is>
          <t>1997-01-20</t>
        </is>
      </c>
      <c r="V114" t="inlineStr">
        <is>
          <t>1997-01-20</t>
        </is>
      </c>
      <c r="W114" t="inlineStr">
        <is>
          <t>1992-04-07</t>
        </is>
      </c>
      <c r="X114" t="inlineStr">
        <is>
          <t>1992-04-07</t>
        </is>
      </c>
      <c r="Y114" t="n">
        <v>40</v>
      </c>
      <c r="Z114" t="n">
        <v>24</v>
      </c>
      <c r="AA114" t="n">
        <v>31</v>
      </c>
      <c r="AB114" t="n">
        <v>1</v>
      </c>
      <c r="AC114" t="n">
        <v>1</v>
      </c>
      <c r="AD114" t="n">
        <v>1</v>
      </c>
      <c r="AE114" t="n">
        <v>1</v>
      </c>
      <c r="AF114" t="n">
        <v>1</v>
      </c>
      <c r="AG114" t="n">
        <v>1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HYPERLINK("http://catalog.hathitrust.org/Record/002573626","HathiTrust Record")</f>
        <v/>
      </c>
      <c r="AS114">
        <f>HYPERLINK("https://creighton-primo.hosted.exlibrisgroup.com/primo-explore/search?tab=default_tab&amp;search_scope=EVERYTHING&amp;vid=01CRU&amp;lang=en_US&amp;offset=0&amp;query=any,contains,991001301329702656","Catalog Record")</f>
        <v/>
      </c>
      <c r="AT114">
        <f>HYPERLINK("http://www.worldcat.org/oclc/24430107","WorldCat Record")</f>
        <v/>
      </c>
      <c r="AU114" t="inlineStr">
        <is>
          <t>897779794:eng</t>
        </is>
      </c>
      <c r="AV114" t="inlineStr">
        <is>
          <t>24430107</t>
        </is>
      </c>
      <c r="AW114" t="inlineStr">
        <is>
          <t>991001301329702656</t>
        </is>
      </c>
      <c r="AX114" t="inlineStr">
        <is>
          <t>991001301329702656</t>
        </is>
      </c>
      <c r="AY114" t="inlineStr">
        <is>
          <t>2267982390002656</t>
        </is>
      </c>
      <c r="AZ114" t="inlineStr">
        <is>
          <t>BOOK</t>
        </is>
      </c>
      <c r="BB114" t="inlineStr">
        <is>
          <t>9781560813279</t>
        </is>
      </c>
      <c r="BC114" t="inlineStr">
        <is>
          <t>30001002411892</t>
        </is>
      </c>
      <c r="BD114" t="inlineStr">
        <is>
          <t>893455674</t>
        </is>
      </c>
    </row>
    <row r="115">
      <c r="A115" t="inlineStr">
        <is>
          <t>No</t>
        </is>
      </c>
      <c r="B115" t="inlineStr">
        <is>
          <t>QY 90 T5642 1999</t>
        </is>
      </c>
      <c r="C115" t="inlineStr">
        <is>
          <t>0                      QY 0090000T  5642        1999</t>
        </is>
      </c>
      <c r="D115" t="inlineStr">
        <is>
          <t>Tietz textbook of clinical chemistry / [edited by] Carl A. Burtis, Edward R. Ashwood.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Philadelphia : W.B. Saunders, c1999 [i.e. 1998].</t>
        </is>
      </c>
      <c r="M115" t="inlineStr">
        <is>
          <t>1999</t>
        </is>
      </c>
      <c r="N115" t="inlineStr">
        <is>
          <t>3rd ed.</t>
        </is>
      </c>
      <c r="O115" t="inlineStr">
        <is>
          <t>eng</t>
        </is>
      </c>
      <c r="P115" t="inlineStr">
        <is>
          <t>pau</t>
        </is>
      </c>
      <c r="R115" t="inlineStr">
        <is>
          <t xml:space="preserve">QY </t>
        </is>
      </c>
      <c r="S115" t="n">
        <v>10</v>
      </c>
      <c r="T115" t="n">
        <v>10</v>
      </c>
      <c r="U115" t="inlineStr">
        <is>
          <t>2006-01-18</t>
        </is>
      </c>
      <c r="V115" t="inlineStr">
        <is>
          <t>2006-01-18</t>
        </is>
      </c>
      <c r="W115" t="inlineStr">
        <is>
          <t>1999-02-05</t>
        </is>
      </c>
      <c r="X115" t="inlineStr">
        <is>
          <t>1999-02-05</t>
        </is>
      </c>
      <c r="Y115" t="n">
        <v>357</v>
      </c>
      <c r="Z115" t="n">
        <v>265</v>
      </c>
      <c r="AA115" t="n">
        <v>365</v>
      </c>
      <c r="AB115" t="n">
        <v>1</v>
      </c>
      <c r="AC115" t="n">
        <v>1</v>
      </c>
      <c r="AD115" t="n">
        <v>4</v>
      </c>
      <c r="AE115" t="n">
        <v>6</v>
      </c>
      <c r="AF115" t="n">
        <v>0</v>
      </c>
      <c r="AG115" t="n">
        <v>1</v>
      </c>
      <c r="AH115" t="n">
        <v>3</v>
      </c>
      <c r="AI115" t="n">
        <v>3</v>
      </c>
      <c r="AJ115" t="n">
        <v>3</v>
      </c>
      <c r="AK115" t="n">
        <v>5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HYPERLINK("https://creighton-primo.hosted.exlibrisgroup.com/primo-explore/search?tab=default_tab&amp;search_scope=EVERYTHING&amp;vid=01CRU&amp;lang=en_US&amp;offset=0&amp;query=any,contains,991001534499702656","Catalog Record")</f>
        <v/>
      </c>
      <c r="AT115">
        <f>HYPERLINK("http://www.worldcat.org/oclc/37481561","WorldCat Record")</f>
        <v/>
      </c>
      <c r="AU115" t="inlineStr">
        <is>
          <t>3857354476:eng</t>
        </is>
      </c>
      <c r="AV115" t="inlineStr">
        <is>
          <t>37481561</t>
        </is>
      </c>
      <c r="AW115" t="inlineStr">
        <is>
          <t>991001534499702656</t>
        </is>
      </c>
      <c r="AX115" t="inlineStr">
        <is>
          <t>991001534499702656</t>
        </is>
      </c>
      <c r="AY115" t="inlineStr">
        <is>
          <t>2268718120002656</t>
        </is>
      </c>
      <c r="AZ115" t="inlineStr">
        <is>
          <t>BOOK</t>
        </is>
      </c>
      <c r="BB115" t="inlineStr">
        <is>
          <t>9780721656106</t>
        </is>
      </c>
      <c r="BC115" t="inlineStr">
        <is>
          <t>30001003962364</t>
        </is>
      </c>
      <c r="BD115" t="inlineStr">
        <is>
          <t>893451318</t>
        </is>
      </c>
    </row>
    <row r="116">
      <c r="A116" t="inlineStr">
        <is>
          <t>No</t>
        </is>
      </c>
      <c r="B116" t="inlineStr">
        <is>
          <t>QY90 T5643 2006</t>
        </is>
      </c>
      <c r="C116" t="inlineStr">
        <is>
          <t>0                      QY 0090000T  5643        2006</t>
        </is>
      </c>
      <c r="D116" t="inlineStr">
        <is>
          <t>Tietz textbook of clinical chemistry and molecular diagnostics / [edited by] Carl A. Burtis, Edward R. Ashwood, David E. Bruns.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1</t>
        </is>
      </c>
      <c r="L116" t="inlineStr">
        <is>
          <t>St. Louis, Mo. : Elsevier Saunders, c2006.</t>
        </is>
      </c>
      <c r="M116" t="inlineStr">
        <is>
          <t>2006</t>
        </is>
      </c>
      <c r="N116" t="inlineStr">
        <is>
          <t>4th ed.</t>
        </is>
      </c>
      <c r="O116" t="inlineStr">
        <is>
          <t>eng</t>
        </is>
      </c>
      <c r="P116" t="inlineStr">
        <is>
          <t>mou</t>
        </is>
      </c>
      <c r="R116" t="inlineStr">
        <is>
          <t xml:space="preserve">QY </t>
        </is>
      </c>
      <c r="S116" t="n">
        <v>2</v>
      </c>
      <c r="T116" t="n">
        <v>2</v>
      </c>
      <c r="U116" t="inlineStr">
        <is>
          <t>2008-12-01</t>
        </is>
      </c>
      <c r="V116" t="inlineStr">
        <is>
          <t>2008-12-01</t>
        </is>
      </c>
      <c r="W116" t="inlineStr">
        <is>
          <t>2006-05-02</t>
        </is>
      </c>
      <c r="X116" t="inlineStr">
        <is>
          <t>2006-05-02</t>
        </is>
      </c>
      <c r="Y116" t="n">
        <v>349</v>
      </c>
      <c r="Z116" t="n">
        <v>245</v>
      </c>
      <c r="AA116" t="n">
        <v>462</v>
      </c>
      <c r="AB116" t="n">
        <v>1</v>
      </c>
      <c r="AC116" t="n">
        <v>3</v>
      </c>
      <c r="AD116" t="n">
        <v>6</v>
      </c>
      <c r="AE116" t="n">
        <v>10</v>
      </c>
      <c r="AF116" t="n">
        <v>3</v>
      </c>
      <c r="AG116" t="n">
        <v>3</v>
      </c>
      <c r="AH116" t="n">
        <v>3</v>
      </c>
      <c r="AI116" t="n">
        <v>5</v>
      </c>
      <c r="AJ116" t="n">
        <v>2</v>
      </c>
      <c r="AK116" t="n">
        <v>4</v>
      </c>
      <c r="AL116" t="n">
        <v>0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HYPERLINK("https://creighton-primo.hosted.exlibrisgroup.com/primo-explore/search?tab=default_tab&amp;search_scope=EVERYTHING&amp;vid=01CRU&amp;lang=en_US&amp;offset=0&amp;query=any,contains,991000478289702656","Catalog Record")</f>
        <v/>
      </c>
      <c r="AT116">
        <f>HYPERLINK("http://www.worldcat.org/oclc/61135251","WorldCat Record")</f>
        <v/>
      </c>
      <c r="AU116" t="inlineStr">
        <is>
          <t>3901440143:eng</t>
        </is>
      </c>
      <c r="AV116" t="inlineStr">
        <is>
          <t>61135251</t>
        </is>
      </c>
      <c r="AW116" t="inlineStr">
        <is>
          <t>991000478289702656</t>
        </is>
      </c>
      <c r="AX116" t="inlineStr">
        <is>
          <t>991000478289702656</t>
        </is>
      </c>
      <c r="AY116" t="inlineStr">
        <is>
          <t>2260952170002656</t>
        </is>
      </c>
      <c r="AZ116" t="inlineStr">
        <is>
          <t>BOOK</t>
        </is>
      </c>
      <c r="BB116" t="inlineStr">
        <is>
          <t>9780721601892</t>
        </is>
      </c>
      <c r="BC116" t="inlineStr">
        <is>
          <t>30001005126547</t>
        </is>
      </c>
      <c r="BD116" t="inlineStr">
        <is>
          <t>893280024</t>
        </is>
      </c>
    </row>
    <row r="117">
      <c r="A117" t="inlineStr">
        <is>
          <t>No</t>
        </is>
      </c>
      <c r="B117" t="inlineStr">
        <is>
          <t>QY 95 B927L 1988</t>
        </is>
      </c>
      <c r="C117" t="inlineStr">
        <is>
          <t>0                      QY 0095000B  927L        1988</t>
        </is>
      </c>
      <c r="D117" t="inlineStr">
        <is>
          <t>Light-element analysis in the transmission electron microscope, WEDX and EELS / P.M. Budd and Peter J. Goodhew.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Budd, P. M. (Peter M.)</t>
        </is>
      </c>
      <c r="L117" t="inlineStr">
        <is>
          <t>Oxford ; New York : Oxford University Press ; Oxford : Royal Microscopical Society, c1988.</t>
        </is>
      </c>
      <c r="M117" t="inlineStr">
        <is>
          <t>1988</t>
        </is>
      </c>
      <c r="O117" t="inlineStr">
        <is>
          <t>eng</t>
        </is>
      </c>
      <c r="P117" t="inlineStr">
        <is>
          <t>enk</t>
        </is>
      </c>
      <c r="Q117" t="inlineStr">
        <is>
          <t>Microscopy handbooks ; 16</t>
        </is>
      </c>
      <c r="R117" t="inlineStr">
        <is>
          <t xml:space="preserve">QY </t>
        </is>
      </c>
      <c r="S117" t="n">
        <v>3</v>
      </c>
      <c r="T117" t="n">
        <v>3</v>
      </c>
      <c r="U117" t="inlineStr">
        <is>
          <t>1990-03-14</t>
        </is>
      </c>
      <c r="V117" t="inlineStr">
        <is>
          <t>1990-03-14</t>
        </is>
      </c>
      <c r="W117" t="inlineStr">
        <is>
          <t>1990-01-05</t>
        </is>
      </c>
      <c r="X117" t="inlineStr">
        <is>
          <t>1990-01-05</t>
        </is>
      </c>
      <c r="Y117" t="n">
        <v>187</v>
      </c>
      <c r="Z117" t="n">
        <v>106</v>
      </c>
      <c r="AA117" t="n">
        <v>107</v>
      </c>
      <c r="AB117" t="n">
        <v>1</v>
      </c>
      <c r="AC117" t="n">
        <v>1</v>
      </c>
      <c r="AD117" t="n">
        <v>2</v>
      </c>
      <c r="AE117" t="n">
        <v>2</v>
      </c>
      <c r="AF117" t="n">
        <v>0</v>
      </c>
      <c r="AG117" t="n">
        <v>0</v>
      </c>
      <c r="AH117" t="n">
        <v>1</v>
      </c>
      <c r="AI117" t="n">
        <v>1</v>
      </c>
      <c r="AJ117" t="n">
        <v>2</v>
      </c>
      <c r="AK117" t="n">
        <v>2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HYPERLINK("http://catalog.hathitrust.org/Record/001088506","HathiTrust Record")</f>
        <v/>
      </c>
      <c r="AS117">
        <f>HYPERLINK("https://creighton-primo.hosted.exlibrisgroup.com/primo-explore/search?tab=default_tab&amp;search_scope=EVERYTHING&amp;vid=01CRU&amp;lang=en_US&amp;offset=0&amp;query=any,contains,991001383709702656","Catalog Record")</f>
        <v/>
      </c>
      <c r="AT117">
        <f>HYPERLINK("http://www.worldcat.org/oclc/16950399","WorldCat Record")</f>
        <v/>
      </c>
      <c r="AU117" t="inlineStr">
        <is>
          <t>13070761:eng</t>
        </is>
      </c>
      <c r="AV117" t="inlineStr">
        <is>
          <t>16950399</t>
        </is>
      </c>
      <c r="AW117" t="inlineStr">
        <is>
          <t>991001383709702656</t>
        </is>
      </c>
      <c r="AX117" t="inlineStr">
        <is>
          <t>991001383709702656</t>
        </is>
      </c>
      <c r="AY117" t="inlineStr">
        <is>
          <t>2262889840002656</t>
        </is>
      </c>
      <c r="AZ117" t="inlineStr">
        <is>
          <t>BOOK</t>
        </is>
      </c>
      <c r="BB117" t="inlineStr">
        <is>
          <t>9780198564171</t>
        </is>
      </c>
      <c r="BC117" t="inlineStr">
        <is>
          <t>30001001799271</t>
        </is>
      </c>
      <c r="BD117" t="inlineStr">
        <is>
          <t>893460507</t>
        </is>
      </c>
    </row>
    <row r="118">
      <c r="A118" t="inlineStr">
        <is>
          <t>No</t>
        </is>
      </c>
      <c r="B118" t="inlineStr">
        <is>
          <t>QY 95 C567c 1996</t>
        </is>
      </c>
      <c r="C118" t="inlineStr">
        <is>
          <t>0                      QY 0095000C  567c        1996</t>
        </is>
      </c>
      <c r="D118" t="inlineStr">
        <is>
          <t>Cytology : diagnostic principles and clinical correlates / Edmund S. Cibas, Barbara S. Ducatman.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Yes</t>
        </is>
      </c>
      <c r="J118" t="inlineStr">
        <is>
          <t>2</t>
        </is>
      </c>
      <c r="K118" t="inlineStr">
        <is>
          <t>Cibas, Edmund S.</t>
        </is>
      </c>
      <c r="L118" t="inlineStr">
        <is>
          <t>Philadelphia : W.B. Saunders, c1996.</t>
        </is>
      </c>
      <c r="M118" t="inlineStr">
        <is>
          <t>1996</t>
        </is>
      </c>
      <c r="O118" t="inlineStr">
        <is>
          <t>eng</t>
        </is>
      </c>
      <c r="P118" t="inlineStr">
        <is>
          <t>pau</t>
        </is>
      </c>
      <c r="R118" t="inlineStr">
        <is>
          <t xml:space="preserve">QY </t>
        </is>
      </c>
      <c r="S118" t="n">
        <v>2</v>
      </c>
      <c r="T118" t="n">
        <v>2</v>
      </c>
      <c r="U118" t="inlineStr">
        <is>
          <t>2004-03-06</t>
        </is>
      </c>
      <c r="V118" t="inlineStr">
        <is>
          <t>2004-03-06</t>
        </is>
      </c>
      <c r="W118" t="inlineStr">
        <is>
          <t>1997-01-23</t>
        </is>
      </c>
      <c r="X118" t="inlineStr">
        <is>
          <t>1997-01-23</t>
        </is>
      </c>
      <c r="Y118" t="n">
        <v>126</v>
      </c>
      <c r="Z118" t="n">
        <v>89</v>
      </c>
      <c r="AA118" t="n">
        <v>356</v>
      </c>
      <c r="AB118" t="n">
        <v>1</v>
      </c>
      <c r="AC118" t="n">
        <v>1</v>
      </c>
      <c r="AD118" t="n">
        <v>2</v>
      </c>
      <c r="AE118" t="n">
        <v>10</v>
      </c>
      <c r="AF118" t="n">
        <v>0</v>
      </c>
      <c r="AG118" t="n">
        <v>3</v>
      </c>
      <c r="AH118" t="n">
        <v>1</v>
      </c>
      <c r="AI118" t="n">
        <v>4</v>
      </c>
      <c r="AJ118" t="n">
        <v>1</v>
      </c>
      <c r="AK118" t="n">
        <v>5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HYPERLINK("http://catalog.hathitrust.org/Record/003009207","HathiTrust Record")</f>
        <v/>
      </c>
      <c r="AS118">
        <f>HYPERLINK("https://creighton-primo.hosted.exlibrisgroup.com/primo-explore/search?tab=default_tab&amp;search_scope=EVERYTHING&amp;vid=01CRU&amp;lang=en_US&amp;offset=0&amp;query=any,contains,991001551959702656","Catalog Record")</f>
        <v/>
      </c>
      <c r="AT118">
        <f>HYPERLINK("http://www.worldcat.org/oclc/32351975","WorldCat Record")</f>
        <v/>
      </c>
      <c r="AU118" t="inlineStr">
        <is>
          <t>728526:eng</t>
        </is>
      </c>
      <c r="AV118" t="inlineStr">
        <is>
          <t>32351975</t>
        </is>
      </c>
      <c r="AW118" t="inlineStr">
        <is>
          <t>991001551959702656</t>
        </is>
      </c>
      <c r="AX118" t="inlineStr">
        <is>
          <t>991001551959702656</t>
        </is>
      </c>
      <c r="AY118" t="inlineStr">
        <is>
          <t>2272759700002656</t>
        </is>
      </c>
      <c r="AZ118" t="inlineStr">
        <is>
          <t>BOOK</t>
        </is>
      </c>
      <c r="BB118" t="inlineStr">
        <is>
          <t>9780721640693</t>
        </is>
      </c>
      <c r="BC118" t="inlineStr">
        <is>
          <t>30001003473883</t>
        </is>
      </c>
      <c r="BD118" t="inlineStr">
        <is>
          <t>893633200</t>
        </is>
      </c>
    </row>
    <row r="119">
      <c r="A119" t="inlineStr">
        <is>
          <t>No</t>
        </is>
      </c>
      <c r="B119" t="inlineStr">
        <is>
          <t>QY95 C567c 2003</t>
        </is>
      </c>
      <c r="C119" t="inlineStr">
        <is>
          <t>0                      QY 0095000C  567c        2003</t>
        </is>
      </c>
      <c r="D119" t="inlineStr">
        <is>
          <t>Cytology : diagnostic principles and clinical correlates / Edmund S. Cibas, Barbara S. Ducatman.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Yes</t>
        </is>
      </c>
      <c r="J119" t="inlineStr">
        <is>
          <t>2</t>
        </is>
      </c>
      <c r="K119" t="inlineStr">
        <is>
          <t>Cibas, Edmund S.</t>
        </is>
      </c>
      <c r="L119" t="inlineStr">
        <is>
          <t>Edinburgh ; New York : Saunders, 2003.</t>
        </is>
      </c>
      <c r="M119" t="inlineStr">
        <is>
          <t>2003</t>
        </is>
      </c>
      <c r="N119" t="inlineStr">
        <is>
          <t>2nd ed.</t>
        </is>
      </c>
      <c r="O119" t="inlineStr">
        <is>
          <t>eng</t>
        </is>
      </c>
      <c r="P119" t="inlineStr">
        <is>
          <t>stk</t>
        </is>
      </c>
      <c r="R119" t="inlineStr">
        <is>
          <t xml:space="preserve">QY </t>
        </is>
      </c>
      <c r="S119" t="n">
        <v>0</v>
      </c>
      <c r="T119" t="n">
        <v>0</v>
      </c>
      <c r="U119" t="inlineStr">
        <is>
          <t>2004-02-04</t>
        </is>
      </c>
      <c r="V119" t="inlineStr">
        <is>
          <t>2004-02-04</t>
        </is>
      </c>
      <c r="W119" t="inlineStr">
        <is>
          <t>2004-01-29</t>
        </is>
      </c>
      <c r="X119" t="inlineStr">
        <is>
          <t>2004-01-29</t>
        </is>
      </c>
      <c r="Y119" t="n">
        <v>92</v>
      </c>
      <c r="Z119" t="n">
        <v>50</v>
      </c>
      <c r="AA119" t="n">
        <v>356</v>
      </c>
      <c r="AB119" t="n">
        <v>1</v>
      </c>
      <c r="AC119" t="n">
        <v>1</v>
      </c>
      <c r="AD119" t="n">
        <v>1</v>
      </c>
      <c r="AE119" t="n">
        <v>10</v>
      </c>
      <c r="AF119" t="n">
        <v>1</v>
      </c>
      <c r="AG119" t="n">
        <v>3</v>
      </c>
      <c r="AH119" t="n">
        <v>0</v>
      </c>
      <c r="AI119" t="n">
        <v>4</v>
      </c>
      <c r="AJ119" t="n">
        <v>0</v>
      </c>
      <c r="AK119" t="n">
        <v>5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HYPERLINK("https://creighton-primo.hosted.exlibrisgroup.com/primo-explore/search?tab=default_tab&amp;search_scope=EVERYTHING&amp;vid=01CRU&amp;lang=en_US&amp;offset=0&amp;query=any,contains,991000364979702656","Catalog Record")</f>
        <v/>
      </c>
      <c r="AT119">
        <f>HYPERLINK("http://www.worldcat.org/oclc/53051866","WorldCat Record")</f>
        <v/>
      </c>
      <c r="AU119" t="inlineStr">
        <is>
          <t>728526:eng</t>
        </is>
      </c>
      <c r="AV119" t="inlineStr">
        <is>
          <t>53051866</t>
        </is>
      </c>
      <c r="AW119" t="inlineStr">
        <is>
          <t>991000364979702656</t>
        </is>
      </c>
      <c r="AX119" t="inlineStr">
        <is>
          <t>991000364979702656</t>
        </is>
      </c>
      <c r="AY119" t="inlineStr">
        <is>
          <t>2269353610002656</t>
        </is>
      </c>
      <c r="AZ119" t="inlineStr">
        <is>
          <t>BOOK</t>
        </is>
      </c>
      <c r="BB119" t="inlineStr">
        <is>
          <t>9780702026386</t>
        </is>
      </c>
      <c r="BC119" t="inlineStr">
        <is>
          <t>30001004508851</t>
        </is>
      </c>
      <c r="BD119" t="inlineStr">
        <is>
          <t>893447240</t>
        </is>
      </c>
    </row>
    <row r="120">
      <c r="A120" t="inlineStr">
        <is>
          <t>No</t>
        </is>
      </c>
      <c r="B120" t="inlineStr">
        <is>
          <t>QY 95 C641 1989</t>
        </is>
      </c>
      <c r="C120" t="inlineStr">
        <is>
          <t>0                      QY 0095000C  641         1989</t>
        </is>
      </c>
      <c r="D120" t="inlineStr">
        <is>
          <t>Clinical cytotechnology / [edited by] Dulcie V. Coleman, Patricia A. Chapman.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London ; Boston : Butterworths, c1989.</t>
        </is>
      </c>
      <c r="M120" t="inlineStr">
        <is>
          <t>1989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QY </t>
        </is>
      </c>
      <c r="S120" t="n">
        <v>3</v>
      </c>
      <c r="T120" t="n">
        <v>3</v>
      </c>
      <c r="U120" t="inlineStr">
        <is>
          <t>1990-04-23</t>
        </is>
      </c>
      <c r="V120" t="inlineStr">
        <is>
          <t>1990-04-23</t>
        </is>
      </c>
      <c r="W120" t="inlineStr">
        <is>
          <t>1990-02-15</t>
        </is>
      </c>
      <c r="X120" t="inlineStr">
        <is>
          <t>1990-02-15</t>
        </is>
      </c>
      <c r="Y120" t="n">
        <v>90</v>
      </c>
      <c r="Z120" t="n">
        <v>33</v>
      </c>
      <c r="AA120" t="n">
        <v>35</v>
      </c>
      <c r="AB120" t="n">
        <v>1</v>
      </c>
      <c r="AC120" t="n">
        <v>1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HYPERLINK("http://catalog.hathitrust.org/Record/001816272","HathiTrust Record")</f>
        <v/>
      </c>
      <c r="AS120">
        <f>HYPERLINK("https://creighton-primo.hosted.exlibrisgroup.com/primo-explore/search?tab=default_tab&amp;search_scope=EVERYTHING&amp;vid=01CRU&amp;lang=en_US&amp;offset=0&amp;query=any,contains,991001447179702656","Catalog Record")</f>
        <v/>
      </c>
      <c r="AT120">
        <f>HYPERLINK("http://www.worldcat.org/oclc/19125594","WorldCat Record")</f>
        <v/>
      </c>
      <c r="AU120" t="inlineStr">
        <is>
          <t>358770065:eng</t>
        </is>
      </c>
      <c r="AV120" t="inlineStr">
        <is>
          <t>19125594</t>
        </is>
      </c>
      <c r="AW120" t="inlineStr">
        <is>
          <t>991001447179702656</t>
        </is>
      </c>
      <c r="AX120" t="inlineStr">
        <is>
          <t>991001447179702656</t>
        </is>
      </c>
      <c r="AY120" t="inlineStr">
        <is>
          <t>2269722240002656</t>
        </is>
      </c>
      <c r="AZ120" t="inlineStr">
        <is>
          <t>BOOK</t>
        </is>
      </c>
      <c r="BB120" t="inlineStr">
        <is>
          <t>9780407001763</t>
        </is>
      </c>
      <c r="BC120" t="inlineStr">
        <is>
          <t>30001001880881</t>
        </is>
      </c>
      <c r="BD120" t="inlineStr">
        <is>
          <t>893460608</t>
        </is>
      </c>
    </row>
    <row r="121">
      <c r="A121" t="inlineStr">
        <is>
          <t>No</t>
        </is>
      </c>
      <c r="B121" t="inlineStr">
        <is>
          <t>QY 95 E37 1978 v.3</t>
        </is>
      </c>
      <c r="C121" t="inlineStr">
        <is>
          <t>0                      QY 0095000E  37          1978                                        v.3</t>
        </is>
      </c>
      <c r="D121" t="inlineStr">
        <is>
          <t>Electron microscopy in human medicine : Volume 3: infectious agents / edited by Jan Vincents Johannessen.</t>
        </is>
      </c>
      <c r="E121" t="inlineStr">
        <is>
          <t>V. 3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New York : McGraw-Hill International Book Co., c1980.</t>
        </is>
      </c>
      <c r="M121" t="inlineStr">
        <is>
          <t>1980</t>
        </is>
      </c>
      <c r="O121" t="inlineStr">
        <is>
          <t>eng</t>
        </is>
      </c>
      <c r="P121" t="inlineStr">
        <is>
          <t>xxu</t>
        </is>
      </c>
      <c r="R121" t="inlineStr">
        <is>
          <t xml:space="preserve">QY </t>
        </is>
      </c>
      <c r="S121" t="n">
        <v>2</v>
      </c>
      <c r="T121" t="n">
        <v>2</v>
      </c>
      <c r="U121" t="inlineStr">
        <is>
          <t>1990-04-11</t>
        </is>
      </c>
      <c r="V121" t="inlineStr">
        <is>
          <t>1990-04-11</t>
        </is>
      </c>
      <c r="W121" t="inlineStr">
        <is>
          <t>1987-10-02</t>
        </is>
      </c>
      <c r="X121" t="inlineStr">
        <is>
          <t>1987-10-02</t>
        </is>
      </c>
      <c r="Y121" t="n">
        <v>62</v>
      </c>
      <c r="Z121" t="n">
        <v>46</v>
      </c>
      <c r="AA121" t="n">
        <v>46</v>
      </c>
      <c r="AB121" t="n">
        <v>1</v>
      </c>
      <c r="AC121" t="n">
        <v>1</v>
      </c>
      <c r="AD121" t="n">
        <v>1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HYPERLINK("https://creighton-primo.hosted.exlibrisgroup.com/primo-explore/search?tab=default_tab&amp;search_scope=EVERYTHING&amp;vid=01CRU&amp;lang=en_US&amp;offset=0&amp;query=any,contains,991000756289702656","Catalog Record")</f>
        <v/>
      </c>
      <c r="AT121">
        <f>HYPERLINK("http://www.worldcat.org/oclc/6303313","WorldCat Record")</f>
        <v/>
      </c>
      <c r="AU121" t="inlineStr">
        <is>
          <t>21883743:eng</t>
        </is>
      </c>
      <c r="AV121" t="inlineStr">
        <is>
          <t>6303313</t>
        </is>
      </c>
      <c r="AW121" t="inlineStr">
        <is>
          <t>991000756289702656</t>
        </is>
      </c>
      <c r="AX121" t="inlineStr">
        <is>
          <t>991000756289702656</t>
        </is>
      </c>
      <c r="AY121" t="inlineStr">
        <is>
          <t>2257476420002656</t>
        </is>
      </c>
      <c r="AZ121" t="inlineStr">
        <is>
          <t>BOOK</t>
        </is>
      </c>
      <c r="BB121" t="inlineStr">
        <is>
          <t>9780070325036</t>
        </is>
      </c>
      <c r="BC121" t="inlineStr">
        <is>
          <t>30001000053399</t>
        </is>
      </c>
      <c r="BD121" t="inlineStr">
        <is>
          <t>893459797</t>
        </is>
      </c>
    </row>
    <row r="122">
      <c r="A122" t="inlineStr">
        <is>
          <t>No</t>
        </is>
      </c>
      <c r="B122" t="inlineStr">
        <is>
          <t>QY 95 E37 1985 v.11a</t>
        </is>
      </c>
      <c r="C122" t="inlineStr">
        <is>
          <t>0                      QY 0095000E  37          1985                                        v.11a</t>
        </is>
      </c>
      <c r="D122" t="inlineStr">
        <is>
          <t>Electron microscopy in human medicine : the skin / edited by Jan Vincents Johannessen and Ken Hashimoto.</t>
        </is>
      </c>
      <c r="E122" t="inlineStr">
        <is>
          <t>V. 11A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McGraw-Hill International Book Co., c1985.</t>
        </is>
      </c>
      <c r="M122" t="inlineStr">
        <is>
          <t>1985</t>
        </is>
      </c>
      <c r="O122" t="inlineStr">
        <is>
          <t>eng</t>
        </is>
      </c>
      <c r="P122" t="inlineStr">
        <is>
          <t>xxu</t>
        </is>
      </c>
      <c r="Q122" t="inlineStr">
        <is>
          <t>Electron microscopy in human medicine ; v. 11a</t>
        </is>
      </c>
      <c r="R122" t="inlineStr">
        <is>
          <t xml:space="preserve">QY </t>
        </is>
      </c>
      <c r="S122" t="n">
        <v>3</v>
      </c>
      <c r="T122" t="n">
        <v>3</v>
      </c>
      <c r="U122" t="inlineStr">
        <is>
          <t>2007-04-02</t>
        </is>
      </c>
      <c r="V122" t="inlineStr">
        <is>
          <t>2007-04-02</t>
        </is>
      </c>
      <c r="W122" t="inlineStr">
        <is>
          <t>1987-10-02</t>
        </is>
      </c>
      <c r="X122" t="inlineStr">
        <is>
          <t>1987-10-02</t>
        </is>
      </c>
      <c r="Y122" t="n">
        <v>42</v>
      </c>
      <c r="Z122" t="n">
        <v>32</v>
      </c>
      <c r="AA122" t="n">
        <v>32</v>
      </c>
      <c r="AB122" t="n">
        <v>1</v>
      </c>
      <c r="AC122" t="n">
        <v>1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HYPERLINK("https://creighton-primo.hosted.exlibrisgroup.com/primo-explore/search?tab=default_tab&amp;search_scope=EVERYTHING&amp;vid=01CRU&amp;lang=en_US&amp;offset=0&amp;query=any,contains,991000756749702656","Catalog Record")</f>
        <v/>
      </c>
      <c r="AT122">
        <f>HYPERLINK("http://www.worldcat.org/oclc/11212955","WorldCat Record")</f>
        <v/>
      </c>
      <c r="AU122" t="inlineStr">
        <is>
          <t>353564820:eng</t>
        </is>
      </c>
      <c r="AV122" t="inlineStr">
        <is>
          <t>11212955</t>
        </is>
      </c>
      <c r="AW122" t="inlineStr">
        <is>
          <t>991000756749702656</t>
        </is>
      </c>
      <c r="AX122" t="inlineStr">
        <is>
          <t>991000756749702656</t>
        </is>
      </c>
      <c r="AY122" t="inlineStr">
        <is>
          <t>2256803600002656</t>
        </is>
      </c>
      <c r="AZ122" t="inlineStr">
        <is>
          <t>BOOK</t>
        </is>
      </c>
      <c r="BB122" t="inlineStr">
        <is>
          <t>9780070325104</t>
        </is>
      </c>
      <c r="BC122" t="inlineStr">
        <is>
          <t>30001000053480</t>
        </is>
      </c>
      <c r="BD122" t="inlineStr">
        <is>
          <t>893273035</t>
        </is>
      </c>
    </row>
    <row r="123">
      <c r="A123" t="inlineStr">
        <is>
          <t>No</t>
        </is>
      </c>
      <c r="B123" t="inlineStr">
        <is>
          <t>QY 95 K56 2006</t>
        </is>
      </c>
      <c r="C123" t="inlineStr">
        <is>
          <t>0                      QY 0095000K  56          2006</t>
        </is>
      </c>
      <c r="D123" t="inlineStr">
        <is>
          <t>Koss' diagnostic cytology and its histopathologic bases / editor, Leopold G. Koss, coeditor, Myron R. Melamed.</t>
        </is>
      </c>
      <c r="F123" t="inlineStr">
        <is>
          <t>Yes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Philadelphia : Lippincott Williams &amp; Wilkins, c2006.</t>
        </is>
      </c>
      <c r="M123" t="inlineStr">
        <is>
          <t>2006</t>
        </is>
      </c>
      <c r="N123" t="inlineStr">
        <is>
          <t>5th ed.</t>
        </is>
      </c>
      <c r="O123" t="inlineStr">
        <is>
          <t>eng</t>
        </is>
      </c>
      <c r="P123" t="inlineStr">
        <is>
          <t>pau</t>
        </is>
      </c>
      <c r="R123" t="inlineStr">
        <is>
          <t xml:space="preserve">QY </t>
        </is>
      </c>
      <c r="S123" t="n">
        <v>0</v>
      </c>
      <c r="T123" t="n">
        <v>0</v>
      </c>
      <c r="U123" t="inlineStr">
        <is>
          <t>2007-01-29</t>
        </is>
      </c>
      <c r="V123" t="inlineStr">
        <is>
          <t>2007-01-29</t>
        </is>
      </c>
      <c r="W123" t="inlineStr">
        <is>
          <t>2007-01-22</t>
        </is>
      </c>
      <c r="X123" t="inlineStr">
        <is>
          <t>2007-01-22</t>
        </is>
      </c>
      <c r="Y123" t="n">
        <v>142</v>
      </c>
      <c r="Z123" t="n">
        <v>92</v>
      </c>
      <c r="AA123" t="n">
        <v>450</v>
      </c>
      <c r="AB123" t="n">
        <v>1</v>
      </c>
      <c r="AC123" t="n">
        <v>5</v>
      </c>
      <c r="AD123" t="n">
        <v>4</v>
      </c>
      <c r="AE123" t="n">
        <v>25</v>
      </c>
      <c r="AF123" t="n">
        <v>2</v>
      </c>
      <c r="AG123" t="n">
        <v>8</v>
      </c>
      <c r="AH123" t="n">
        <v>1</v>
      </c>
      <c r="AI123" t="n">
        <v>8</v>
      </c>
      <c r="AJ123" t="n">
        <v>2</v>
      </c>
      <c r="AK123" t="n">
        <v>8</v>
      </c>
      <c r="AL123" t="n">
        <v>0</v>
      </c>
      <c r="AM123" t="n">
        <v>4</v>
      </c>
      <c r="AN123" t="n">
        <v>0</v>
      </c>
      <c r="AO123" t="n">
        <v>1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HYPERLINK("https://creighton-primo.hosted.exlibrisgroup.com/primo-explore/search?tab=default_tab&amp;search_scope=EVERYTHING&amp;vid=01CRU&amp;lang=en_US&amp;offset=0&amp;query=any,contains,991000585189702656","Catalog Record")</f>
        <v/>
      </c>
      <c r="AT123">
        <f>HYPERLINK("http://www.worldcat.org/oclc/57731380","WorldCat Record")</f>
        <v/>
      </c>
      <c r="AU123" t="inlineStr">
        <is>
          <t>3769847782:eng</t>
        </is>
      </c>
      <c r="AV123" t="inlineStr">
        <is>
          <t>57731380</t>
        </is>
      </c>
      <c r="AW123" t="inlineStr">
        <is>
          <t>991000585189702656</t>
        </is>
      </c>
      <c r="AX123" t="inlineStr">
        <is>
          <t>991000585189702656</t>
        </is>
      </c>
      <c r="AY123" t="inlineStr">
        <is>
          <t>2258810570002656</t>
        </is>
      </c>
      <c r="AZ123" t="inlineStr">
        <is>
          <t>BOOK</t>
        </is>
      </c>
      <c r="BB123" t="inlineStr">
        <is>
          <t>9780781719285</t>
        </is>
      </c>
      <c r="BC123" t="inlineStr">
        <is>
          <t>30001005174869</t>
        </is>
      </c>
      <c r="BD123" t="inlineStr">
        <is>
          <t>893641502</t>
        </is>
      </c>
    </row>
    <row r="124">
      <c r="A124" t="inlineStr">
        <is>
          <t>No</t>
        </is>
      </c>
      <c r="B124" t="inlineStr">
        <is>
          <t>QY 95 K86d 1992</t>
        </is>
      </c>
      <c r="C124" t="inlineStr">
        <is>
          <t>0                      QY 0095000K  86d         1992</t>
        </is>
      </c>
      <c r="D124" t="inlineStr">
        <is>
          <t>Diagnostic cytology and its histopathologic bases / Leopold G. Koss.</t>
        </is>
      </c>
      <c r="E124" t="inlineStr">
        <is>
          <t>V. 2</t>
        </is>
      </c>
      <c r="F124" t="inlineStr">
        <is>
          <t>Yes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Koss, Leopold G.</t>
        </is>
      </c>
      <c r="L124" t="inlineStr">
        <is>
          <t>Philadelphia : Lippincott, c1992.</t>
        </is>
      </c>
      <c r="M124" t="inlineStr">
        <is>
          <t>1992</t>
        </is>
      </c>
      <c r="N124" t="inlineStr">
        <is>
          <t>4th ed.</t>
        </is>
      </c>
      <c r="O124" t="inlineStr">
        <is>
          <t>eng</t>
        </is>
      </c>
      <c r="P124" t="inlineStr">
        <is>
          <t>pau</t>
        </is>
      </c>
      <c r="R124" t="inlineStr">
        <is>
          <t xml:space="preserve">QY </t>
        </is>
      </c>
      <c r="S124" t="n">
        <v>4</v>
      </c>
      <c r="T124" t="n">
        <v>10</v>
      </c>
      <c r="U124" t="inlineStr">
        <is>
          <t>2004-03-06</t>
        </is>
      </c>
      <c r="V124" t="inlineStr">
        <is>
          <t>2004-03-06</t>
        </is>
      </c>
      <c r="W124" t="inlineStr">
        <is>
          <t>1993-12-07</t>
        </is>
      </c>
      <c r="X124" t="inlineStr">
        <is>
          <t>1993-12-07</t>
        </is>
      </c>
      <c r="Y124" t="n">
        <v>199</v>
      </c>
      <c r="Z124" t="n">
        <v>130</v>
      </c>
      <c r="AA124" t="n">
        <v>279</v>
      </c>
      <c r="AB124" t="n">
        <v>1</v>
      </c>
      <c r="AC124" t="n">
        <v>2</v>
      </c>
      <c r="AD124" t="n">
        <v>1</v>
      </c>
      <c r="AE124" t="n">
        <v>3</v>
      </c>
      <c r="AF124" t="n">
        <v>0</v>
      </c>
      <c r="AG124" t="n">
        <v>1</v>
      </c>
      <c r="AH124" t="n">
        <v>0</v>
      </c>
      <c r="AI124" t="n">
        <v>0</v>
      </c>
      <c r="AJ124" t="n">
        <v>1</v>
      </c>
      <c r="AK124" t="n">
        <v>1</v>
      </c>
      <c r="AL124" t="n">
        <v>0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HYPERLINK("https://creighton-primo.hosted.exlibrisgroup.com/primo-explore/search?tab=default_tab&amp;search_scope=EVERYTHING&amp;vid=01CRU&amp;lang=en_US&amp;offset=0&amp;query=any,contains,991000549279702656","Catalog Record")</f>
        <v/>
      </c>
      <c r="AT124">
        <f>HYPERLINK("http://www.worldcat.org/oclc/24285166","WorldCat Record")</f>
        <v/>
      </c>
      <c r="AU124" t="inlineStr">
        <is>
          <t>1554133:eng</t>
        </is>
      </c>
      <c r="AV124" t="inlineStr">
        <is>
          <t>24285166</t>
        </is>
      </c>
      <c r="AW124" t="inlineStr">
        <is>
          <t>991000549279702656</t>
        </is>
      </c>
      <c r="AX124" t="inlineStr">
        <is>
          <t>991000549279702656</t>
        </is>
      </c>
      <c r="AY124" t="inlineStr">
        <is>
          <t>2265525750002656</t>
        </is>
      </c>
      <c r="AZ124" t="inlineStr">
        <is>
          <t>BOOK</t>
        </is>
      </c>
      <c r="BB124" t="inlineStr">
        <is>
          <t>9780397510498</t>
        </is>
      </c>
      <c r="BC124" t="inlineStr">
        <is>
          <t>30001002670885</t>
        </is>
      </c>
      <c r="BD124" t="inlineStr">
        <is>
          <t>893271472</t>
        </is>
      </c>
    </row>
    <row r="125">
      <c r="A125" t="inlineStr">
        <is>
          <t>No</t>
        </is>
      </c>
      <c r="B125" t="inlineStr">
        <is>
          <t>QY 95 K86d 1992</t>
        </is>
      </c>
      <c r="C125" t="inlineStr">
        <is>
          <t>0                      QY 0095000K  86d         1992</t>
        </is>
      </c>
      <c r="D125" t="inlineStr">
        <is>
          <t>Diagnostic cytology and its histopathologic bases / Leopold G. Koss.</t>
        </is>
      </c>
      <c r="E125" t="inlineStr">
        <is>
          <t>V. 1</t>
        </is>
      </c>
      <c r="F125" t="inlineStr">
        <is>
          <t>Yes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Koss, Leopold G.</t>
        </is>
      </c>
      <c r="L125" t="inlineStr">
        <is>
          <t>Philadelphia : Lippincott, c1992.</t>
        </is>
      </c>
      <c r="M125" t="inlineStr">
        <is>
          <t>1992</t>
        </is>
      </c>
      <c r="N125" t="inlineStr">
        <is>
          <t>4th ed.</t>
        </is>
      </c>
      <c r="O125" t="inlineStr">
        <is>
          <t>eng</t>
        </is>
      </c>
      <c r="P125" t="inlineStr">
        <is>
          <t>pau</t>
        </is>
      </c>
      <c r="R125" t="inlineStr">
        <is>
          <t xml:space="preserve">QY </t>
        </is>
      </c>
      <c r="S125" t="n">
        <v>6</v>
      </c>
      <c r="T125" t="n">
        <v>10</v>
      </c>
      <c r="U125" t="inlineStr">
        <is>
          <t>1996-03-15</t>
        </is>
      </c>
      <c r="V125" t="inlineStr">
        <is>
          <t>2004-03-06</t>
        </is>
      </c>
      <c r="W125" t="inlineStr">
        <is>
          <t>1993-12-07</t>
        </is>
      </c>
      <c r="X125" t="inlineStr">
        <is>
          <t>1993-12-07</t>
        </is>
      </c>
      <c r="Y125" t="n">
        <v>199</v>
      </c>
      <c r="Z125" t="n">
        <v>130</v>
      </c>
      <c r="AA125" t="n">
        <v>279</v>
      </c>
      <c r="AB125" t="n">
        <v>1</v>
      </c>
      <c r="AC125" t="n">
        <v>2</v>
      </c>
      <c r="AD125" t="n">
        <v>1</v>
      </c>
      <c r="AE125" t="n">
        <v>3</v>
      </c>
      <c r="AF125" t="n">
        <v>0</v>
      </c>
      <c r="AG125" t="n">
        <v>1</v>
      </c>
      <c r="AH125" t="n">
        <v>0</v>
      </c>
      <c r="AI125" t="n">
        <v>0</v>
      </c>
      <c r="AJ125" t="n">
        <v>1</v>
      </c>
      <c r="AK125" t="n">
        <v>1</v>
      </c>
      <c r="AL125" t="n">
        <v>0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HYPERLINK("https://creighton-primo.hosted.exlibrisgroup.com/primo-explore/search?tab=default_tab&amp;search_scope=EVERYTHING&amp;vid=01CRU&amp;lang=en_US&amp;offset=0&amp;query=any,contains,991000549279702656","Catalog Record")</f>
        <v/>
      </c>
      <c r="AT125">
        <f>HYPERLINK("http://www.worldcat.org/oclc/24285166","WorldCat Record")</f>
        <v/>
      </c>
      <c r="AU125" t="inlineStr">
        <is>
          <t>1554133:eng</t>
        </is>
      </c>
      <c r="AV125" t="inlineStr">
        <is>
          <t>24285166</t>
        </is>
      </c>
      <c r="AW125" t="inlineStr">
        <is>
          <t>991000549279702656</t>
        </is>
      </c>
      <c r="AX125" t="inlineStr">
        <is>
          <t>991000549279702656</t>
        </is>
      </c>
      <c r="AY125" t="inlineStr">
        <is>
          <t>2265525750002656</t>
        </is>
      </c>
      <c r="AZ125" t="inlineStr">
        <is>
          <t>BOOK</t>
        </is>
      </c>
      <c r="BB125" t="inlineStr">
        <is>
          <t>9780397510498</t>
        </is>
      </c>
      <c r="BC125" t="inlineStr">
        <is>
          <t>30001002670901</t>
        </is>
      </c>
      <c r="BD125" t="inlineStr">
        <is>
          <t>893282233</t>
        </is>
      </c>
    </row>
    <row r="126">
      <c r="A126" t="inlineStr">
        <is>
          <t>No</t>
        </is>
      </c>
      <c r="B126" t="inlineStr">
        <is>
          <t>QY 95 M153i 1981</t>
        </is>
      </c>
      <c r="C126" t="inlineStr">
        <is>
          <t>0                      QY 0095000M  153i        1981</t>
        </is>
      </c>
      <c r="D126" t="inlineStr">
        <is>
          <t>Introduction to diagnostic electron microscopy / Bruce Mackay.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Mackay, Bruce, 1930-</t>
        </is>
      </c>
      <c r="L126" t="inlineStr">
        <is>
          <t>New York : Appleton-Century-Crofts, c1981.</t>
        </is>
      </c>
      <c r="M126" t="inlineStr">
        <is>
          <t>1981</t>
        </is>
      </c>
      <c r="O126" t="inlineStr">
        <is>
          <t>eng</t>
        </is>
      </c>
      <c r="P126" t="inlineStr">
        <is>
          <t>xxu</t>
        </is>
      </c>
      <c r="R126" t="inlineStr">
        <is>
          <t xml:space="preserve">QY </t>
        </is>
      </c>
      <c r="S126" t="n">
        <v>1</v>
      </c>
      <c r="T126" t="n">
        <v>1</v>
      </c>
      <c r="U126" t="inlineStr">
        <is>
          <t>1991-12-11</t>
        </is>
      </c>
      <c r="V126" t="inlineStr">
        <is>
          <t>1991-12-11</t>
        </is>
      </c>
      <c r="W126" t="inlineStr">
        <is>
          <t>1988-02-11</t>
        </is>
      </c>
      <c r="X126" t="inlineStr">
        <is>
          <t>1988-02-11</t>
        </is>
      </c>
      <c r="Y126" t="n">
        <v>123</v>
      </c>
      <c r="Z126" t="n">
        <v>97</v>
      </c>
      <c r="AA126" t="n">
        <v>99</v>
      </c>
      <c r="AB126" t="n">
        <v>1</v>
      </c>
      <c r="AC126" t="n">
        <v>1</v>
      </c>
      <c r="AD126" t="n">
        <v>3</v>
      </c>
      <c r="AE126" t="n">
        <v>3</v>
      </c>
      <c r="AF126" t="n">
        <v>1</v>
      </c>
      <c r="AG126" t="n">
        <v>1</v>
      </c>
      <c r="AH126" t="n">
        <v>1</v>
      </c>
      <c r="AI126" t="n">
        <v>1</v>
      </c>
      <c r="AJ126" t="n">
        <v>2</v>
      </c>
      <c r="AK126" t="n">
        <v>2</v>
      </c>
      <c r="AL126" t="n">
        <v>0</v>
      </c>
      <c r="AM126" t="n">
        <v>0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HYPERLINK("http://catalog.hathitrust.org/Record/009913974","HathiTrust Record")</f>
        <v/>
      </c>
      <c r="AS126">
        <f>HYPERLINK("https://creighton-primo.hosted.exlibrisgroup.com/primo-explore/search?tab=default_tab&amp;search_scope=EVERYTHING&amp;vid=01CRU&amp;lang=en_US&amp;offset=0&amp;query=any,contains,991000980529702656","Catalog Record")</f>
        <v/>
      </c>
      <c r="AT126">
        <f>HYPERLINK("http://www.worldcat.org/oclc/7576934","WorldCat Record")</f>
        <v/>
      </c>
      <c r="AU126" t="inlineStr">
        <is>
          <t>28908278:eng</t>
        </is>
      </c>
      <c r="AV126" t="inlineStr">
        <is>
          <t>7576934</t>
        </is>
      </c>
      <c r="AW126" t="inlineStr">
        <is>
          <t>991000980529702656</t>
        </is>
      </c>
      <c r="AX126" t="inlineStr">
        <is>
          <t>991000980529702656</t>
        </is>
      </c>
      <c r="AY126" t="inlineStr">
        <is>
          <t>2264195730002656</t>
        </is>
      </c>
      <c r="AZ126" t="inlineStr">
        <is>
          <t>BOOK</t>
        </is>
      </c>
      <c r="BB126" t="inlineStr">
        <is>
          <t>9780838543153</t>
        </is>
      </c>
      <c r="BC126" t="inlineStr">
        <is>
          <t>30001000213035</t>
        </is>
      </c>
      <c r="BD126" t="inlineStr">
        <is>
          <t>893740647</t>
        </is>
      </c>
    </row>
    <row r="127">
      <c r="A127" t="inlineStr">
        <is>
          <t>No</t>
        </is>
      </c>
      <c r="B127" t="inlineStr">
        <is>
          <t>QY95 M689 2004</t>
        </is>
      </c>
      <c r="C127" t="inlineStr">
        <is>
          <t>0                      QY 0095000M  689         2004</t>
        </is>
      </c>
      <c r="D127" t="inlineStr">
        <is>
          <t>Modern cytopathology / Kim R. Geisinger ... [et al.].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Philadelphia, Pa. : Churchill Livingstone, c2004.</t>
        </is>
      </c>
      <c r="M127" t="inlineStr">
        <is>
          <t>2004</t>
        </is>
      </c>
      <c r="O127" t="inlineStr">
        <is>
          <t>eng</t>
        </is>
      </c>
      <c r="P127" t="inlineStr">
        <is>
          <t>pau</t>
        </is>
      </c>
      <c r="R127" t="inlineStr">
        <is>
          <t xml:space="preserve">QY </t>
        </is>
      </c>
      <c r="S127" t="n">
        <v>4</v>
      </c>
      <c r="T127" t="n">
        <v>4</v>
      </c>
      <c r="U127" t="inlineStr">
        <is>
          <t>2007-01-02</t>
        </is>
      </c>
      <c r="V127" t="inlineStr">
        <is>
          <t>2007-01-02</t>
        </is>
      </c>
      <c r="W127" t="inlineStr">
        <is>
          <t>2005-02-17</t>
        </is>
      </c>
      <c r="X127" t="inlineStr">
        <is>
          <t>2005-02-17</t>
        </is>
      </c>
      <c r="Y127" t="n">
        <v>103</v>
      </c>
      <c r="Z127" t="n">
        <v>66</v>
      </c>
      <c r="AA127" t="n">
        <v>67</v>
      </c>
      <c r="AB127" t="n">
        <v>1</v>
      </c>
      <c r="AC127" t="n">
        <v>1</v>
      </c>
      <c r="AD127" t="n">
        <v>2</v>
      </c>
      <c r="AE127" t="n">
        <v>2</v>
      </c>
      <c r="AF127" t="n">
        <v>1</v>
      </c>
      <c r="AG127" t="n">
        <v>1</v>
      </c>
      <c r="AH127" t="n">
        <v>0</v>
      </c>
      <c r="AI127" t="n">
        <v>0</v>
      </c>
      <c r="AJ127" t="n">
        <v>1</v>
      </c>
      <c r="AK127" t="n">
        <v>1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HYPERLINK("http://catalog.hathitrust.org/Record/004350787","HathiTrust Record")</f>
        <v/>
      </c>
      <c r="AS127">
        <f>HYPERLINK("https://creighton-primo.hosted.exlibrisgroup.com/primo-explore/search?tab=default_tab&amp;search_scope=EVERYTHING&amp;vid=01CRU&amp;lang=en_US&amp;offset=0&amp;query=any,contains,991000428579702656","Catalog Record")</f>
        <v/>
      </c>
      <c r="AT127">
        <f>HYPERLINK("http://www.worldcat.org/oclc/51892954","WorldCat Record")</f>
        <v/>
      </c>
      <c r="AU127" t="inlineStr">
        <is>
          <t>56906226:eng</t>
        </is>
      </c>
      <c r="AV127" t="inlineStr">
        <is>
          <t>51892954</t>
        </is>
      </c>
      <c r="AW127" t="inlineStr">
        <is>
          <t>991000428579702656</t>
        </is>
      </c>
      <c r="AX127" t="inlineStr">
        <is>
          <t>991000428579702656</t>
        </is>
      </c>
      <c r="AY127" t="inlineStr">
        <is>
          <t>2272766110002656</t>
        </is>
      </c>
      <c r="AZ127" t="inlineStr">
        <is>
          <t>BOOK</t>
        </is>
      </c>
      <c r="BB127" t="inlineStr">
        <is>
          <t>9780443065989</t>
        </is>
      </c>
      <c r="BC127" t="inlineStr">
        <is>
          <t>30001004927770</t>
        </is>
      </c>
      <c r="BD127" t="inlineStr">
        <is>
          <t>893279997</t>
        </is>
      </c>
    </row>
    <row r="128">
      <c r="A128" t="inlineStr">
        <is>
          <t>No</t>
        </is>
      </c>
      <c r="B128" t="inlineStr">
        <is>
          <t>QY 95 N523 1988</t>
        </is>
      </c>
      <c r="C128" t="inlineStr">
        <is>
          <t>0                      QY 0095000N  523         1988</t>
        </is>
      </c>
      <c r="D128" t="inlineStr">
        <is>
          <t>New frontiers in cytology : modern aspects of research and practice / K. Goerttler, G.E. Feichter, S. Witte (eds.) ; with contributions by numerous authors.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Berlin ; New York : Springer-Verlag, c1988.</t>
        </is>
      </c>
      <c r="M128" t="inlineStr">
        <is>
          <t>1988</t>
        </is>
      </c>
      <c r="O128" t="inlineStr">
        <is>
          <t>eng</t>
        </is>
      </c>
      <c r="P128" t="inlineStr">
        <is>
          <t xml:space="preserve">gw </t>
        </is>
      </c>
      <c r="R128" t="inlineStr">
        <is>
          <t xml:space="preserve">QY </t>
        </is>
      </c>
      <c r="S128" t="n">
        <v>4</v>
      </c>
      <c r="T128" t="n">
        <v>4</v>
      </c>
      <c r="U128" t="inlineStr">
        <is>
          <t>2004-03-06</t>
        </is>
      </c>
      <c r="V128" t="inlineStr">
        <is>
          <t>2004-03-06</t>
        </is>
      </c>
      <c r="W128" t="inlineStr">
        <is>
          <t>1989-09-06</t>
        </is>
      </c>
      <c r="X128" t="inlineStr">
        <is>
          <t>1989-09-06</t>
        </is>
      </c>
      <c r="Y128" t="n">
        <v>73</v>
      </c>
      <c r="Z128" t="n">
        <v>41</v>
      </c>
      <c r="AA128" t="n">
        <v>71</v>
      </c>
      <c r="AB128" t="n">
        <v>1</v>
      </c>
      <c r="AC128" t="n">
        <v>1</v>
      </c>
      <c r="AD128" t="n">
        <v>0</v>
      </c>
      <c r="AE128" t="n">
        <v>1</v>
      </c>
      <c r="AF128" t="n">
        <v>0</v>
      </c>
      <c r="AG128" t="n">
        <v>1</v>
      </c>
      <c r="AH128" t="n">
        <v>0</v>
      </c>
      <c r="AI128" t="n">
        <v>0</v>
      </c>
      <c r="AJ128" t="n">
        <v>0</v>
      </c>
      <c r="AK128" t="n">
        <v>1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HYPERLINK("http://catalog.hathitrust.org/Record/001103319","HathiTrust Record")</f>
        <v/>
      </c>
      <c r="AS128">
        <f>HYPERLINK("https://creighton-primo.hosted.exlibrisgroup.com/primo-explore/search?tab=default_tab&amp;search_scope=EVERYTHING&amp;vid=01CRU&amp;lang=en_US&amp;offset=0&amp;query=any,contains,991001315469702656","Catalog Record")</f>
        <v/>
      </c>
      <c r="AT128">
        <f>HYPERLINK("http://www.worldcat.org/oclc/18351493","WorldCat Record")</f>
        <v/>
      </c>
      <c r="AU128" t="inlineStr">
        <is>
          <t>897865572:eng</t>
        </is>
      </c>
      <c r="AV128" t="inlineStr">
        <is>
          <t>18351493</t>
        </is>
      </c>
      <c r="AW128" t="inlineStr">
        <is>
          <t>991001315469702656</t>
        </is>
      </c>
      <c r="AX128" t="inlineStr">
        <is>
          <t>991001315469702656</t>
        </is>
      </c>
      <c r="AY128" t="inlineStr">
        <is>
          <t>2264165480002656</t>
        </is>
      </c>
      <c r="AZ128" t="inlineStr">
        <is>
          <t>BOOK</t>
        </is>
      </c>
      <c r="BB128" t="inlineStr">
        <is>
          <t>9780387191683</t>
        </is>
      </c>
      <c r="BC128" t="inlineStr">
        <is>
          <t>30001001752676</t>
        </is>
      </c>
      <c r="BD128" t="inlineStr">
        <is>
          <t>893149083</t>
        </is>
      </c>
    </row>
    <row r="129">
      <c r="A129" t="inlineStr">
        <is>
          <t>No</t>
        </is>
      </c>
      <c r="B129" t="inlineStr">
        <is>
          <t>QY 95 R184c 2000</t>
        </is>
      </c>
      <c r="C129" t="inlineStr">
        <is>
          <t>0                      QY 0095000R  184c        2000</t>
        </is>
      </c>
      <c r="D129" t="inlineStr">
        <is>
          <t>Clinical cytopathology and aspiration biopsy : fundamental principles and practice / Ibrahim Ramzy.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Ramzy, Ibrahim.</t>
        </is>
      </c>
      <c r="L129" t="inlineStr">
        <is>
          <t>New York : McGraw-Hill, Medical Pub. Division, c2001.</t>
        </is>
      </c>
      <c r="M129" t="inlineStr">
        <is>
          <t>2001</t>
        </is>
      </c>
      <c r="N129" t="inlineStr">
        <is>
          <t>2nd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QY </t>
        </is>
      </c>
      <c r="S129" t="n">
        <v>3</v>
      </c>
      <c r="T129" t="n">
        <v>3</v>
      </c>
      <c r="U129" t="inlineStr">
        <is>
          <t>2007-01-02</t>
        </is>
      </c>
      <c r="V129" t="inlineStr">
        <is>
          <t>2007-01-02</t>
        </is>
      </c>
      <c r="W129" t="inlineStr">
        <is>
          <t>2002-07-26</t>
        </is>
      </c>
      <c r="X129" t="inlineStr">
        <is>
          <t>2002-07-26</t>
        </is>
      </c>
      <c r="Y129" t="n">
        <v>7</v>
      </c>
      <c r="Z129" t="n">
        <v>7</v>
      </c>
      <c r="AA129" t="n">
        <v>98</v>
      </c>
      <c r="AB129" t="n">
        <v>1</v>
      </c>
      <c r="AC129" t="n">
        <v>1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HYPERLINK("https://creighton-primo.hosted.exlibrisgroup.com/primo-explore/search?tab=default_tab&amp;search_scope=EVERYTHING&amp;vid=01CRU&amp;lang=en_US&amp;offset=0&amp;query=any,contains,991000325979702656","Catalog Record")</f>
        <v/>
      </c>
      <c r="AT129">
        <f>HYPERLINK("http://www.worldcat.org/oclc/46970513","WorldCat Record")</f>
        <v/>
      </c>
      <c r="AU129" t="inlineStr">
        <is>
          <t>2837396:eng</t>
        </is>
      </c>
      <c r="AV129" t="inlineStr">
        <is>
          <t>46970513</t>
        </is>
      </c>
      <c r="AW129" t="inlineStr">
        <is>
          <t>991000325979702656</t>
        </is>
      </c>
      <c r="AX129" t="inlineStr">
        <is>
          <t>991000325979702656</t>
        </is>
      </c>
      <c r="AY129" t="inlineStr">
        <is>
          <t>2257184520002656</t>
        </is>
      </c>
      <c r="AZ129" t="inlineStr">
        <is>
          <t>BOOK</t>
        </is>
      </c>
      <c r="BB129" t="inlineStr">
        <is>
          <t>9780838510698</t>
        </is>
      </c>
      <c r="BC129" t="inlineStr">
        <is>
          <t>30001004377257</t>
        </is>
      </c>
      <c r="BD129" t="inlineStr">
        <is>
          <t>893811387</t>
        </is>
      </c>
    </row>
    <row r="130">
      <c r="A130" t="inlineStr">
        <is>
          <t>No</t>
        </is>
      </c>
      <c r="B130" t="inlineStr">
        <is>
          <t>QY 95 Y35d 1992</t>
        </is>
      </c>
      <c r="C130" t="inlineStr">
        <is>
          <t>0                      QY 0095000Y  35d         1992</t>
        </is>
      </c>
      <c r="D130" t="inlineStr">
        <is>
          <t>Diagnostic immunocytochemistry and electron microscopy / Hossein M. Yazdi, Irving Dardick.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Yazdi, Hossein M.</t>
        </is>
      </c>
      <c r="L130" t="inlineStr">
        <is>
          <t>New York : Igaku-Shoin, c1992.</t>
        </is>
      </c>
      <c r="M130" t="inlineStr">
        <is>
          <t>1992</t>
        </is>
      </c>
      <c r="O130" t="inlineStr">
        <is>
          <t>eng</t>
        </is>
      </c>
      <c r="P130" t="inlineStr">
        <is>
          <t>nyu</t>
        </is>
      </c>
      <c r="Q130" t="inlineStr">
        <is>
          <t>Guides to clinical aspiration biopsy</t>
        </is>
      </c>
      <c r="R130" t="inlineStr">
        <is>
          <t xml:space="preserve">QY </t>
        </is>
      </c>
      <c r="S130" t="n">
        <v>5</v>
      </c>
      <c r="T130" t="n">
        <v>5</v>
      </c>
      <c r="U130" t="inlineStr">
        <is>
          <t>2003-11-18</t>
        </is>
      </c>
      <c r="V130" t="inlineStr">
        <is>
          <t>2003-11-18</t>
        </is>
      </c>
      <c r="W130" t="inlineStr">
        <is>
          <t>1992-12-10</t>
        </is>
      </c>
      <c r="X130" t="inlineStr">
        <is>
          <t>1992-12-10</t>
        </is>
      </c>
      <c r="Y130" t="n">
        <v>77</v>
      </c>
      <c r="Z130" t="n">
        <v>51</v>
      </c>
      <c r="AA130" t="n">
        <v>55</v>
      </c>
      <c r="AB130" t="n">
        <v>1</v>
      </c>
      <c r="AC130" t="n">
        <v>1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HYPERLINK("http://catalog.hathitrust.org/Record/002534044","HathiTrust Record")</f>
        <v/>
      </c>
      <c r="AS130">
        <f>HYPERLINK("https://creighton-primo.hosted.exlibrisgroup.com/primo-explore/search?tab=default_tab&amp;search_scope=EVERYTHING&amp;vid=01CRU&amp;lang=en_US&amp;offset=0&amp;query=any,contains,991001350399702656","Catalog Record")</f>
        <v/>
      </c>
      <c r="AT130">
        <f>HYPERLINK("http://www.worldcat.org/oclc/24432563","WorldCat Record")</f>
        <v/>
      </c>
      <c r="AU130" t="inlineStr">
        <is>
          <t>27026806:eng</t>
        </is>
      </c>
      <c r="AV130" t="inlineStr">
        <is>
          <t>24432563</t>
        </is>
      </c>
      <c r="AW130" t="inlineStr">
        <is>
          <t>991001350399702656</t>
        </is>
      </c>
      <c r="AX130" t="inlineStr">
        <is>
          <t>991001350399702656</t>
        </is>
      </c>
      <c r="AY130" t="inlineStr">
        <is>
          <t>2266665400002656</t>
        </is>
      </c>
      <c r="AZ130" t="inlineStr">
        <is>
          <t>BOOK</t>
        </is>
      </c>
      <c r="BB130" t="inlineStr">
        <is>
          <t>9780896402140</t>
        </is>
      </c>
      <c r="BC130" t="inlineStr">
        <is>
          <t>30001002459347</t>
        </is>
      </c>
      <c r="BD130" t="inlineStr">
        <is>
          <t>893731940</t>
        </is>
      </c>
    </row>
    <row r="131">
      <c r="A131" t="inlineStr">
        <is>
          <t>No</t>
        </is>
      </c>
      <c r="B131" t="inlineStr">
        <is>
          <t>QY 100 M718 1998</t>
        </is>
      </c>
      <c r="C131" t="inlineStr">
        <is>
          <t>0                      QY 0100000M  718         1998</t>
        </is>
      </c>
      <c r="D131" t="inlineStr">
        <is>
          <t>Molecular bacteriology : protocols and clinical applications / edited by Neil Woodford and Alan P. Johnson.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Totowa, N.J. : Humana Press, c1998.</t>
        </is>
      </c>
      <c r="M131" t="inlineStr">
        <is>
          <t>1998</t>
        </is>
      </c>
      <c r="O131" t="inlineStr">
        <is>
          <t>eng</t>
        </is>
      </c>
      <c r="P131" t="inlineStr">
        <is>
          <t>nju</t>
        </is>
      </c>
      <c r="Q131" t="inlineStr">
        <is>
          <t>Methods in molecular medicine ; 15</t>
        </is>
      </c>
      <c r="R131" t="inlineStr">
        <is>
          <t xml:space="preserve">QY </t>
        </is>
      </c>
      <c r="S131" t="n">
        <v>4</v>
      </c>
      <c r="T131" t="n">
        <v>4</v>
      </c>
      <c r="U131" t="inlineStr">
        <is>
          <t>2007-03-06</t>
        </is>
      </c>
      <c r="V131" t="inlineStr">
        <is>
          <t>2007-03-06</t>
        </is>
      </c>
      <c r="W131" t="inlineStr">
        <is>
          <t>1999-10-12</t>
        </is>
      </c>
      <c r="X131" t="inlineStr">
        <is>
          <t>1999-10-12</t>
        </is>
      </c>
      <c r="Y131" t="n">
        <v>233</v>
      </c>
      <c r="Z131" t="n">
        <v>159</v>
      </c>
      <c r="AA131" t="n">
        <v>220</v>
      </c>
      <c r="AB131" t="n">
        <v>1</v>
      </c>
      <c r="AC131" t="n">
        <v>3</v>
      </c>
      <c r="AD131" t="n">
        <v>2</v>
      </c>
      <c r="AE131" t="n">
        <v>6</v>
      </c>
      <c r="AF131" t="n">
        <v>0</v>
      </c>
      <c r="AG131" t="n">
        <v>1</v>
      </c>
      <c r="AH131" t="n">
        <v>2</v>
      </c>
      <c r="AI131" t="n">
        <v>3</v>
      </c>
      <c r="AJ131" t="n">
        <v>1</v>
      </c>
      <c r="AK131" t="n">
        <v>2</v>
      </c>
      <c r="AL131" t="n">
        <v>0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HYPERLINK("http://catalog.hathitrust.org/Record/003966658","HathiTrust Record")</f>
        <v/>
      </c>
      <c r="AS131">
        <f>HYPERLINK("https://creighton-primo.hosted.exlibrisgroup.com/primo-explore/search?tab=default_tab&amp;search_scope=EVERYTHING&amp;vid=01CRU&amp;lang=en_US&amp;offset=0&amp;query=any,contains,991000597209702656","Catalog Record")</f>
        <v/>
      </c>
      <c r="AT131">
        <f>HYPERLINK("http://www.worldcat.org/oclc/38862810","WorldCat Record")</f>
        <v/>
      </c>
      <c r="AU131" t="inlineStr">
        <is>
          <t>793344529:eng</t>
        </is>
      </c>
      <c r="AV131" t="inlineStr">
        <is>
          <t>38862810</t>
        </is>
      </c>
      <c r="AW131" t="inlineStr">
        <is>
          <t>991000597209702656</t>
        </is>
      </c>
      <c r="AX131" t="inlineStr">
        <is>
          <t>991000597209702656</t>
        </is>
      </c>
      <c r="AY131" t="inlineStr">
        <is>
          <t>2258600500002656</t>
        </is>
      </c>
      <c r="AZ131" t="inlineStr">
        <is>
          <t>BOOK</t>
        </is>
      </c>
      <c r="BB131" t="inlineStr">
        <is>
          <t>9780896034983</t>
        </is>
      </c>
      <c r="BC131" t="inlineStr">
        <is>
          <t>30001004015584</t>
        </is>
      </c>
      <c r="BD131" t="inlineStr">
        <is>
          <t>893372853</t>
        </is>
      </c>
    </row>
    <row r="132">
      <c r="A132" t="inlineStr">
        <is>
          <t>No</t>
        </is>
      </c>
      <c r="B132" t="inlineStr">
        <is>
          <t>QY 100 S874c 1980</t>
        </is>
      </c>
      <c r="C132" t="inlineStr">
        <is>
          <t>0                      QY 0100000S  874c        1980</t>
        </is>
      </c>
      <c r="D132" t="inlineStr">
        <is>
          <t>Clinical bacteriology / E. Joan Stokes ; foreword by A. A. Miles.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Stokes, E. Joan (Elizabeth Joan)</t>
        </is>
      </c>
      <c r="L132" t="inlineStr">
        <is>
          <t>London : Edward Arnold, c1980.</t>
        </is>
      </c>
      <c r="M132" t="inlineStr">
        <is>
          <t>1980</t>
        </is>
      </c>
      <c r="N132" t="inlineStr">
        <is>
          <t>5th ed.</t>
        </is>
      </c>
      <c r="O132" t="inlineStr">
        <is>
          <t>eng</t>
        </is>
      </c>
      <c r="P132" t="inlineStr">
        <is>
          <t xml:space="preserve">xx </t>
        </is>
      </c>
      <c r="R132" t="inlineStr">
        <is>
          <t xml:space="preserve">QY </t>
        </is>
      </c>
      <c r="S132" t="n">
        <v>2</v>
      </c>
      <c r="T132" t="n">
        <v>2</v>
      </c>
      <c r="U132" t="inlineStr">
        <is>
          <t>1993-02-05</t>
        </is>
      </c>
      <c r="V132" t="inlineStr">
        <is>
          <t>1993-02-05</t>
        </is>
      </c>
      <c r="W132" t="inlineStr">
        <is>
          <t>1988-02-11</t>
        </is>
      </c>
      <c r="X132" t="inlineStr">
        <is>
          <t>1988-02-11</t>
        </is>
      </c>
      <c r="Y132" t="n">
        <v>105</v>
      </c>
      <c r="Z132" t="n">
        <v>40</v>
      </c>
      <c r="AA132" t="n">
        <v>211</v>
      </c>
      <c r="AB132" t="n">
        <v>1</v>
      </c>
      <c r="AC132" t="n">
        <v>1</v>
      </c>
      <c r="AD132" t="n">
        <v>0</v>
      </c>
      <c r="AE132" t="n">
        <v>6</v>
      </c>
      <c r="AF132" t="n">
        <v>0</v>
      </c>
      <c r="AG132" t="n">
        <v>3</v>
      </c>
      <c r="AH132" t="n">
        <v>0</v>
      </c>
      <c r="AI132" t="n">
        <v>2</v>
      </c>
      <c r="AJ132" t="n">
        <v>0</v>
      </c>
      <c r="AK132" t="n">
        <v>3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HYPERLINK("https://creighton-primo.hosted.exlibrisgroup.com/primo-explore/search?tab=default_tab&amp;search_scope=EVERYTHING&amp;vid=01CRU&amp;lang=en_US&amp;offset=0&amp;query=any,contains,991000980549702656","Catalog Record")</f>
        <v/>
      </c>
      <c r="AT132">
        <f>HYPERLINK("http://www.worldcat.org/oclc/7717077","WorldCat Record")</f>
        <v/>
      </c>
      <c r="AU132" t="inlineStr">
        <is>
          <t>1461861:eng</t>
        </is>
      </c>
      <c r="AV132" t="inlineStr">
        <is>
          <t>7717077</t>
        </is>
      </c>
      <c r="AW132" t="inlineStr">
        <is>
          <t>991000980549702656</t>
        </is>
      </c>
      <c r="AX132" t="inlineStr">
        <is>
          <t>991000980549702656</t>
        </is>
      </c>
      <c r="AY132" t="inlineStr">
        <is>
          <t>2270838050002656</t>
        </is>
      </c>
      <c r="AZ132" t="inlineStr">
        <is>
          <t>BOOK</t>
        </is>
      </c>
      <c r="BC132" t="inlineStr">
        <is>
          <t>30001000213068</t>
        </is>
      </c>
      <c r="BD132" t="inlineStr">
        <is>
          <t>893643111</t>
        </is>
      </c>
    </row>
    <row r="133">
      <c r="A133" t="inlineStr">
        <is>
          <t>No</t>
        </is>
      </c>
      <c r="B133" t="inlineStr">
        <is>
          <t>QY 110 M489 1980</t>
        </is>
      </c>
      <c r="C133" t="inlineStr">
        <is>
          <t>0                      QY 0110000M  489         1980</t>
        </is>
      </c>
      <c r="D133" t="inlineStr">
        <is>
          <t>The Medical mycology handbook / edited by Mary C. Campbell, Joyce L. Stewart.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New York : Wiley, c1980.</t>
        </is>
      </c>
      <c r="M133" t="inlineStr">
        <is>
          <t>1980</t>
        </is>
      </c>
      <c r="O133" t="inlineStr">
        <is>
          <t>eng</t>
        </is>
      </c>
      <c r="P133" t="inlineStr">
        <is>
          <t>xxu</t>
        </is>
      </c>
      <c r="Q133" t="inlineStr">
        <is>
          <t>A Wiley medical publication</t>
        </is>
      </c>
      <c r="R133" t="inlineStr">
        <is>
          <t xml:space="preserve">QY </t>
        </is>
      </c>
      <c r="S133" t="n">
        <v>2</v>
      </c>
      <c r="T133" t="n">
        <v>2</v>
      </c>
      <c r="U133" t="inlineStr">
        <is>
          <t>1997-02-21</t>
        </is>
      </c>
      <c r="V133" t="inlineStr">
        <is>
          <t>1997-02-21</t>
        </is>
      </c>
      <c r="W133" t="inlineStr">
        <is>
          <t>1988-02-11</t>
        </is>
      </c>
      <c r="X133" t="inlineStr">
        <is>
          <t>1988-02-11</t>
        </is>
      </c>
      <c r="Y133" t="n">
        <v>324</v>
      </c>
      <c r="Z133" t="n">
        <v>266</v>
      </c>
      <c r="AA133" t="n">
        <v>267</v>
      </c>
      <c r="AB133" t="n">
        <v>2</v>
      </c>
      <c r="AC133" t="n">
        <v>2</v>
      </c>
      <c r="AD133" t="n">
        <v>10</v>
      </c>
      <c r="AE133" t="n">
        <v>10</v>
      </c>
      <c r="AF133" t="n">
        <v>3</v>
      </c>
      <c r="AG133" t="n">
        <v>3</v>
      </c>
      <c r="AH133" t="n">
        <v>2</v>
      </c>
      <c r="AI133" t="n">
        <v>2</v>
      </c>
      <c r="AJ133" t="n">
        <v>7</v>
      </c>
      <c r="AK133" t="n">
        <v>7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HYPERLINK("http://catalog.hathitrust.org/Record/000224896","HathiTrust Record")</f>
        <v/>
      </c>
      <c r="AS133">
        <f>HYPERLINK("https://creighton-primo.hosted.exlibrisgroup.com/primo-explore/search?tab=default_tab&amp;search_scope=EVERYTHING&amp;vid=01CRU&amp;lang=en_US&amp;offset=0&amp;query=any,contains,991000980569702656","Catalog Record")</f>
        <v/>
      </c>
      <c r="AT133">
        <f>HYPERLINK("http://www.worldcat.org/oclc/6086592","WorldCat Record")</f>
        <v/>
      </c>
      <c r="AU133" t="inlineStr">
        <is>
          <t>355982686:eng</t>
        </is>
      </c>
      <c r="AV133" t="inlineStr">
        <is>
          <t>6086592</t>
        </is>
      </c>
      <c r="AW133" t="inlineStr">
        <is>
          <t>991000980569702656</t>
        </is>
      </c>
      <c r="AX133" t="inlineStr">
        <is>
          <t>991000980569702656</t>
        </is>
      </c>
      <c r="AY133" t="inlineStr">
        <is>
          <t>2261047340002656</t>
        </is>
      </c>
      <c r="AZ133" t="inlineStr">
        <is>
          <t>BOOK</t>
        </is>
      </c>
      <c r="BB133" t="inlineStr">
        <is>
          <t>9780471047285</t>
        </is>
      </c>
      <c r="BC133" t="inlineStr">
        <is>
          <t>30001000213076</t>
        </is>
      </c>
      <c r="BD133" t="inlineStr">
        <is>
          <t>893740648</t>
        </is>
      </c>
    </row>
    <row r="134">
      <c r="A134" t="inlineStr">
        <is>
          <t>No</t>
        </is>
      </c>
      <c r="B134" t="inlineStr">
        <is>
          <t>QY 125 A846 1990</t>
        </is>
      </c>
      <c r="C134" t="inlineStr">
        <is>
          <t>0                      QY 0125000A  846         1990</t>
        </is>
      </c>
      <c r="D134" t="inlineStr">
        <is>
          <t>Assessment of hormones and drugs in saliva in biobehavioral research / edited by Clemens Kirschbaum, Graham Frank Read, Dirk Helmut Hellhammer.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Seattle : Hogrefe &amp; Huber, c1992.</t>
        </is>
      </c>
      <c r="M134" t="inlineStr">
        <is>
          <t>1992</t>
        </is>
      </c>
      <c r="O134" t="inlineStr">
        <is>
          <t>eng</t>
        </is>
      </c>
      <c r="P134" t="inlineStr">
        <is>
          <t>wau</t>
        </is>
      </c>
      <c r="R134" t="inlineStr">
        <is>
          <t xml:space="preserve">QY </t>
        </is>
      </c>
      <c r="S134" t="n">
        <v>7</v>
      </c>
      <c r="T134" t="n">
        <v>7</v>
      </c>
      <c r="U134" t="inlineStr">
        <is>
          <t>2006-01-05</t>
        </is>
      </c>
      <c r="V134" t="inlineStr">
        <is>
          <t>2006-01-05</t>
        </is>
      </c>
      <c r="W134" t="inlineStr">
        <is>
          <t>1993-08-31</t>
        </is>
      </c>
      <c r="X134" t="inlineStr">
        <is>
          <t>1993-08-31</t>
        </is>
      </c>
      <c r="Y134" t="n">
        <v>41</v>
      </c>
      <c r="Z134" t="n">
        <v>25</v>
      </c>
      <c r="AA134" t="n">
        <v>28</v>
      </c>
      <c r="AB134" t="n">
        <v>1</v>
      </c>
      <c r="AC134" t="n">
        <v>1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HYPERLINK("http://catalog.hathitrust.org/Record/002791645","HathiTrust Record")</f>
        <v/>
      </c>
      <c r="AS134">
        <f>HYPERLINK("https://creighton-primo.hosted.exlibrisgroup.com/primo-explore/search?tab=default_tab&amp;search_scope=EVERYTHING&amp;vid=01CRU&amp;lang=en_US&amp;offset=0&amp;query=any,contains,991001511699702656","Catalog Record")</f>
        <v/>
      </c>
      <c r="AT134">
        <f>HYPERLINK("http://www.worldcat.org/oclc/26765147","WorldCat Record")</f>
        <v/>
      </c>
      <c r="AU134" t="inlineStr">
        <is>
          <t>29383575:eng</t>
        </is>
      </c>
      <c r="AV134" t="inlineStr">
        <is>
          <t>26765147</t>
        </is>
      </c>
      <c r="AW134" t="inlineStr">
        <is>
          <t>991001511699702656</t>
        </is>
      </c>
      <c r="AX134" t="inlineStr">
        <is>
          <t>991001511699702656</t>
        </is>
      </c>
      <c r="AY134" t="inlineStr">
        <is>
          <t>2265218500002656</t>
        </is>
      </c>
      <c r="AZ134" t="inlineStr">
        <is>
          <t>BOOK</t>
        </is>
      </c>
      <c r="BB134" t="inlineStr">
        <is>
          <t>9780889370500</t>
        </is>
      </c>
      <c r="BC134" t="inlineStr">
        <is>
          <t>30001002600932</t>
        </is>
      </c>
      <c r="BD134" t="inlineStr">
        <is>
          <t>893121581</t>
        </is>
      </c>
    </row>
    <row r="135">
      <c r="A135" t="inlineStr">
        <is>
          <t>No</t>
        </is>
      </c>
      <c r="B135" t="inlineStr">
        <is>
          <t>QY 125 K62s 1991</t>
        </is>
      </c>
      <c r="C135" t="inlineStr">
        <is>
          <t>0                      QY 0125000K  62s         1991</t>
        </is>
      </c>
      <c r="D135" t="inlineStr">
        <is>
          <t>Studies on tissue plasminogen activator and its inhibitor in human saliva / by Marianne Kjaeldgaard.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Kjaeldgaard, Marianne.</t>
        </is>
      </c>
      <c r="L135" t="inlineStr">
        <is>
          <t>Stockholm : Kongl. Carolinska Medico Chirurgiska Institutet, 1991.</t>
        </is>
      </c>
      <c r="M135" t="inlineStr">
        <is>
          <t>1991</t>
        </is>
      </c>
      <c r="O135" t="inlineStr">
        <is>
          <t>eng</t>
        </is>
      </c>
      <c r="P135" t="inlineStr">
        <is>
          <t xml:space="preserve">sw </t>
        </is>
      </c>
      <c r="R135" t="inlineStr">
        <is>
          <t xml:space="preserve">QY </t>
        </is>
      </c>
      <c r="S135" t="n">
        <v>1</v>
      </c>
      <c r="T135" t="n">
        <v>1</v>
      </c>
      <c r="U135" t="inlineStr">
        <is>
          <t>1992-01-21</t>
        </is>
      </c>
      <c r="V135" t="inlineStr">
        <is>
          <t>1992-01-21</t>
        </is>
      </c>
      <c r="W135" t="inlineStr">
        <is>
          <t>1992-01-16</t>
        </is>
      </c>
      <c r="X135" t="inlineStr">
        <is>
          <t>1992-01-16</t>
        </is>
      </c>
      <c r="Y135" t="n">
        <v>15</v>
      </c>
      <c r="Z135" t="n">
        <v>11</v>
      </c>
      <c r="AA135" t="n">
        <v>13</v>
      </c>
      <c r="AB135" t="n">
        <v>1</v>
      </c>
      <c r="AC135" t="n">
        <v>1</v>
      </c>
      <c r="AD135" t="n">
        <v>1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HYPERLINK("http://catalog.hathitrust.org/Record/003948083","HathiTrust Record")</f>
        <v/>
      </c>
      <c r="AS135">
        <f>HYPERLINK("https://creighton-primo.hosted.exlibrisgroup.com/primo-explore/search?tab=default_tab&amp;search_scope=EVERYTHING&amp;vid=01CRU&amp;lang=en_US&amp;offset=0&amp;query=any,contains,991001029389702656","Catalog Record")</f>
        <v/>
      </c>
      <c r="AT135">
        <f>HYPERLINK("http://www.worldcat.org/oclc/25195756","WorldCat Record")</f>
        <v/>
      </c>
      <c r="AU135" t="inlineStr">
        <is>
          <t>28405273:eng</t>
        </is>
      </c>
      <c r="AV135" t="inlineStr">
        <is>
          <t>25195756</t>
        </is>
      </c>
      <c r="AW135" t="inlineStr">
        <is>
          <t>991001029389702656</t>
        </is>
      </c>
      <c r="AX135" t="inlineStr">
        <is>
          <t>991001029389702656</t>
        </is>
      </c>
      <c r="AY135" t="inlineStr">
        <is>
          <t>2266263760002656</t>
        </is>
      </c>
      <c r="AZ135" t="inlineStr">
        <is>
          <t>BOOK</t>
        </is>
      </c>
      <c r="BB135" t="inlineStr">
        <is>
          <t>9789162804398</t>
        </is>
      </c>
      <c r="BC135" t="inlineStr">
        <is>
          <t>30001002243436</t>
        </is>
      </c>
      <c r="BD135" t="inlineStr">
        <is>
          <t>893820860</t>
        </is>
      </c>
    </row>
    <row r="136">
      <c r="A136" t="inlineStr">
        <is>
          <t>No</t>
        </is>
      </c>
      <c r="B136" t="inlineStr">
        <is>
          <t>QY 175 D812r 1980</t>
        </is>
      </c>
      <c r="C136" t="inlineStr">
        <is>
          <t>0                      QY 0175000D  812r        1980</t>
        </is>
      </c>
      <c r="D136" t="inlineStr">
        <is>
          <t>Renal function tests : clinical laboratory procedures and diagnosis / edited by Cristobal G. Duarte.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Duarte, Cristóbal G.</t>
        </is>
      </c>
      <c r="L136" t="inlineStr">
        <is>
          <t>Boston : Little, Brown, c1980.</t>
        </is>
      </c>
      <c r="M136" t="inlineStr">
        <is>
          <t>1980</t>
        </is>
      </c>
      <c r="N136" t="inlineStr">
        <is>
          <t>1st ed.</t>
        </is>
      </c>
      <c r="O136" t="inlineStr">
        <is>
          <t>eng</t>
        </is>
      </c>
      <c r="P136" t="inlineStr">
        <is>
          <t>mau</t>
        </is>
      </c>
      <c r="Q136" t="inlineStr">
        <is>
          <t>Series in laboratory medicine</t>
        </is>
      </c>
      <c r="R136" t="inlineStr">
        <is>
          <t xml:space="preserve">QY </t>
        </is>
      </c>
      <c r="S136" t="n">
        <v>2</v>
      </c>
      <c r="T136" t="n">
        <v>2</v>
      </c>
      <c r="U136" t="inlineStr">
        <is>
          <t>1991-02-07</t>
        </is>
      </c>
      <c r="V136" t="inlineStr">
        <is>
          <t>1991-02-07</t>
        </is>
      </c>
      <c r="W136" t="inlineStr">
        <is>
          <t>1988-02-11</t>
        </is>
      </c>
      <c r="X136" t="inlineStr">
        <is>
          <t>1988-02-11</t>
        </is>
      </c>
      <c r="Y136" t="n">
        <v>128</v>
      </c>
      <c r="Z136" t="n">
        <v>90</v>
      </c>
      <c r="AA136" t="n">
        <v>92</v>
      </c>
      <c r="AB136" t="n">
        <v>2</v>
      </c>
      <c r="AC136" t="n">
        <v>2</v>
      </c>
      <c r="AD136" t="n">
        <v>2</v>
      </c>
      <c r="AE136" t="n">
        <v>2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1</v>
      </c>
      <c r="AL136" t="n">
        <v>1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HYPERLINK("http://catalog.hathitrust.org/Record/000141023","HathiTrust Record")</f>
        <v/>
      </c>
      <c r="AS136">
        <f>HYPERLINK("https://creighton-primo.hosted.exlibrisgroup.com/primo-explore/search?tab=default_tab&amp;search_scope=EVERYTHING&amp;vid=01CRU&amp;lang=en_US&amp;offset=0&amp;query=any,contains,991000980729702656","Catalog Record")</f>
        <v/>
      </c>
      <c r="AT136">
        <f>HYPERLINK("http://www.worldcat.org/oclc/6603005","WorldCat Record")</f>
        <v/>
      </c>
      <c r="AU136" t="inlineStr">
        <is>
          <t>22708020:eng</t>
        </is>
      </c>
      <c r="AV136" t="inlineStr">
        <is>
          <t>6603005</t>
        </is>
      </c>
      <c r="AW136" t="inlineStr">
        <is>
          <t>991000980729702656</t>
        </is>
      </c>
      <c r="AX136" t="inlineStr">
        <is>
          <t>991000980729702656</t>
        </is>
      </c>
      <c r="AY136" t="inlineStr">
        <is>
          <t>2266457640002656</t>
        </is>
      </c>
      <c r="AZ136" t="inlineStr">
        <is>
          <t>BOOK</t>
        </is>
      </c>
      <c r="BB136" t="inlineStr">
        <is>
          <t>9780316193986</t>
        </is>
      </c>
      <c r="BC136" t="inlineStr">
        <is>
          <t>30001000213126</t>
        </is>
      </c>
      <c r="BD136" t="inlineStr">
        <is>
          <t>893278565</t>
        </is>
      </c>
    </row>
    <row r="137">
      <c r="A137" t="inlineStr">
        <is>
          <t>No</t>
        </is>
      </c>
      <c r="B137" t="inlineStr">
        <is>
          <t>QY 185 R118b 1979</t>
        </is>
      </c>
      <c r="C137" t="inlineStr">
        <is>
          <t>0                      QY 0185000R  118b        1979</t>
        </is>
      </c>
      <c r="D137" t="inlineStr">
        <is>
          <t>Basic urinalysis / George J. Race, Martin G. White.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Race, George J.</t>
        </is>
      </c>
      <c r="L137" t="inlineStr">
        <is>
          <t>-- Hagerstown, Md. : Medical Dept., Harper &amp; Row, c1979.</t>
        </is>
      </c>
      <c r="M137" t="inlineStr">
        <is>
          <t>1979</t>
        </is>
      </c>
      <c r="O137" t="inlineStr">
        <is>
          <t>eng</t>
        </is>
      </c>
      <c r="P137" t="inlineStr">
        <is>
          <t>mdu</t>
        </is>
      </c>
      <c r="R137" t="inlineStr">
        <is>
          <t xml:space="preserve">QY </t>
        </is>
      </c>
      <c r="S137" t="n">
        <v>5</v>
      </c>
      <c r="T137" t="n">
        <v>5</v>
      </c>
      <c r="U137" t="inlineStr">
        <is>
          <t>1999-12-12</t>
        </is>
      </c>
      <c r="V137" t="inlineStr">
        <is>
          <t>1999-12-12</t>
        </is>
      </c>
      <c r="W137" t="inlineStr">
        <is>
          <t>1988-02-11</t>
        </is>
      </c>
      <c r="X137" t="inlineStr">
        <is>
          <t>1988-02-11</t>
        </is>
      </c>
      <c r="Y137" t="n">
        <v>108</v>
      </c>
      <c r="Z137" t="n">
        <v>90</v>
      </c>
      <c r="AA137" t="n">
        <v>92</v>
      </c>
      <c r="AB137" t="n">
        <v>2</v>
      </c>
      <c r="AC137" t="n">
        <v>2</v>
      </c>
      <c r="AD137" t="n">
        <v>3</v>
      </c>
      <c r="AE137" t="n">
        <v>3</v>
      </c>
      <c r="AF137" t="n">
        <v>1</v>
      </c>
      <c r="AG137" t="n">
        <v>1</v>
      </c>
      <c r="AH137" t="n">
        <v>0</v>
      </c>
      <c r="AI137" t="n">
        <v>0</v>
      </c>
      <c r="AJ137" t="n">
        <v>1</v>
      </c>
      <c r="AK137" t="n">
        <v>1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HYPERLINK("http://catalog.hathitrust.org/Record/000256761","HathiTrust Record")</f>
        <v/>
      </c>
      <c r="AS137">
        <f>HYPERLINK("https://creighton-primo.hosted.exlibrisgroup.com/primo-explore/search?tab=default_tab&amp;search_scope=EVERYTHING&amp;vid=01CRU&amp;lang=en_US&amp;offset=0&amp;query=any,contains,991000980879702656","Catalog Record")</f>
        <v/>
      </c>
      <c r="AT137">
        <f>HYPERLINK("http://www.worldcat.org/oclc/4497793","WorldCat Record")</f>
        <v/>
      </c>
      <c r="AU137" t="inlineStr">
        <is>
          <t>14779714:eng</t>
        </is>
      </c>
      <c r="AV137" t="inlineStr">
        <is>
          <t>4497793</t>
        </is>
      </c>
      <c r="AW137" t="inlineStr">
        <is>
          <t>991000980879702656</t>
        </is>
      </c>
      <c r="AX137" t="inlineStr">
        <is>
          <t>991000980879702656</t>
        </is>
      </c>
      <c r="AY137" t="inlineStr">
        <is>
          <t>2266858000002656</t>
        </is>
      </c>
      <c r="AZ137" t="inlineStr">
        <is>
          <t>BOOK</t>
        </is>
      </c>
      <c r="BB137" t="inlineStr">
        <is>
          <t>9780061422294</t>
        </is>
      </c>
      <c r="BC137" t="inlineStr">
        <is>
          <t>30001000213159</t>
        </is>
      </c>
      <c r="BD137" t="inlineStr">
        <is>
          <t>893284224</t>
        </is>
      </c>
    </row>
    <row r="138">
      <c r="A138" t="inlineStr">
        <is>
          <t>No</t>
        </is>
      </c>
      <c r="B138" t="inlineStr">
        <is>
          <t>QY 185 U76 1973</t>
        </is>
      </c>
      <c r="C138" t="inlineStr">
        <is>
          <t>0                      QY 0185000U  76          1973</t>
        </is>
      </c>
      <c r="D138" t="inlineStr">
        <is>
          <t>Urine under the microscope.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[Nutley, N. J. : Rocom, 1973]</t>
        </is>
      </c>
      <c r="M138" t="inlineStr">
        <is>
          <t>1973</t>
        </is>
      </c>
      <c r="O138" t="inlineStr">
        <is>
          <t>eng</t>
        </is>
      </c>
      <c r="P138" t="inlineStr">
        <is>
          <t xml:space="preserve">xx </t>
        </is>
      </c>
      <c r="Q138" t="inlineStr">
        <is>
          <t>A Rocom reference series</t>
        </is>
      </c>
      <c r="R138" t="inlineStr">
        <is>
          <t xml:space="preserve">QY </t>
        </is>
      </c>
      <c r="S138" t="n">
        <v>2</v>
      </c>
      <c r="T138" t="n">
        <v>2</v>
      </c>
      <c r="U138" t="inlineStr">
        <is>
          <t>1993-03-26</t>
        </is>
      </c>
      <c r="V138" t="inlineStr">
        <is>
          <t>1993-03-26</t>
        </is>
      </c>
      <c r="W138" t="inlineStr">
        <is>
          <t>1988-03-27</t>
        </is>
      </c>
      <c r="X138" t="inlineStr">
        <is>
          <t>1988-03-27</t>
        </is>
      </c>
      <c r="Y138" t="n">
        <v>47</v>
      </c>
      <c r="Z138" t="n">
        <v>46</v>
      </c>
      <c r="AA138" t="n">
        <v>48</v>
      </c>
      <c r="AB138" t="n">
        <v>1</v>
      </c>
      <c r="AC138" t="n">
        <v>1</v>
      </c>
      <c r="AD138" t="n">
        <v>1</v>
      </c>
      <c r="AE138" t="n">
        <v>1</v>
      </c>
      <c r="AF138" t="n">
        <v>0</v>
      </c>
      <c r="AG138" t="n">
        <v>0</v>
      </c>
      <c r="AH138" t="n">
        <v>1</v>
      </c>
      <c r="AI138" t="n">
        <v>1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HYPERLINK("http://catalog.hathitrust.org/Record/005218689","HathiTrust Record")</f>
        <v/>
      </c>
      <c r="AS138">
        <f>HYPERLINK("https://creighton-primo.hosted.exlibrisgroup.com/primo-explore/search?tab=default_tab&amp;search_scope=EVERYTHING&amp;vid=01CRU&amp;lang=en_US&amp;offset=0&amp;query=any,contains,991000980919702656","Catalog Record")</f>
        <v/>
      </c>
      <c r="AT138">
        <f>HYPERLINK("http://www.worldcat.org/oclc/697042","WorldCat Record")</f>
        <v/>
      </c>
      <c r="AU138" t="inlineStr">
        <is>
          <t>53998267:eng</t>
        </is>
      </c>
      <c r="AV138" t="inlineStr">
        <is>
          <t>697042</t>
        </is>
      </c>
      <c r="AW138" t="inlineStr">
        <is>
          <t>991000980919702656</t>
        </is>
      </c>
      <c r="AX138" t="inlineStr">
        <is>
          <t>991000980919702656</t>
        </is>
      </c>
      <c r="AY138" t="inlineStr">
        <is>
          <t>2264487550002656</t>
        </is>
      </c>
      <c r="AZ138" t="inlineStr">
        <is>
          <t>BOOK</t>
        </is>
      </c>
      <c r="BC138" t="inlineStr">
        <is>
          <t>30001000213167</t>
        </is>
      </c>
      <c r="BD138" t="inlineStr">
        <is>
          <t>893740649</t>
        </is>
      </c>
    </row>
    <row r="139">
      <c r="A139" t="inlineStr">
        <is>
          <t>No</t>
        </is>
      </c>
      <c r="B139" t="inlineStr">
        <is>
          <t>QY 185 U765 1992</t>
        </is>
      </c>
      <c r="C139" t="inlineStr">
        <is>
          <t>0                      QY 0185000U  765         1992</t>
        </is>
      </c>
      <c r="D139" t="inlineStr">
        <is>
          <t>Urinary enzymes in clinical and experimental medicine / K. Jung, H. Mattenheimer, U. Burchardt, (eds.).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Berlin ; New York : Springer-Verlag, c1992.</t>
        </is>
      </c>
      <c r="M139" t="inlineStr">
        <is>
          <t>1992</t>
        </is>
      </c>
      <c r="O139" t="inlineStr">
        <is>
          <t>eng</t>
        </is>
      </c>
      <c r="P139" t="inlineStr">
        <is>
          <t xml:space="preserve">gw </t>
        </is>
      </c>
      <c r="R139" t="inlineStr">
        <is>
          <t xml:space="preserve">QY </t>
        </is>
      </c>
      <c r="S139" t="n">
        <v>2</v>
      </c>
      <c r="T139" t="n">
        <v>2</v>
      </c>
      <c r="U139" t="inlineStr">
        <is>
          <t>1992-12-15</t>
        </is>
      </c>
      <c r="V139" t="inlineStr">
        <is>
          <t>1992-12-15</t>
        </is>
      </c>
      <c r="W139" t="inlineStr">
        <is>
          <t>1992-12-10</t>
        </is>
      </c>
      <c r="X139" t="inlineStr">
        <is>
          <t>1992-12-10</t>
        </is>
      </c>
      <c r="Y139" t="n">
        <v>46</v>
      </c>
      <c r="Z139" t="n">
        <v>28</v>
      </c>
      <c r="AA139" t="n">
        <v>49</v>
      </c>
      <c r="AB139" t="n">
        <v>1</v>
      </c>
      <c r="AC139" t="n">
        <v>1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HYPERLINK("http://catalog.hathitrust.org/Record/002577753","HathiTrust Record")</f>
        <v/>
      </c>
      <c r="AS139">
        <f>HYPERLINK("https://creighton-primo.hosted.exlibrisgroup.com/primo-explore/search?tab=default_tab&amp;search_scope=EVERYTHING&amp;vid=01CRU&amp;lang=en_US&amp;offset=0&amp;query=any,contains,991001350859702656","Catalog Record")</f>
        <v/>
      </c>
      <c r="AT139">
        <f>HYPERLINK("http://www.worldcat.org/oclc/24954608","WorldCat Record")</f>
        <v/>
      </c>
      <c r="AU139" t="inlineStr">
        <is>
          <t>365478464:eng</t>
        </is>
      </c>
      <c r="AV139" t="inlineStr">
        <is>
          <t>24954608</t>
        </is>
      </c>
      <c r="AW139" t="inlineStr">
        <is>
          <t>991001350859702656</t>
        </is>
      </c>
      <c r="AX139" t="inlineStr">
        <is>
          <t>991001350859702656</t>
        </is>
      </c>
      <c r="AY139" t="inlineStr">
        <is>
          <t>2271575020002656</t>
        </is>
      </c>
      <c r="AZ139" t="inlineStr">
        <is>
          <t>BOOK</t>
        </is>
      </c>
      <c r="BB139" t="inlineStr">
        <is>
          <t>9780387531885</t>
        </is>
      </c>
      <c r="BC139" t="inlineStr">
        <is>
          <t>30001002459438</t>
        </is>
      </c>
      <c r="BD139" t="inlineStr">
        <is>
          <t>893268398</t>
        </is>
      </c>
    </row>
    <row r="140">
      <c r="A140" t="inlineStr">
        <is>
          <t>No</t>
        </is>
      </c>
      <c r="B140" t="inlineStr">
        <is>
          <t>QY 250 I315 1999</t>
        </is>
      </c>
      <c r="C140" t="inlineStr">
        <is>
          <t>0                      QY 0250000I  315         1999</t>
        </is>
      </c>
      <c r="D140" t="inlineStr">
        <is>
          <t>Immunocytochemical methods and protocols / edited by Lorette C. Javois.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Totowa, NJ : Humana Press, c1999.</t>
        </is>
      </c>
      <c r="M140" t="inlineStr">
        <is>
          <t>1999</t>
        </is>
      </c>
      <c r="N140" t="inlineStr">
        <is>
          <t>2nd ed.</t>
        </is>
      </c>
      <c r="O140" t="inlineStr">
        <is>
          <t>eng</t>
        </is>
      </c>
      <c r="P140" t="inlineStr">
        <is>
          <t>nju</t>
        </is>
      </c>
      <c r="Q140" t="inlineStr">
        <is>
          <t>Methods in molecular biology ; v. 115</t>
        </is>
      </c>
      <c r="R140" t="inlineStr">
        <is>
          <t xml:space="preserve">QY </t>
        </is>
      </c>
      <c r="S140" t="n">
        <v>14</v>
      </c>
      <c r="T140" t="n">
        <v>14</v>
      </c>
      <c r="U140" t="inlineStr">
        <is>
          <t>2002-11-11</t>
        </is>
      </c>
      <c r="V140" t="inlineStr">
        <is>
          <t>2002-11-11</t>
        </is>
      </c>
      <c r="W140" t="inlineStr">
        <is>
          <t>1999-11-09</t>
        </is>
      </c>
      <c r="X140" t="inlineStr">
        <is>
          <t>1999-11-09</t>
        </is>
      </c>
      <c r="Y140" t="n">
        <v>224</v>
      </c>
      <c r="Z140" t="n">
        <v>147</v>
      </c>
      <c r="AA140" t="n">
        <v>1099</v>
      </c>
      <c r="AB140" t="n">
        <v>1</v>
      </c>
      <c r="AC140" t="n">
        <v>5</v>
      </c>
      <c r="AD140" t="n">
        <v>3</v>
      </c>
      <c r="AE140" t="n">
        <v>22</v>
      </c>
      <c r="AF140" t="n">
        <v>1</v>
      </c>
      <c r="AG140" t="n">
        <v>13</v>
      </c>
      <c r="AH140" t="n">
        <v>1</v>
      </c>
      <c r="AI140" t="n">
        <v>3</v>
      </c>
      <c r="AJ140" t="n">
        <v>2</v>
      </c>
      <c r="AK140" t="n">
        <v>8</v>
      </c>
      <c r="AL140" t="n">
        <v>0</v>
      </c>
      <c r="AM140" t="n">
        <v>3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HYPERLINK("https://creighton-primo.hosted.exlibrisgroup.com/primo-explore/search?tab=default_tab&amp;search_scope=EVERYTHING&amp;vid=01CRU&amp;lang=en_US&amp;offset=0&amp;query=any,contains,991001408489702656","Catalog Record")</f>
        <v/>
      </c>
      <c r="AT140">
        <f>HYPERLINK("http://www.worldcat.org/oclc/40200663","WorldCat Record")</f>
        <v/>
      </c>
      <c r="AU140" t="inlineStr">
        <is>
          <t>2865373780:eng</t>
        </is>
      </c>
      <c r="AV140" t="inlineStr">
        <is>
          <t>40200663</t>
        </is>
      </c>
      <c r="AW140" t="inlineStr">
        <is>
          <t>991001408489702656</t>
        </is>
      </c>
      <c r="AX140" t="inlineStr">
        <is>
          <t>991001408489702656</t>
        </is>
      </c>
      <c r="AY140" t="inlineStr">
        <is>
          <t>2267423220002656</t>
        </is>
      </c>
      <c r="AZ140" t="inlineStr">
        <is>
          <t>BOOK</t>
        </is>
      </c>
      <c r="BB140" t="inlineStr">
        <is>
          <t>9780896035706</t>
        </is>
      </c>
      <c r="BC140" t="inlineStr">
        <is>
          <t>30001003830181</t>
        </is>
      </c>
      <c r="BD140" t="inlineStr">
        <is>
          <t>893121466</t>
        </is>
      </c>
    </row>
    <row r="141">
      <c r="A141" t="inlineStr">
        <is>
          <t>No</t>
        </is>
      </c>
      <c r="B141" t="inlineStr">
        <is>
          <t>QY 250 M592 1980</t>
        </is>
      </c>
      <c r="C141" t="inlineStr">
        <is>
          <t>0                      QY 0250000M  592         1980</t>
        </is>
      </c>
      <c r="D141" t="inlineStr">
        <is>
          <t>Methods in immunodiagnosis / [edited by] Noel Rose, Pierluigi E. Bigazzi.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New York : Wiley, c1980.</t>
        </is>
      </c>
      <c r="M141" t="inlineStr">
        <is>
          <t>1980</t>
        </is>
      </c>
      <c r="N141" t="inlineStr">
        <is>
          <t>2d ed.</t>
        </is>
      </c>
      <c r="O141" t="inlineStr">
        <is>
          <t>eng</t>
        </is>
      </c>
      <c r="P141" t="inlineStr">
        <is>
          <t>xxu</t>
        </is>
      </c>
      <c r="Q141" t="inlineStr">
        <is>
          <t>A Wiley medical publication</t>
        </is>
      </c>
      <c r="R141" t="inlineStr">
        <is>
          <t xml:space="preserve">QY </t>
        </is>
      </c>
      <c r="S141" t="n">
        <v>3</v>
      </c>
      <c r="T141" t="n">
        <v>3</v>
      </c>
      <c r="U141" t="inlineStr">
        <is>
          <t>1991-05-15</t>
        </is>
      </c>
      <c r="V141" t="inlineStr">
        <is>
          <t>1991-05-15</t>
        </is>
      </c>
      <c r="W141" t="inlineStr">
        <is>
          <t>1988-02-11</t>
        </is>
      </c>
      <c r="X141" t="inlineStr">
        <is>
          <t>1988-02-11</t>
        </is>
      </c>
      <c r="Y141" t="n">
        <v>156</v>
      </c>
      <c r="Z141" t="n">
        <v>116</v>
      </c>
      <c r="AA141" t="n">
        <v>251</v>
      </c>
      <c r="AB141" t="n">
        <v>1</v>
      </c>
      <c r="AC141" t="n">
        <v>2</v>
      </c>
      <c r="AD141" t="n">
        <v>3</v>
      </c>
      <c r="AE141" t="n">
        <v>7</v>
      </c>
      <c r="AF141" t="n">
        <v>2</v>
      </c>
      <c r="AG141" t="n">
        <v>2</v>
      </c>
      <c r="AH141" t="n">
        <v>2</v>
      </c>
      <c r="AI141" t="n">
        <v>4</v>
      </c>
      <c r="AJ141" t="n">
        <v>1</v>
      </c>
      <c r="AK141" t="n">
        <v>3</v>
      </c>
      <c r="AL141" t="n">
        <v>0</v>
      </c>
      <c r="AM141" t="n">
        <v>1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HYPERLINK("http://catalog.hathitrust.org/Record/000129236","HathiTrust Record")</f>
        <v/>
      </c>
      <c r="AS141">
        <f>HYPERLINK("https://creighton-primo.hosted.exlibrisgroup.com/primo-explore/search?tab=default_tab&amp;search_scope=EVERYTHING&amp;vid=01CRU&amp;lang=en_US&amp;offset=0&amp;query=any,contains,991000981019702656","Catalog Record")</f>
        <v/>
      </c>
      <c r="AT141">
        <f>HYPERLINK("http://www.worldcat.org/oclc/6378545","WorldCat Record")</f>
        <v/>
      </c>
      <c r="AU141" t="inlineStr">
        <is>
          <t>181183829:eng</t>
        </is>
      </c>
      <c r="AV141" t="inlineStr">
        <is>
          <t>6378545</t>
        </is>
      </c>
      <c r="AW141" t="inlineStr">
        <is>
          <t>991000981019702656</t>
        </is>
      </c>
      <c r="AX141" t="inlineStr">
        <is>
          <t>991000981019702656</t>
        </is>
      </c>
      <c r="AY141" t="inlineStr">
        <is>
          <t>2256532210002656</t>
        </is>
      </c>
      <c r="AZ141" t="inlineStr">
        <is>
          <t>BOOK</t>
        </is>
      </c>
      <c r="BB141" t="inlineStr">
        <is>
          <t>9780471022084</t>
        </is>
      </c>
      <c r="BC141" t="inlineStr">
        <is>
          <t>30001000213225</t>
        </is>
      </c>
      <c r="BD141" t="inlineStr">
        <is>
          <t>893358094</t>
        </is>
      </c>
    </row>
    <row r="142">
      <c r="A142" t="inlineStr">
        <is>
          <t>No</t>
        </is>
      </c>
      <c r="B142" t="inlineStr">
        <is>
          <t>QY 250 P895 1976</t>
        </is>
      </c>
      <c r="C142" t="inlineStr">
        <is>
          <t>0                      QY 0250000P  895         1976</t>
        </is>
      </c>
      <c r="D142" t="inlineStr">
        <is>
          <t>Practical radioimmunoassay / [edited by] A. J. Moss, Jr., Glenn V. Dalrymple, Charles M. Boyd.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Saint Louis : Mosby, 1976.</t>
        </is>
      </c>
      <c r="M142" t="inlineStr">
        <is>
          <t>1976</t>
        </is>
      </c>
      <c r="O142" t="inlineStr">
        <is>
          <t>eng</t>
        </is>
      </c>
      <c r="P142" t="inlineStr">
        <is>
          <t>mou</t>
        </is>
      </c>
      <c r="R142" t="inlineStr">
        <is>
          <t xml:space="preserve">QY </t>
        </is>
      </c>
      <c r="S142" t="n">
        <v>10</v>
      </c>
      <c r="T142" t="n">
        <v>10</v>
      </c>
      <c r="U142" t="inlineStr">
        <is>
          <t>1998-03-04</t>
        </is>
      </c>
      <c r="V142" t="inlineStr">
        <is>
          <t>1998-03-04</t>
        </is>
      </c>
      <c r="W142" t="inlineStr">
        <is>
          <t>1988-05-20</t>
        </is>
      </c>
      <c r="X142" t="inlineStr">
        <is>
          <t>1988-05-20</t>
        </is>
      </c>
      <c r="Y142" t="n">
        <v>157</v>
      </c>
      <c r="Z142" t="n">
        <v>110</v>
      </c>
      <c r="AA142" t="n">
        <v>110</v>
      </c>
      <c r="AB142" t="n">
        <v>3</v>
      </c>
      <c r="AC142" t="n">
        <v>3</v>
      </c>
      <c r="AD142" t="n">
        <v>6</v>
      </c>
      <c r="AE142" t="n">
        <v>6</v>
      </c>
      <c r="AF142" t="n">
        <v>1</v>
      </c>
      <c r="AG142" t="n">
        <v>1</v>
      </c>
      <c r="AH142" t="n">
        <v>1</v>
      </c>
      <c r="AI142" t="n">
        <v>1</v>
      </c>
      <c r="AJ142" t="n">
        <v>3</v>
      </c>
      <c r="AK142" t="n">
        <v>3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HYPERLINK("https://creighton-primo.hosted.exlibrisgroup.com/primo-explore/search?tab=default_tab&amp;search_scope=EVERYTHING&amp;vid=01CRU&amp;lang=en_US&amp;offset=0&amp;query=any,contains,991000981069702656","Catalog Record")</f>
        <v/>
      </c>
      <c r="AT142">
        <f>HYPERLINK("http://www.worldcat.org/oclc/2480564","WorldCat Record")</f>
        <v/>
      </c>
      <c r="AU142" t="inlineStr">
        <is>
          <t>54134867:eng</t>
        </is>
      </c>
      <c r="AV142" t="inlineStr">
        <is>
          <t>2480564</t>
        </is>
      </c>
      <c r="AW142" t="inlineStr">
        <is>
          <t>991000981069702656</t>
        </is>
      </c>
      <c r="AX142" t="inlineStr">
        <is>
          <t>991000981069702656</t>
        </is>
      </c>
      <c r="AY142" t="inlineStr">
        <is>
          <t>2255544830002656</t>
        </is>
      </c>
      <c r="AZ142" t="inlineStr">
        <is>
          <t>BOOK</t>
        </is>
      </c>
      <c r="BB142" t="inlineStr">
        <is>
          <t>9780801635618</t>
        </is>
      </c>
      <c r="BC142" t="inlineStr">
        <is>
          <t>30001000213233</t>
        </is>
      </c>
      <c r="BD142" t="inlineStr">
        <is>
          <t>893552011</t>
        </is>
      </c>
    </row>
    <row r="143">
      <c r="A143" t="inlineStr">
        <is>
          <t>No</t>
        </is>
      </c>
      <c r="B143" t="inlineStr">
        <is>
          <t>QY 250 P967 1989</t>
        </is>
      </c>
      <c r="C143" t="inlineStr">
        <is>
          <t>0                      QY 0250000P  967         1989</t>
        </is>
      </c>
      <c r="D143" t="inlineStr">
        <is>
          <t>Protein blotting : methodology, research, and diagnostic applications / editors, B.A. Baldo, E.R. Tovey.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Basel ; New York : Karger, c1989.</t>
        </is>
      </c>
      <c r="M143" t="inlineStr">
        <is>
          <t>1989</t>
        </is>
      </c>
      <c r="O143" t="inlineStr">
        <is>
          <t>eng</t>
        </is>
      </c>
      <c r="P143" t="inlineStr">
        <is>
          <t xml:space="preserve">sz </t>
        </is>
      </c>
      <c r="R143" t="inlineStr">
        <is>
          <t xml:space="preserve">QY </t>
        </is>
      </c>
      <c r="S143" t="n">
        <v>8</v>
      </c>
      <c r="T143" t="n">
        <v>8</v>
      </c>
      <c r="U143" t="inlineStr">
        <is>
          <t>2003-05-07</t>
        </is>
      </c>
      <c r="V143" t="inlineStr">
        <is>
          <t>2003-05-07</t>
        </is>
      </c>
      <c r="W143" t="inlineStr">
        <is>
          <t>1992-03-17</t>
        </is>
      </c>
      <c r="X143" t="inlineStr">
        <is>
          <t>1992-03-17</t>
        </is>
      </c>
      <c r="Y143" t="n">
        <v>160</v>
      </c>
      <c r="Z143" t="n">
        <v>108</v>
      </c>
      <c r="AA143" t="n">
        <v>122</v>
      </c>
      <c r="AB143" t="n">
        <v>1</v>
      </c>
      <c r="AC143" t="n">
        <v>1</v>
      </c>
      <c r="AD143" t="n">
        <v>2</v>
      </c>
      <c r="AE143" t="n">
        <v>2</v>
      </c>
      <c r="AF143" t="n">
        <v>0</v>
      </c>
      <c r="AG143" t="n">
        <v>0</v>
      </c>
      <c r="AH143" t="n">
        <v>0</v>
      </c>
      <c r="AI143" t="n">
        <v>0</v>
      </c>
      <c r="AJ143" t="n">
        <v>2</v>
      </c>
      <c r="AK143" t="n">
        <v>2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HYPERLINK("https://creighton-primo.hosted.exlibrisgroup.com/primo-explore/search?tab=default_tab&amp;search_scope=EVERYTHING&amp;vid=01CRU&amp;lang=en_US&amp;offset=0&amp;query=any,contains,991001034539702656","Catalog Record")</f>
        <v/>
      </c>
      <c r="AT143">
        <f>HYPERLINK("http://www.worldcat.org/oclc/18907292","WorldCat Record")</f>
        <v/>
      </c>
      <c r="AU143" t="inlineStr">
        <is>
          <t>889372936:eng</t>
        </is>
      </c>
      <c r="AV143" t="inlineStr">
        <is>
          <t>18907292</t>
        </is>
      </c>
      <c r="AW143" t="inlineStr">
        <is>
          <t>991001034539702656</t>
        </is>
      </c>
      <c r="AX143" t="inlineStr">
        <is>
          <t>991001034539702656</t>
        </is>
      </c>
      <c r="AY143" t="inlineStr">
        <is>
          <t>2256790620002656</t>
        </is>
      </c>
      <c r="AZ143" t="inlineStr">
        <is>
          <t>BOOK</t>
        </is>
      </c>
      <c r="BB143" t="inlineStr">
        <is>
          <t>9783805548816</t>
        </is>
      </c>
      <c r="BC143" t="inlineStr">
        <is>
          <t>30001002244483</t>
        </is>
      </c>
      <c r="BD143" t="inlineStr">
        <is>
          <t>893736161</t>
        </is>
      </c>
    </row>
    <row r="144">
      <c r="A144" t="inlineStr">
        <is>
          <t>No</t>
        </is>
      </c>
      <c r="B144" t="inlineStr">
        <is>
          <t>QY250 Z28i 2001</t>
        </is>
      </c>
      <c r="C144" t="inlineStr">
        <is>
          <t>0                      QY 0250000Z  28i         2001</t>
        </is>
      </c>
      <c r="D144" t="inlineStr">
        <is>
          <t>Immunology : theoretical &amp; practical concepts in laboratory medicine / Hannah D. Zane.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Zane, Hannah D.</t>
        </is>
      </c>
      <c r="L144" t="inlineStr">
        <is>
          <t>Philadelphia, PA : W.B. Saunders Co., c2001.</t>
        </is>
      </c>
      <c r="M144" t="inlineStr">
        <is>
          <t>2001</t>
        </is>
      </c>
      <c r="O144" t="inlineStr">
        <is>
          <t>eng</t>
        </is>
      </c>
      <c r="P144" t="inlineStr">
        <is>
          <t>pau</t>
        </is>
      </c>
      <c r="R144" t="inlineStr">
        <is>
          <t xml:space="preserve">QY </t>
        </is>
      </c>
      <c r="S144" t="n">
        <v>2</v>
      </c>
      <c r="T144" t="n">
        <v>2</v>
      </c>
      <c r="U144" t="inlineStr">
        <is>
          <t>2007-01-24</t>
        </is>
      </c>
      <c r="V144" t="inlineStr">
        <is>
          <t>2007-01-24</t>
        </is>
      </c>
      <c r="W144" t="inlineStr">
        <is>
          <t>2006-09-14</t>
        </is>
      </c>
      <c r="X144" t="inlineStr">
        <is>
          <t>2006-09-14</t>
        </is>
      </c>
      <c r="Y144" t="n">
        <v>183</v>
      </c>
      <c r="Z144" t="n">
        <v>135</v>
      </c>
      <c r="AA144" t="n">
        <v>136</v>
      </c>
      <c r="AB144" t="n">
        <v>1</v>
      </c>
      <c r="AC144" t="n">
        <v>1</v>
      </c>
      <c r="AD144" t="n">
        <v>3</v>
      </c>
      <c r="AE144" t="n">
        <v>3</v>
      </c>
      <c r="AF144" t="n">
        <v>1</v>
      </c>
      <c r="AG144" t="n">
        <v>1</v>
      </c>
      <c r="AH144" t="n">
        <v>1</v>
      </c>
      <c r="AI144" t="n">
        <v>1</v>
      </c>
      <c r="AJ144" t="n">
        <v>2</v>
      </c>
      <c r="AK144" t="n">
        <v>2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HYPERLINK("http://catalog.hathitrust.org/Record/003532000","HathiTrust Record")</f>
        <v/>
      </c>
      <c r="AS144">
        <f>HYPERLINK("https://creighton-primo.hosted.exlibrisgroup.com/primo-explore/search?tab=default_tab&amp;search_scope=EVERYTHING&amp;vid=01CRU&amp;lang=en_US&amp;offset=0&amp;query=any,contains,991000538599702656","Catalog Record")</f>
        <v/>
      </c>
      <c r="AT144">
        <f>HYPERLINK("http://www.worldcat.org/oclc/45894339","WorldCat Record")</f>
        <v/>
      </c>
      <c r="AU144" t="inlineStr">
        <is>
          <t>2707411:eng</t>
        </is>
      </c>
      <c r="AV144" t="inlineStr">
        <is>
          <t>45894339</t>
        </is>
      </c>
      <c r="AW144" t="inlineStr">
        <is>
          <t>991000538599702656</t>
        </is>
      </c>
      <c r="AX144" t="inlineStr">
        <is>
          <t>991000538599702656</t>
        </is>
      </c>
      <c r="AY144" t="inlineStr">
        <is>
          <t>2266883640002656</t>
        </is>
      </c>
      <c r="AZ144" t="inlineStr">
        <is>
          <t>BOOK</t>
        </is>
      </c>
      <c r="BB144" t="inlineStr">
        <is>
          <t>9780721650029</t>
        </is>
      </c>
      <c r="BC144" t="inlineStr">
        <is>
          <t>30001005169992</t>
        </is>
      </c>
      <c r="BD144" t="inlineStr">
        <is>
          <t>893559811</t>
        </is>
      </c>
    </row>
    <row r="145">
      <c r="A145" t="inlineStr">
        <is>
          <t>No</t>
        </is>
      </c>
      <c r="B145" t="inlineStr">
        <is>
          <t>QY 260 Q15 2006</t>
        </is>
      </c>
      <c r="C145" t="inlineStr">
        <is>
          <t>0                      QY 0260000Q  15          2006</t>
        </is>
      </c>
      <c r="D145" t="inlineStr">
        <is>
          <t>Quantitative skin testing for allergy : IDT and MQT / [edited by] Bradley F. Marple, Richard L. Mabry.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New York : Thieme Medical Publishers, c2006.</t>
        </is>
      </c>
      <c r="M145" t="inlineStr">
        <is>
          <t>2006</t>
        </is>
      </c>
      <c r="O145" t="inlineStr">
        <is>
          <t>eng</t>
        </is>
      </c>
      <c r="P145" t="inlineStr">
        <is>
          <t>nyu</t>
        </is>
      </c>
      <c r="R145" t="inlineStr">
        <is>
          <t xml:space="preserve">QY </t>
        </is>
      </c>
      <c r="S145" t="n">
        <v>0</v>
      </c>
      <c r="T145" t="n">
        <v>0</v>
      </c>
      <c r="U145" t="inlineStr">
        <is>
          <t>2010-01-07</t>
        </is>
      </c>
      <c r="V145" t="inlineStr">
        <is>
          <t>2010-01-07</t>
        </is>
      </c>
      <c r="W145" t="inlineStr">
        <is>
          <t>2010-01-07</t>
        </is>
      </c>
      <c r="X145" t="inlineStr">
        <is>
          <t>2010-01-07</t>
        </is>
      </c>
      <c r="Y145" t="n">
        <v>61</v>
      </c>
      <c r="Z145" t="n">
        <v>41</v>
      </c>
      <c r="AA145" t="n">
        <v>432</v>
      </c>
      <c r="AB145" t="n">
        <v>1</v>
      </c>
      <c r="AC145" t="n">
        <v>5</v>
      </c>
      <c r="AD145" t="n">
        <v>0</v>
      </c>
      <c r="AE145" t="n">
        <v>19</v>
      </c>
      <c r="AF145" t="n">
        <v>0</v>
      </c>
      <c r="AG145" t="n">
        <v>6</v>
      </c>
      <c r="AH145" t="n">
        <v>0</v>
      </c>
      <c r="AI145" t="n">
        <v>5</v>
      </c>
      <c r="AJ145" t="n">
        <v>0</v>
      </c>
      <c r="AK145" t="n">
        <v>5</v>
      </c>
      <c r="AL145" t="n">
        <v>0</v>
      </c>
      <c r="AM145" t="n">
        <v>4</v>
      </c>
      <c r="AN145" t="n">
        <v>0</v>
      </c>
      <c r="AO145" t="n">
        <v>1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HYPERLINK("http://catalog.hathitrust.org/Record/005264085","HathiTrust Record")</f>
        <v/>
      </c>
      <c r="AS145">
        <f>HYPERLINK("https://creighton-primo.hosted.exlibrisgroup.com/primo-explore/search?tab=default_tab&amp;search_scope=EVERYTHING&amp;vid=01CRU&amp;lang=en_US&amp;offset=0&amp;query=any,contains,991001553849702656","Catalog Record")</f>
        <v/>
      </c>
      <c r="AT145">
        <f>HYPERLINK("http://www.worldcat.org/oclc/65341045","WorldCat Record")</f>
        <v/>
      </c>
      <c r="AU145" t="inlineStr">
        <is>
          <t>870744889:eng</t>
        </is>
      </c>
      <c r="AV145" t="inlineStr">
        <is>
          <t>65341045</t>
        </is>
      </c>
      <c r="AW145" t="inlineStr">
        <is>
          <t>991001553849702656</t>
        </is>
      </c>
      <c r="AX145" t="inlineStr">
        <is>
          <t>991001553849702656</t>
        </is>
      </c>
      <c r="AY145" t="inlineStr">
        <is>
          <t>2261731360002656</t>
        </is>
      </c>
      <c r="AZ145" t="inlineStr">
        <is>
          <t>BOOK</t>
        </is>
      </c>
      <c r="BB145" t="inlineStr">
        <is>
          <t>9781588904300</t>
        </is>
      </c>
      <c r="BC145" t="inlineStr">
        <is>
          <t>30001005366259</t>
        </is>
      </c>
      <c r="BD145" t="inlineStr">
        <is>
          <t>893727759</t>
        </is>
      </c>
    </row>
    <row r="146">
      <c r="A146" t="inlineStr">
        <is>
          <t>No</t>
        </is>
      </c>
      <c r="B146" t="inlineStr">
        <is>
          <t>QY 330 E565 1996</t>
        </is>
      </c>
      <c r="C146" t="inlineStr">
        <is>
          <t>0                      QY 0330000E  565         1996</t>
        </is>
      </c>
      <c r="D146" t="inlineStr">
        <is>
          <t>Endocrine methods / edited by John A. Thomas.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1</t>
        </is>
      </c>
      <c r="L146" t="inlineStr">
        <is>
          <t>San Diego, Calif. : Academic Press, c1996.</t>
        </is>
      </c>
      <c r="M146" t="inlineStr">
        <is>
          <t>1996</t>
        </is>
      </c>
      <c r="O146" t="inlineStr">
        <is>
          <t>eng</t>
        </is>
      </c>
      <c r="P146" t="inlineStr">
        <is>
          <t>cau</t>
        </is>
      </c>
      <c r="R146" t="inlineStr">
        <is>
          <t xml:space="preserve">QY </t>
        </is>
      </c>
      <c r="S146" t="n">
        <v>2</v>
      </c>
      <c r="T146" t="n">
        <v>2</v>
      </c>
      <c r="U146" t="inlineStr">
        <is>
          <t>2002-12-11</t>
        </is>
      </c>
      <c r="V146" t="inlineStr">
        <is>
          <t>2002-12-11</t>
        </is>
      </c>
      <c r="W146" t="inlineStr">
        <is>
          <t>1997-01-20</t>
        </is>
      </c>
      <c r="X146" t="inlineStr">
        <is>
          <t>1997-01-20</t>
        </is>
      </c>
      <c r="Y146" t="n">
        <v>137</v>
      </c>
      <c r="Z146" t="n">
        <v>97</v>
      </c>
      <c r="AA146" t="n">
        <v>849</v>
      </c>
      <c r="AB146" t="n">
        <v>2</v>
      </c>
      <c r="AC146" t="n">
        <v>15</v>
      </c>
      <c r="AD146" t="n">
        <v>6</v>
      </c>
      <c r="AE146" t="n">
        <v>35</v>
      </c>
      <c r="AF146" t="n">
        <v>1</v>
      </c>
      <c r="AG146" t="n">
        <v>9</v>
      </c>
      <c r="AH146" t="n">
        <v>2</v>
      </c>
      <c r="AI146" t="n">
        <v>7</v>
      </c>
      <c r="AJ146" t="n">
        <v>2</v>
      </c>
      <c r="AK146" t="n">
        <v>9</v>
      </c>
      <c r="AL146" t="n">
        <v>1</v>
      </c>
      <c r="AM146" t="n">
        <v>13</v>
      </c>
      <c r="AN146" t="n">
        <v>0</v>
      </c>
      <c r="AO146" t="n">
        <v>1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HYPERLINK("http://catalog.hathitrust.org/Record/003055139","HathiTrust Record")</f>
        <v/>
      </c>
      <c r="AS146">
        <f>HYPERLINK("https://creighton-primo.hosted.exlibrisgroup.com/primo-explore/search?tab=default_tab&amp;search_scope=EVERYTHING&amp;vid=01CRU&amp;lang=en_US&amp;offset=0&amp;query=any,contains,991000852029702656","Catalog Record")</f>
        <v/>
      </c>
      <c r="AT146">
        <f>HYPERLINK("http://www.worldcat.org/oclc/33246119","WorldCat Record")</f>
        <v/>
      </c>
      <c r="AU146" t="inlineStr">
        <is>
          <t>1010727862:eng</t>
        </is>
      </c>
      <c r="AV146" t="inlineStr">
        <is>
          <t>33246119</t>
        </is>
      </c>
      <c r="AW146" t="inlineStr">
        <is>
          <t>991000852029702656</t>
        </is>
      </c>
      <c r="AX146" t="inlineStr">
        <is>
          <t>991000852029702656</t>
        </is>
      </c>
      <c r="AY146" t="inlineStr">
        <is>
          <t>2258862070002656</t>
        </is>
      </c>
      <c r="AZ146" t="inlineStr">
        <is>
          <t>BOOK</t>
        </is>
      </c>
      <c r="BB146" t="inlineStr">
        <is>
          <t>9780126884609</t>
        </is>
      </c>
      <c r="BC146" t="inlineStr">
        <is>
          <t>30001003473966</t>
        </is>
      </c>
      <c r="BD146" t="inlineStr">
        <is>
          <t>893455214</t>
        </is>
      </c>
    </row>
    <row r="147">
      <c r="A147" t="inlineStr">
        <is>
          <t>No</t>
        </is>
      </c>
      <c r="B147" t="inlineStr">
        <is>
          <t>QY 330 G762ca 1983</t>
        </is>
      </c>
      <c r="C147" t="inlineStr">
        <is>
          <t>0                      QY 0330000G  762ca       1983</t>
        </is>
      </c>
      <c r="D147" t="inlineStr">
        <is>
          <t>Clinical biochemistry of steroid hormones : methods and applications / J.K. Grant and G.H. Beastall.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Grant, J. K.</t>
        </is>
      </c>
      <c r="L147" t="inlineStr">
        <is>
          <t>New York, N.Y. : Elsevier Science Pub. Co., c1983.</t>
        </is>
      </c>
      <c r="M147" t="inlineStr">
        <is>
          <t>1983</t>
        </is>
      </c>
      <c r="O147" t="inlineStr">
        <is>
          <t>eng</t>
        </is>
      </c>
      <c r="P147" t="inlineStr">
        <is>
          <t>xxu</t>
        </is>
      </c>
      <c r="R147" t="inlineStr">
        <is>
          <t xml:space="preserve">QY </t>
        </is>
      </c>
      <c r="S147" t="n">
        <v>7</v>
      </c>
      <c r="T147" t="n">
        <v>7</v>
      </c>
      <c r="U147" t="inlineStr">
        <is>
          <t>1997-10-05</t>
        </is>
      </c>
      <c r="V147" t="inlineStr">
        <is>
          <t>1997-10-05</t>
        </is>
      </c>
      <c r="W147" t="inlineStr">
        <is>
          <t>1988-02-11</t>
        </is>
      </c>
      <c r="X147" t="inlineStr">
        <is>
          <t>1988-02-11</t>
        </is>
      </c>
      <c r="Y147" t="n">
        <v>71</v>
      </c>
      <c r="Z147" t="n">
        <v>64</v>
      </c>
      <c r="AA147" t="n">
        <v>77</v>
      </c>
      <c r="AB147" t="n">
        <v>1</v>
      </c>
      <c r="AC147" t="n">
        <v>1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1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HYPERLINK("http://catalog.hathitrust.org/Record/000123377","HathiTrust Record")</f>
        <v/>
      </c>
      <c r="AS147">
        <f>HYPERLINK("https://creighton-primo.hosted.exlibrisgroup.com/primo-explore/search?tab=default_tab&amp;search_scope=EVERYTHING&amp;vid=01CRU&amp;lang=en_US&amp;offset=0&amp;query=any,contains,991000981129702656","Catalog Record")</f>
        <v/>
      </c>
      <c r="AT147">
        <f>HYPERLINK("http://www.worldcat.org/oclc/10071290","WorldCat Record")</f>
        <v/>
      </c>
      <c r="AU147" t="inlineStr">
        <is>
          <t>197598280:eng</t>
        </is>
      </c>
      <c r="AV147" t="inlineStr">
        <is>
          <t>10071290</t>
        </is>
      </c>
      <c r="AW147" t="inlineStr">
        <is>
          <t>991000981129702656</t>
        </is>
      </c>
      <c r="AX147" t="inlineStr">
        <is>
          <t>991000981129702656</t>
        </is>
      </c>
      <c r="AY147" t="inlineStr">
        <is>
          <t>2264870390002656</t>
        </is>
      </c>
      <c r="AZ147" t="inlineStr">
        <is>
          <t>BOOK</t>
        </is>
      </c>
      <c r="BB147" t="inlineStr">
        <is>
          <t>9780444008497</t>
        </is>
      </c>
      <c r="BC147" t="inlineStr">
        <is>
          <t>30001000213266</t>
        </is>
      </c>
      <c r="BD147" t="inlineStr">
        <is>
          <t>893557465</t>
        </is>
      </c>
    </row>
    <row r="148">
      <c r="A148" t="inlineStr">
        <is>
          <t>No</t>
        </is>
      </c>
      <c r="B148" t="inlineStr">
        <is>
          <t>QY 330 H814 1976</t>
        </is>
      </c>
      <c r="C148" t="inlineStr">
        <is>
          <t>0                      QY 0330000H  814         1976</t>
        </is>
      </c>
      <c r="D148" t="inlineStr">
        <is>
          <t>Hormones in human blood : detection and assay / edited by Harry N. Antoniades.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Cambridge, Mass. : Harvard University Press, 1976.</t>
        </is>
      </c>
      <c r="M148" t="inlineStr">
        <is>
          <t>1976</t>
        </is>
      </c>
      <c r="O148" t="inlineStr">
        <is>
          <t>eng</t>
        </is>
      </c>
      <c r="P148" t="inlineStr">
        <is>
          <t>mau</t>
        </is>
      </c>
      <c r="R148" t="inlineStr">
        <is>
          <t xml:space="preserve">QY </t>
        </is>
      </c>
      <c r="S148" t="n">
        <v>3</v>
      </c>
      <c r="T148" t="n">
        <v>3</v>
      </c>
      <c r="U148" t="inlineStr">
        <is>
          <t>1995-06-28</t>
        </is>
      </c>
      <c r="V148" t="inlineStr">
        <is>
          <t>1995-06-28</t>
        </is>
      </c>
      <c r="W148" t="inlineStr">
        <is>
          <t>1988-03-27</t>
        </is>
      </c>
      <c r="X148" t="inlineStr">
        <is>
          <t>1988-03-27</t>
        </is>
      </c>
      <c r="Y148" t="n">
        <v>274</v>
      </c>
      <c r="Z148" t="n">
        <v>229</v>
      </c>
      <c r="AA148" t="n">
        <v>236</v>
      </c>
      <c r="AB148" t="n">
        <v>3</v>
      </c>
      <c r="AC148" t="n">
        <v>3</v>
      </c>
      <c r="AD148" t="n">
        <v>7</v>
      </c>
      <c r="AE148" t="n">
        <v>7</v>
      </c>
      <c r="AF148" t="n">
        <v>0</v>
      </c>
      <c r="AG148" t="n">
        <v>0</v>
      </c>
      <c r="AH148" t="n">
        <v>4</v>
      </c>
      <c r="AI148" t="n">
        <v>4</v>
      </c>
      <c r="AJ148" t="n">
        <v>4</v>
      </c>
      <c r="AK148" t="n">
        <v>4</v>
      </c>
      <c r="AL148" t="n">
        <v>2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HYPERLINK("http://catalog.hathitrust.org/Record/000702767","HathiTrust Record")</f>
        <v/>
      </c>
      <c r="AS148">
        <f>HYPERLINK("https://creighton-primo.hosted.exlibrisgroup.com/primo-explore/search?tab=default_tab&amp;search_scope=EVERYTHING&amp;vid=01CRU&amp;lang=en_US&amp;offset=0&amp;query=any,contains,991001091009702656","Catalog Record")</f>
        <v/>
      </c>
      <c r="AT148">
        <f>HYPERLINK("http://www.worldcat.org/oclc/2189329","WorldCat Record")</f>
        <v/>
      </c>
      <c r="AU148" t="inlineStr">
        <is>
          <t>836655555:eng</t>
        </is>
      </c>
      <c r="AV148" t="inlineStr">
        <is>
          <t>2189329</t>
        </is>
      </c>
      <c r="AW148" t="inlineStr">
        <is>
          <t>991001091009702656</t>
        </is>
      </c>
      <c r="AX148" t="inlineStr">
        <is>
          <t>991001091009702656</t>
        </is>
      </c>
      <c r="AY148" t="inlineStr">
        <is>
          <t>2265496920002656</t>
        </is>
      </c>
      <c r="AZ148" t="inlineStr">
        <is>
          <t>BOOK</t>
        </is>
      </c>
      <c r="BB148" t="inlineStr">
        <is>
          <t>9780674406353</t>
        </is>
      </c>
      <c r="BC148" t="inlineStr">
        <is>
          <t>30001000262701</t>
        </is>
      </c>
      <c r="BD148" t="inlineStr">
        <is>
          <t>893552113</t>
        </is>
      </c>
    </row>
    <row r="149">
      <c r="A149" t="inlineStr">
        <is>
          <t>No</t>
        </is>
      </c>
      <c r="B149" t="inlineStr">
        <is>
          <t>QY 330 J23m 1974</t>
        </is>
      </c>
      <c r="C149" t="inlineStr">
        <is>
          <t>0                      QY 0330000J  23m         1974</t>
        </is>
      </c>
      <c r="D149" t="inlineStr">
        <is>
          <t>Methods of hormone radioimmunoassay / edited by Bernard M. Jaffe [and] Harold R. Behrman.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Jaffe, Bernard M., 1939-</t>
        </is>
      </c>
      <c r="L149" t="inlineStr">
        <is>
          <t>New York : Academic Press, 1974.</t>
        </is>
      </c>
      <c r="M149" t="inlineStr">
        <is>
          <t>1974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QY </t>
        </is>
      </c>
      <c r="S149" t="n">
        <v>11</v>
      </c>
      <c r="T149" t="n">
        <v>11</v>
      </c>
      <c r="U149" t="inlineStr">
        <is>
          <t>1998-01-21</t>
        </is>
      </c>
      <c r="V149" t="inlineStr">
        <is>
          <t>1998-01-21</t>
        </is>
      </c>
      <c r="W149" t="inlineStr">
        <is>
          <t>1988-03-27</t>
        </is>
      </c>
      <c r="X149" t="inlineStr">
        <is>
          <t>1988-03-27</t>
        </is>
      </c>
      <c r="Y149" t="n">
        <v>254</v>
      </c>
      <c r="Z149" t="n">
        <v>164</v>
      </c>
      <c r="AA149" t="n">
        <v>337</v>
      </c>
      <c r="AB149" t="n">
        <v>1</v>
      </c>
      <c r="AC149" t="n">
        <v>3</v>
      </c>
      <c r="AD149" t="n">
        <v>4</v>
      </c>
      <c r="AE149" t="n">
        <v>11</v>
      </c>
      <c r="AF149" t="n">
        <v>0</v>
      </c>
      <c r="AG149" t="n">
        <v>3</v>
      </c>
      <c r="AH149" t="n">
        <v>1</v>
      </c>
      <c r="AI149" t="n">
        <v>4</v>
      </c>
      <c r="AJ149" t="n">
        <v>3</v>
      </c>
      <c r="AK149" t="n">
        <v>3</v>
      </c>
      <c r="AL149" t="n">
        <v>0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HYPERLINK("http://catalog.hathitrust.org/Record/000011873","HathiTrust Record")</f>
        <v/>
      </c>
      <c r="AS149">
        <f>HYPERLINK("https://creighton-primo.hosted.exlibrisgroup.com/primo-explore/search?tab=default_tab&amp;search_scope=EVERYTHING&amp;vid=01CRU&amp;lang=en_US&amp;offset=0&amp;query=any,contains,991000981189702656","Catalog Record")</f>
        <v/>
      </c>
      <c r="AT149">
        <f>HYPERLINK("http://www.worldcat.org/oclc/799590","WorldCat Record")</f>
        <v/>
      </c>
      <c r="AU149" t="inlineStr">
        <is>
          <t>917121990:eng</t>
        </is>
      </c>
      <c r="AV149" t="inlineStr">
        <is>
          <t>799590</t>
        </is>
      </c>
      <c r="AW149" t="inlineStr">
        <is>
          <t>991000981189702656</t>
        </is>
      </c>
      <c r="AX149" t="inlineStr">
        <is>
          <t>991000981189702656</t>
        </is>
      </c>
      <c r="AY149" t="inlineStr">
        <is>
          <t>2266885260002656</t>
        </is>
      </c>
      <c r="AZ149" t="inlineStr">
        <is>
          <t>BOOK</t>
        </is>
      </c>
      <c r="BB149" t="inlineStr">
        <is>
          <t>9780123792501</t>
        </is>
      </c>
      <c r="BC149" t="inlineStr">
        <is>
          <t>30001000213274</t>
        </is>
      </c>
      <c r="BD149" t="inlineStr">
        <is>
          <t>893637910</t>
        </is>
      </c>
    </row>
    <row r="150">
      <c r="A150" t="inlineStr">
        <is>
          <t>No</t>
        </is>
      </c>
      <c r="B150" t="inlineStr">
        <is>
          <t>QY 330 M592 1962-65</t>
        </is>
      </c>
      <c r="C150" t="inlineStr">
        <is>
          <t>0                      QY 0330000M  592         1962                                        -65</t>
        </is>
      </c>
      <c r="D150" t="inlineStr">
        <is>
          <t>Methods in hormone research / edited by Ralph I. Dorfman.</t>
        </is>
      </c>
      <c r="E150" t="inlineStr">
        <is>
          <t>V. 5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New York : Academic Press, c1962-65.</t>
        </is>
      </c>
      <c r="M150" t="inlineStr">
        <is>
          <t>1962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QY </t>
        </is>
      </c>
      <c r="S150" t="n">
        <v>1</v>
      </c>
      <c r="T150" t="n">
        <v>2</v>
      </c>
      <c r="U150" t="inlineStr">
        <is>
          <t>1997-10-03</t>
        </is>
      </c>
      <c r="V150" t="inlineStr">
        <is>
          <t>1997-10-03</t>
        </is>
      </c>
      <c r="W150" t="inlineStr">
        <is>
          <t>1988-02-11</t>
        </is>
      </c>
      <c r="X150" t="inlineStr">
        <is>
          <t>1988-02-11</t>
        </is>
      </c>
      <c r="Y150" t="n">
        <v>312</v>
      </c>
      <c r="Z150" t="n">
        <v>245</v>
      </c>
      <c r="AA150" t="n">
        <v>349</v>
      </c>
      <c r="AB150" t="n">
        <v>3</v>
      </c>
      <c r="AC150" t="n">
        <v>4</v>
      </c>
      <c r="AD150" t="n">
        <v>11</v>
      </c>
      <c r="AE150" t="n">
        <v>17</v>
      </c>
      <c r="AF150" t="n">
        <v>2</v>
      </c>
      <c r="AG150" t="n">
        <v>6</v>
      </c>
      <c r="AH150" t="n">
        <v>4</v>
      </c>
      <c r="AI150" t="n">
        <v>5</v>
      </c>
      <c r="AJ150" t="n">
        <v>5</v>
      </c>
      <c r="AK150" t="n">
        <v>7</v>
      </c>
      <c r="AL150" t="n">
        <v>2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HYPERLINK("http://catalog.hathitrust.org/Record/000279578","HathiTrust Record")</f>
        <v/>
      </c>
      <c r="AS150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0">
        <f>HYPERLINK("http://www.worldcat.org/oclc/1141052","WorldCat Record")</f>
        <v/>
      </c>
      <c r="AU150" t="inlineStr">
        <is>
          <t>3144181299:eng</t>
        </is>
      </c>
      <c r="AV150" t="inlineStr">
        <is>
          <t>1141052</t>
        </is>
      </c>
      <c r="AW150" t="inlineStr">
        <is>
          <t>991000981249702656</t>
        </is>
      </c>
      <c r="AX150" t="inlineStr">
        <is>
          <t>991000981249702656</t>
        </is>
      </c>
      <c r="AY150" t="inlineStr">
        <is>
          <t>2264911250002656</t>
        </is>
      </c>
      <c r="AZ150" t="inlineStr">
        <is>
          <t>BOOK</t>
        </is>
      </c>
      <c r="BC150" t="inlineStr">
        <is>
          <t>30001000213340</t>
        </is>
      </c>
      <c r="BD150" t="inlineStr">
        <is>
          <t>893557467</t>
        </is>
      </c>
    </row>
    <row r="151">
      <c r="A151" t="inlineStr">
        <is>
          <t>No</t>
        </is>
      </c>
      <c r="B151" t="inlineStr">
        <is>
          <t>QY 330 M592 1962-65</t>
        </is>
      </c>
      <c r="C151" t="inlineStr">
        <is>
          <t>0                      QY 0330000M  592         1962                                        -65</t>
        </is>
      </c>
      <c r="D151" t="inlineStr">
        <is>
          <t>Methods in hormone research / edited by Ralph I. Dorfman.</t>
        </is>
      </c>
      <c r="E151" t="inlineStr">
        <is>
          <t>V. 4</t>
        </is>
      </c>
      <c r="F151" t="inlineStr">
        <is>
          <t>Yes</t>
        </is>
      </c>
      <c r="G151" t="inlineStr">
        <is>
          <t>2</t>
        </is>
      </c>
      <c r="H151" t="inlineStr">
        <is>
          <t>Yes</t>
        </is>
      </c>
      <c r="I151" t="inlineStr">
        <is>
          <t>No</t>
        </is>
      </c>
      <c r="J151" t="inlineStr">
        <is>
          <t>0</t>
        </is>
      </c>
      <c r="L151" t="inlineStr">
        <is>
          <t>New York : Academic Press, c1962-65.</t>
        </is>
      </c>
      <c r="M151" t="inlineStr">
        <is>
          <t>1962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QY </t>
        </is>
      </c>
      <c r="S151" t="n">
        <v>1</v>
      </c>
      <c r="T151" t="n">
        <v>2</v>
      </c>
      <c r="U151" t="inlineStr">
        <is>
          <t>1997-10-03</t>
        </is>
      </c>
      <c r="V151" t="inlineStr">
        <is>
          <t>1997-10-03</t>
        </is>
      </c>
      <c r="W151" t="inlineStr">
        <is>
          <t>1988-02-11</t>
        </is>
      </c>
      <c r="X151" t="inlineStr">
        <is>
          <t>1988-02-11</t>
        </is>
      </c>
      <c r="Y151" t="n">
        <v>312</v>
      </c>
      <c r="Z151" t="n">
        <v>245</v>
      </c>
      <c r="AA151" t="n">
        <v>349</v>
      </c>
      <c r="AB151" t="n">
        <v>3</v>
      </c>
      <c r="AC151" t="n">
        <v>4</v>
      </c>
      <c r="AD151" t="n">
        <v>11</v>
      </c>
      <c r="AE151" t="n">
        <v>17</v>
      </c>
      <c r="AF151" t="n">
        <v>2</v>
      </c>
      <c r="AG151" t="n">
        <v>6</v>
      </c>
      <c r="AH151" t="n">
        <v>4</v>
      </c>
      <c r="AI151" t="n">
        <v>5</v>
      </c>
      <c r="AJ151" t="n">
        <v>5</v>
      </c>
      <c r="AK151" t="n">
        <v>7</v>
      </c>
      <c r="AL151" t="n">
        <v>2</v>
      </c>
      <c r="AM151" t="n">
        <v>3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HYPERLINK("http://catalog.hathitrust.org/Record/000279578","HathiTrust Record")</f>
        <v/>
      </c>
      <c r="AS151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1">
        <f>HYPERLINK("http://www.worldcat.org/oclc/1141052","WorldCat Record")</f>
        <v/>
      </c>
      <c r="AU151" t="inlineStr">
        <is>
          <t>3144181299:eng</t>
        </is>
      </c>
      <c r="AV151" t="inlineStr">
        <is>
          <t>1141052</t>
        </is>
      </c>
      <c r="AW151" t="inlineStr">
        <is>
          <t>991000981249702656</t>
        </is>
      </c>
      <c r="AX151" t="inlineStr">
        <is>
          <t>991000981249702656</t>
        </is>
      </c>
      <c r="AY151" t="inlineStr">
        <is>
          <t>2264911250002656</t>
        </is>
      </c>
      <c r="AZ151" t="inlineStr">
        <is>
          <t>BOOK</t>
        </is>
      </c>
      <c r="BC151" t="inlineStr">
        <is>
          <t>30001000213324</t>
        </is>
      </c>
      <c r="BD151" t="inlineStr">
        <is>
          <t>893560798</t>
        </is>
      </c>
    </row>
    <row r="152">
      <c r="A152" t="inlineStr">
        <is>
          <t>No</t>
        </is>
      </c>
      <c r="B152" t="inlineStr">
        <is>
          <t>QY 330 M592 1962-65</t>
        </is>
      </c>
      <c r="C152" t="inlineStr">
        <is>
          <t>0                      QY 0330000M  592         1962                                        -65</t>
        </is>
      </c>
      <c r="D152" t="inlineStr">
        <is>
          <t>Methods in hormone research / edited by Ralph I. Dorfman.</t>
        </is>
      </c>
      <c r="E152" t="inlineStr">
        <is>
          <t>V. 1</t>
        </is>
      </c>
      <c r="F152" t="inlineStr">
        <is>
          <t>Yes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New York : Academic Press, c1962-65.</t>
        </is>
      </c>
      <c r="M152" t="inlineStr">
        <is>
          <t>1962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QY </t>
        </is>
      </c>
      <c r="S152" t="n">
        <v>0</v>
      </c>
      <c r="T152" t="n">
        <v>2</v>
      </c>
      <c r="V152" t="inlineStr">
        <is>
          <t>1997-10-03</t>
        </is>
      </c>
      <c r="W152" t="inlineStr">
        <is>
          <t>1988-02-11</t>
        </is>
      </c>
      <c r="X152" t="inlineStr">
        <is>
          <t>1988-02-11</t>
        </is>
      </c>
      <c r="Y152" t="n">
        <v>312</v>
      </c>
      <c r="Z152" t="n">
        <v>245</v>
      </c>
      <c r="AA152" t="n">
        <v>349</v>
      </c>
      <c r="AB152" t="n">
        <v>3</v>
      </c>
      <c r="AC152" t="n">
        <v>4</v>
      </c>
      <c r="AD152" t="n">
        <v>11</v>
      </c>
      <c r="AE152" t="n">
        <v>17</v>
      </c>
      <c r="AF152" t="n">
        <v>2</v>
      </c>
      <c r="AG152" t="n">
        <v>6</v>
      </c>
      <c r="AH152" t="n">
        <v>4</v>
      </c>
      <c r="AI152" t="n">
        <v>5</v>
      </c>
      <c r="AJ152" t="n">
        <v>5</v>
      </c>
      <c r="AK152" t="n">
        <v>7</v>
      </c>
      <c r="AL152" t="n">
        <v>2</v>
      </c>
      <c r="AM152" t="n">
        <v>3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HYPERLINK("http://catalog.hathitrust.org/Record/000279578","HathiTrust Record")</f>
        <v/>
      </c>
      <c r="AS152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2">
        <f>HYPERLINK("http://www.worldcat.org/oclc/1141052","WorldCat Record")</f>
        <v/>
      </c>
      <c r="AU152" t="inlineStr">
        <is>
          <t>3144181299:eng</t>
        </is>
      </c>
      <c r="AV152" t="inlineStr">
        <is>
          <t>1141052</t>
        </is>
      </c>
      <c r="AW152" t="inlineStr">
        <is>
          <t>991000981249702656</t>
        </is>
      </c>
      <c r="AX152" t="inlineStr">
        <is>
          <t>991000981249702656</t>
        </is>
      </c>
      <c r="AY152" t="inlineStr">
        <is>
          <t>2264911250002656</t>
        </is>
      </c>
      <c r="AZ152" t="inlineStr">
        <is>
          <t>BOOK</t>
        </is>
      </c>
      <c r="BC152" t="inlineStr">
        <is>
          <t>30001000213290</t>
        </is>
      </c>
      <c r="BD152" t="inlineStr">
        <is>
          <t>893560799</t>
        </is>
      </c>
    </row>
    <row r="153">
      <c r="A153" t="inlineStr">
        <is>
          <t>No</t>
        </is>
      </c>
      <c r="B153" t="inlineStr">
        <is>
          <t>QY 330 M592 1962-65</t>
        </is>
      </c>
      <c r="C153" t="inlineStr">
        <is>
          <t>0                      QY 0330000M  592         1962                                        -65</t>
        </is>
      </c>
      <c r="D153" t="inlineStr">
        <is>
          <t>Methods in hormone research / edited by Ralph I. Dorfman.</t>
        </is>
      </c>
      <c r="E153" t="inlineStr">
        <is>
          <t>V. 4</t>
        </is>
      </c>
      <c r="F153" t="inlineStr">
        <is>
          <t>Yes</t>
        </is>
      </c>
      <c r="G153" t="inlineStr">
        <is>
          <t>1</t>
        </is>
      </c>
      <c r="H153" t="inlineStr">
        <is>
          <t>Yes</t>
        </is>
      </c>
      <c r="I153" t="inlineStr">
        <is>
          <t>No</t>
        </is>
      </c>
      <c r="J153" t="inlineStr">
        <is>
          <t>0</t>
        </is>
      </c>
      <c r="L153" t="inlineStr">
        <is>
          <t>New York : Academic Press, c1962-65.</t>
        </is>
      </c>
      <c r="M153" t="inlineStr">
        <is>
          <t>1962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QY </t>
        </is>
      </c>
      <c r="S153" t="n">
        <v>0</v>
      </c>
      <c r="T153" t="n">
        <v>2</v>
      </c>
      <c r="V153" t="inlineStr">
        <is>
          <t>1997-10-03</t>
        </is>
      </c>
      <c r="W153" t="inlineStr">
        <is>
          <t>1988-02-11</t>
        </is>
      </c>
      <c r="X153" t="inlineStr">
        <is>
          <t>1988-02-11</t>
        </is>
      </c>
      <c r="Y153" t="n">
        <v>312</v>
      </c>
      <c r="Z153" t="n">
        <v>245</v>
      </c>
      <c r="AA153" t="n">
        <v>349</v>
      </c>
      <c r="AB153" t="n">
        <v>3</v>
      </c>
      <c r="AC153" t="n">
        <v>4</v>
      </c>
      <c r="AD153" t="n">
        <v>11</v>
      </c>
      <c r="AE153" t="n">
        <v>17</v>
      </c>
      <c r="AF153" t="n">
        <v>2</v>
      </c>
      <c r="AG153" t="n">
        <v>6</v>
      </c>
      <c r="AH153" t="n">
        <v>4</v>
      </c>
      <c r="AI153" t="n">
        <v>5</v>
      </c>
      <c r="AJ153" t="n">
        <v>5</v>
      </c>
      <c r="AK153" t="n">
        <v>7</v>
      </c>
      <c r="AL153" t="n">
        <v>2</v>
      </c>
      <c r="AM153" t="n">
        <v>3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HYPERLINK("http://catalog.hathitrust.org/Record/000279578","HathiTrust Record")</f>
        <v/>
      </c>
      <c r="AS153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3">
        <f>HYPERLINK("http://www.worldcat.org/oclc/1141052","WorldCat Record")</f>
        <v/>
      </c>
      <c r="AU153" t="inlineStr">
        <is>
          <t>3144181299:eng</t>
        </is>
      </c>
      <c r="AV153" t="inlineStr">
        <is>
          <t>1141052</t>
        </is>
      </c>
      <c r="AW153" t="inlineStr">
        <is>
          <t>991000981249702656</t>
        </is>
      </c>
      <c r="AX153" t="inlineStr">
        <is>
          <t>991000981249702656</t>
        </is>
      </c>
      <c r="AY153" t="inlineStr">
        <is>
          <t>2264911250002656</t>
        </is>
      </c>
      <c r="AZ153" t="inlineStr">
        <is>
          <t>BOOK</t>
        </is>
      </c>
      <c r="BC153" t="inlineStr">
        <is>
          <t>30001000213332</t>
        </is>
      </c>
      <c r="BD153" t="inlineStr">
        <is>
          <t>893557468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