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CUHSL</t>
        </is>
      </c>
      <c r="C2" t="inlineStr">
        <is>
          <t>SHELVES</t>
        </is>
      </c>
      <c r="D2" t="inlineStr">
        <is>
          <t>RA395.A3 B27 1999</t>
        </is>
      </c>
      <c r="E2" t="inlineStr">
        <is>
          <t>0                      RA 0395000A  3                  B  27          1999</t>
        </is>
      </c>
      <c r="F2" t="inlineStr">
        <is>
          <t>Understanding the U.S. health services system / Phoebe Lindsey Barton.</t>
        </is>
      </c>
      <c r="H2" t="inlineStr">
        <is>
          <t>No</t>
        </is>
      </c>
      <c r="I2" t="inlineStr">
        <is>
          <t>1</t>
        </is>
      </c>
      <c r="J2" t="inlineStr">
        <is>
          <t>Yes</t>
        </is>
      </c>
      <c r="K2" t="inlineStr">
        <is>
          <t>No</t>
        </is>
      </c>
      <c r="L2" t="inlineStr">
        <is>
          <t>3</t>
        </is>
      </c>
      <c r="M2" t="inlineStr">
        <is>
          <t>Barton, Phoebe Lindsey.</t>
        </is>
      </c>
      <c r="N2" t="inlineStr">
        <is>
          <t>Chicago : Health Administration Press ; Washington, D.C. : AUPHA Press, c1999.</t>
        </is>
      </c>
      <c r="O2" t="inlineStr">
        <is>
          <t>1999</t>
        </is>
      </c>
      <c r="Q2" t="inlineStr">
        <is>
          <t>eng</t>
        </is>
      </c>
      <c r="R2" t="inlineStr">
        <is>
          <t>ilu</t>
        </is>
      </c>
      <c r="T2" t="inlineStr">
        <is>
          <t xml:space="preserve">RA </t>
        </is>
      </c>
      <c r="U2" t="n">
        <v>9</v>
      </c>
      <c r="V2" t="n">
        <v>13</v>
      </c>
      <c r="W2" t="inlineStr">
        <is>
          <t>2001-03-20</t>
        </is>
      </c>
      <c r="X2" t="inlineStr">
        <is>
          <t>2002-09-20</t>
        </is>
      </c>
      <c r="Y2" t="inlineStr">
        <is>
          <t>2000-02-08</t>
        </is>
      </c>
      <c r="Z2" t="inlineStr">
        <is>
          <t>2000-02-23</t>
        </is>
      </c>
      <c r="AA2" t="n">
        <v>157</v>
      </c>
      <c r="AB2" t="n">
        <v>145</v>
      </c>
      <c r="AC2" t="n">
        <v>1465</v>
      </c>
      <c r="AD2" t="n">
        <v>2</v>
      </c>
      <c r="AE2" t="n">
        <v>16</v>
      </c>
      <c r="AF2" t="n">
        <v>7</v>
      </c>
      <c r="AG2" t="n">
        <v>43</v>
      </c>
      <c r="AH2" t="n">
        <v>3</v>
      </c>
      <c r="AI2" t="n">
        <v>11</v>
      </c>
      <c r="AJ2" t="n">
        <v>1</v>
      </c>
      <c r="AK2" t="n">
        <v>10</v>
      </c>
      <c r="AL2" t="n">
        <v>5</v>
      </c>
      <c r="AM2" t="n">
        <v>14</v>
      </c>
      <c r="AN2" t="n">
        <v>0</v>
      </c>
      <c r="AO2" t="n">
        <v>14</v>
      </c>
      <c r="AP2" t="n">
        <v>0</v>
      </c>
      <c r="AQ2" t="n">
        <v>1</v>
      </c>
      <c r="AR2" t="inlineStr">
        <is>
          <t>No</t>
        </is>
      </c>
      <c r="AS2" t="inlineStr">
        <is>
          <t>Yes</t>
        </is>
      </c>
      <c r="AT2">
        <f>HYPERLINK("http://catalog.hathitrust.org/Record/004031282","HathiTrust Record")</f>
        <v/>
      </c>
      <c r="AU2">
        <f>HYPERLINK("https://creighton-primo.hosted.exlibrisgroup.com/primo-explore/search?tab=default_tab&amp;search_scope=EVERYTHING&amp;vid=01CRU&amp;lang=en_US&amp;offset=0&amp;query=any,contains,991001764189702656","Catalog Record")</f>
        <v/>
      </c>
      <c r="AV2">
        <f>HYPERLINK("http://www.worldcat.org/oclc/38752887","WorldCat Record")</f>
        <v/>
      </c>
      <c r="AW2" t="inlineStr">
        <is>
          <t>780114:eng</t>
        </is>
      </c>
      <c r="AX2" t="inlineStr">
        <is>
          <t>38752887</t>
        </is>
      </c>
      <c r="AY2" t="inlineStr">
        <is>
          <t>991001764189702656</t>
        </is>
      </c>
      <c r="AZ2" t="inlineStr">
        <is>
          <t>991001764189702656</t>
        </is>
      </c>
      <c r="BA2" t="inlineStr">
        <is>
          <t>2269286440002656</t>
        </is>
      </c>
      <c r="BB2" t="inlineStr">
        <is>
          <t>BOOK</t>
        </is>
      </c>
      <c r="BD2" t="inlineStr">
        <is>
          <t>9781567930818</t>
        </is>
      </c>
      <c r="BE2" t="inlineStr">
        <is>
          <t>30001004080448</t>
        </is>
      </c>
      <c r="BF2" t="inlineStr">
        <is>
          <t>893375144</t>
        </is>
      </c>
    </row>
    <row r="3">
      <c r="B3" t="inlineStr">
        <is>
          <t>CUHSL</t>
        </is>
      </c>
      <c r="C3" t="inlineStr">
        <is>
          <t>SHELVES</t>
        </is>
      </c>
      <c r="D3" t="inlineStr">
        <is>
          <t>RA395.A3 D676 1996</t>
        </is>
      </c>
      <c r="E3" t="inlineStr">
        <is>
          <t>0                      RA 0395000A  3                  D  676         1996</t>
        </is>
      </c>
      <c r="F3" t="inlineStr">
        <is>
          <t>Back to reform : values, markets, and the health care system / Charles J. Dougherty.</t>
        </is>
      </c>
      <c r="H3" t="inlineStr">
        <is>
          <t>No</t>
        </is>
      </c>
      <c r="I3" t="inlineStr">
        <is>
          <t>1</t>
        </is>
      </c>
      <c r="J3" t="inlineStr">
        <is>
          <t>Yes</t>
        </is>
      </c>
      <c r="K3" t="inlineStr">
        <is>
          <t>No</t>
        </is>
      </c>
      <c r="L3" t="inlineStr">
        <is>
          <t>0</t>
        </is>
      </c>
      <c r="M3" t="inlineStr">
        <is>
          <t>Dougherty, Charles J., 1949-</t>
        </is>
      </c>
      <c r="N3" t="inlineStr">
        <is>
          <t>New York : Oxford University Press, 1996.</t>
        </is>
      </c>
      <c r="O3" t="inlineStr">
        <is>
          <t>1996</t>
        </is>
      </c>
      <c r="Q3" t="inlineStr">
        <is>
          <t>eng</t>
        </is>
      </c>
      <c r="R3" t="inlineStr">
        <is>
          <t>nyu</t>
        </is>
      </c>
      <c r="T3" t="inlineStr">
        <is>
          <t xml:space="preserve">RA </t>
        </is>
      </c>
      <c r="U3" t="n">
        <v>19</v>
      </c>
      <c r="V3" t="n">
        <v>32</v>
      </c>
      <c r="W3" t="inlineStr">
        <is>
          <t>1999-03-06</t>
        </is>
      </c>
      <c r="X3" t="inlineStr">
        <is>
          <t>2006-11-27</t>
        </is>
      </c>
      <c r="Y3" t="inlineStr">
        <is>
          <t>1996-03-08</t>
        </is>
      </c>
      <c r="Z3" t="inlineStr">
        <is>
          <t>2000-06-14</t>
        </is>
      </c>
      <c r="AA3" t="n">
        <v>307</v>
      </c>
      <c r="AB3" t="n">
        <v>257</v>
      </c>
      <c r="AC3" t="n">
        <v>257</v>
      </c>
      <c r="AD3" t="n">
        <v>3</v>
      </c>
      <c r="AE3" t="n">
        <v>3</v>
      </c>
      <c r="AF3" t="n">
        <v>17</v>
      </c>
      <c r="AG3" t="n">
        <v>17</v>
      </c>
      <c r="AH3" t="n">
        <v>4</v>
      </c>
      <c r="AI3" t="n">
        <v>4</v>
      </c>
      <c r="AJ3" t="n">
        <v>4</v>
      </c>
      <c r="AK3" t="n">
        <v>4</v>
      </c>
      <c r="AL3" t="n">
        <v>11</v>
      </c>
      <c r="AM3" t="n">
        <v>11</v>
      </c>
      <c r="AN3" t="n">
        <v>0</v>
      </c>
      <c r="AO3" t="n">
        <v>0</v>
      </c>
      <c r="AP3" t="n">
        <v>4</v>
      </c>
      <c r="AQ3" t="n">
        <v>4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HYPERLINK("https://creighton-primo.hosted.exlibrisgroup.com/primo-explore/search?tab=default_tab&amp;search_scope=EVERYTHING&amp;vid=01CRU&amp;lang=en_US&amp;offset=0&amp;query=any,contains,991001669779702656","Catalog Record")</f>
        <v/>
      </c>
      <c r="AV3">
        <f>HYPERLINK("http://www.worldcat.org/oclc/33818053","WorldCat Record")</f>
        <v/>
      </c>
      <c r="AW3" t="inlineStr">
        <is>
          <t>138795685:eng</t>
        </is>
      </c>
      <c r="AX3" t="inlineStr">
        <is>
          <t>33818053</t>
        </is>
      </c>
      <c r="AY3" t="inlineStr">
        <is>
          <t>991001669779702656</t>
        </is>
      </c>
      <c r="AZ3" t="inlineStr">
        <is>
          <t>991001669779702656</t>
        </is>
      </c>
      <c r="BA3" t="inlineStr">
        <is>
          <t>2270484570002656</t>
        </is>
      </c>
      <c r="BB3" t="inlineStr">
        <is>
          <t>BOOK</t>
        </is>
      </c>
      <c r="BD3" t="inlineStr">
        <is>
          <t>9780195103977</t>
        </is>
      </c>
      <c r="BE3" t="inlineStr">
        <is>
          <t>30001003264076</t>
        </is>
      </c>
      <c r="BF3" t="inlineStr">
        <is>
          <t>893638460</t>
        </is>
      </c>
    </row>
    <row r="4">
      <c r="B4" t="inlineStr">
        <is>
          <t>CUHSL</t>
        </is>
      </c>
      <c r="C4" t="inlineStr">
        <is>
          <t>SHELVES</t>
        </is>
      </c>
      <c r="D4" t="inlineStr">
        <is>
          <t>RA395.A3 I495 1999</t>
        </is>
      </c>
      <c r="E4" t="inlineStr">
        <is>
          <t>0                      RA 0395000A  3                  I  495         1999</t>
        </is>
      </c>
      <c r="F4" t="inlineStr">
        <is>
          <t>Introduction to health services / edited by Stephen J. Williams, Paul R. Torrens.</t>
        </is>
      </c>
      <c r="H4" t="inlineStr">
        <is>
          <t>No</t>
        </is>
      </c>
      <c r="I4" t="inlineStr">
        <is>
          <t>1</t>
        </is>
      </c>
      <c r="J4" t="inlineStr">
        <is>
          <t>Yes</t>
        </is>
      </c>
      <c r="K4" t="inlineStr">
        <is>
          <t>No</t>
        </is>
      </c>
      <c r="L4" t="inlineStr">
        <is>
          <t>0</t>
        </is>
      </c>
      <c r="N4" t="inlineStr">
        <is>
          <t>Albany, [N.Y.] : Delmar, c1999.</t>
        </is>
      </c>
      <c r="O4" t="inlineStr">
        <is>
          <t>1999</t>
        </is>
      </c>
      <c r="P4" t="inlineStr">
        <is>
          <t>5th ed.</t>
        </is>
      </c>
      <c r="Q4" t="inlineStr">
        <is>
          <t>eng</t>
        </is>
      </c>
      <c r="R4" t="inlineStr">
        <is>
          <t>nyu</t>
        </is>
      </c>
      <c r="S4" t="inlineStr">
        <is>
          <t>Delmar series in health services administration</t>
        </is>
      </c>
      <c r="T4" t="inlineStr">
        <is>
          <t xml:space="preserve">RA </t>
        </is>
      </c>
      <c r="U4" t="n">
        <v>8</v>
      </c>
      <c r="V4" t="n">
        <v>12</v>
      </c>
      <c r="W4" t="inlineStr">
        <is>
          <t>2004-07-26</t>
        </is>
      </c>
      <c r="X4" t="inlineStr">
        <is>
          <t>2004-07-26</t>
        </is>
      </c>
      <c r="Y4" t="inlineStr">
        <is>
          <t>1999-07-23</t>
        </is>
      </c>
      <c r="Z4" t="inlineStr">
        <is>
          <t>1999-07-23</t>
        </is>
      </c>
      <c r="AA4" t="n">
        <v>135</v>
      </c>
      <c r="AB4" t="n">
        <v>114</v>
      </c>
      <c r="AC4" t="n">
        <v>775</v>
      </c>
      <c r="AD4" t="n">
        <v>2</v>
      </c>
      <c r="AE4" t="n">
        <v>2</v>
      </c>
      <c r="AF4" t="n">
        <v>4</v>
      </c>
      <c r="AG4" t="n">
        <v>25</v>
      </c>
      <c r="AH4" t="n">
        <v>3</v>
      </c>
      <c r="AI4" t="n">
        <v>11</v>
      </c>
      <c r="AJ4" t="n">
        <v>0</v>
      </c>
      <c r="AK4" t="n">
        <v>7</v>
      </c>
      <c r="AL4" t="n">
        <v>2</v>
      </c>
      <c r="AM4" t="n">
        <v>12</v>
      </c>
      <c r="AN4" t="n">
        <v>0</v>
      </c>
      <c r="AO4" t="n">
        <v>0</v>
      </c>
      <c r="AP4" t="n">
        <v>0</v>
      </c>
      <c r="AQ4" t="n">
        <v>2</v>
      </c>
      <c r="AR4" t="inlineStr">
        <is>
          <t>No</t>
        </is>
      </c>
      <c r="AS4" t="inlineStr">
        <is>
          <t>Yes</t>
        </is>
      </c>
      <c r="AT4">
        <f>HYPERLINK("http://catalog.hathitrust.org/Record/004032235","HathiTrust Record")</f>
        <v/>
      </c>
      <c r="AU4">
        <f>HYPERLINK("https://creighton-primo.hosted.exlibrisgroup.com/primo-explore/search?tab=default_tab&amp;search_scope=EVERYTHING&amp;vid=01CRU&amp;lang=en_US&amp;offset=0&amp;query=any,contains,991001809269702656","Catalog Record")</f>
        <v/>
      </c>
      <c r="AV4">
        <f>HYPERLINK("http://www.worldcat.org/oclc/39131005","WorldCat Record")</f>
        <v/>
      </c>
      <c r="AW4" t="inlineStr">
        <is>
          <t>355586785:eng</t>
        </is>
      </c>
      <c r="AX4" t="inlineStr">
        <is>
          <t>39131005</t>
        </is>
      </c>
      <c r="AY4" t="inlineStr">
        <is>
          <t>991001809269702656</t>
        </is>
      </c>
      <c r="AZ4" t="inlineStr">
        <is>
          <t>991001809269702656</t>
        </is>
      </c>
      <c r="BA4" t="inlineStr">
        <is>
          <t>2264718510002656</t>
        </is>
      </c>
      <c r="BB4" t="inlineStr">
        <is>
          <t>BOOK</t>
        </is>
      </c>
      <c r="BD4" t="inlineStr">
        <is>
          <t>9780827378520</t>
        </is>
      </c>
      <c r="BE4" t="inlineStr">
        <is>
          <t>30001004010072</t>
        </is>
      </c>
      <c r="BF4" t="inlineStr">
        <is>
          <t>893466037</t>
        </is>
      </c>
    </row>
    <row r="5">
      <c r="B5" t="inlineStr">
        <is>
          <t>CUHSL</t>
        </is>
      </c>
      <c r="C5" t="inlineStr">
        <is>
          <t>SHELVES</t>
        </is>
      </c>
      <c r="D5" t="inlineStr">
        <is>
          <t>RA395.A3 J64 1996</t>
        </is>
      </c>
      <c r="E5" t="inlineStr">
        <is>
          <t>0                      RA 0395000A  3                  J  64          1996</t>
        </is>
      </c>
      <c r="F5" t="inlineStr">
        <is>
          <t>The System : the American way of politics at the breaking point / by Haynes Johnson and David S. Broder.</t>
        </is>
      </c>
      <c r="H5" t="inlineStr">
        <is>
          <t>No</t>
        </is>
      </c>
      <c r="I5" t="inlineStr">
        <is>
          <t>1</t>
        </is>
      </c>
      <c r="J5" t="inlineStr">
        <is>
          <t>Yes</t>
        </is>
      </c>
      <c r="K5" t="inlineStr">
        <is>
          <t>No</t>
        </is>
      </c>
      <c r="L5" t="inlineStr">
        <is>
          <t>0</t>
        </is>
      </c>
      <c r="M5" t="inlineStr">
        <is>
          <t>Johnson, Haynes, 1931-2013.</t>
        </is>
      </c>
      <c r="N5" t="inlineStr">
        <is>
          <t>Boston : Little, Brown &amp; Co., c1996.</t>
        </is>
      </c>
      <c r="O5" t="inlineStr">
        <is>
          <t>1996</t>
        </is>
      </c>
      <c r="P5" t="inlineStr">
        <is>
          <t>1st ed.</t>
        </is>
      </c>
      <c r="Q5" t="inlineStr">
        <is>
          <t>eng</t>
        </is>
      </c>
      <c r="R5" t="inlineStr">
        <is>
          <t>mau</t>
        </is>
      </c>
      <c r="T5" t="inlineStr">
        <is>
          <t xml:space="preserve">RA </t>
        </is>
      </c>
      <c r="U5" t="n">
        <v>31</v>
      </c>
      <c r="V5" t="n">
        <v>39</v>
      </c>
      <c r="W5" t="inlineStr">
        <is>
          <t>2008-03-18</t>
        </is>
      </c>
      <c r="X5" t="inlineStr">
        <is>
          <t>2008-03-18</t>
        </is>
      </c>
      <c r="Y5" t="inlineStr">
        <is>
          <t>2002-01-10</t>
        </is>
      </c>
      <c r="Z5" t="inlineStr">
        <is>
          <t>2002-01-10</t>
        </is>
      </c>
      <c r="AA5" t="n">
        <v>985</v>
      </c>
      <c r="AB5" t="n">
        <v>930</v>
      </c>
      <c r="AC5" t="n">
        <v>1035</v>
      </c>
      <c r="AD5" t="n">
        <v>3</v>
      </c>
      <c r="AE5" t="n">
        <v>4</v>
      </c>
      <c r="AF5" t="n">
        <v>24</v>
      </c>
      <c r="AG5" t="n">
        <v>28</v>
      </c>
      <c r="AH5" t="n">
        <v>10</v>
      </c>
      <c r="AI5" t="n">
        <v>11</v>
      </c>
      <c r="AJ5" t="n">
        <v>7</v>
      </c>
      <c r="AK5" t="n">
        <v>7</v>
      </c>
      <c r="AL5" t="n">
        <v>10</v>
      </c>
      <c r="AM5" t="n">
        <v>12</v>
      </c>
      <c r="AN5" t="n">
        <v>1</v>
      </c>
      <c r="AO5" t="n">
        <v>2</v>
      </c>
      <c r="AP5" t="n">
        <v>2</v>
      </c>
      <c r="AQ5" t="n">
        <v>2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HYPERLINK("https://creighton-primo.hosted.exlibrisgroup.com/primo-explore/search?tab=default_tab&amp;search_scope=EVERYTHING&amp;vid=01CRU&amp;lang=en_US&amp;offset=0&amp;query=any,contains,991001690639702656","Catalog Record")</f>
        <v/>
      </c>
      <c r="AV5">
        <f>HYPERLINK("http://www.worldcat.org/oclc/33899910","WorldCat Record")</f>
        <v/>
      </c>
      <c r="AW5" t="inlineStr">
        <is>
          <t>345788427:eng</t>
        </is>
      </c>
      <c r="AX5" t="inlineStr">
        <is>
          <t>33899910</t>
        </is>
      </c>
      <c r="AY5" t="inlineStr">
        <is>
          <t>991001690639702656</t>
        </is>
      </c>
      <c r="AZ5" t="inlineStr">
        <is>
          <t>991001690639702656</t>
        </is>
      </c>
      <c r="BA5" t="inlineStr">
        <is>
          <t>2271786040002656</t>
        </is>
      </c>
      <c r="BB5" t="inlineStr">
        <is>
          <t>BOOK</t>
        </is>
      </c>
      <c r="BD5" t="inlineStr">
        <is>
          <t>9780316469692</t>
        </is>
      </c>
      <c r="BE5" t="inlineStr">
        <is>
          <t>30001004236271</t>
        </is>
      </c>
      <c r="BF5" t="inlineStr">
        <is>
          <t>893558119</t>
        </is>
      </c>
    </row>
    <row r="6">
      <c r="B6" t="inlineStr">
        <is>
          <t>CUHSL</t>
        </is>
      </c>
      <c r="C6" t="inlineStr">
        <is>
          <t>SHELVES</t>
        </is>
      </c>
      <c r="D6" t="inlineStr">
        <is>
          <t>RA395.A3 P298 1993</t>
        </is>
      </c>
      <c r="E6" t="inlineStr">
        <is>
          <t>0                      RA 0395000A  3                  P  298         1993</t>
        </is>
      </c>
      <c r="F6" t="inlineStr">
        <is>
          <t>Health status and health policy : quality of life in health care evaluation and resource allocation / Donald L. Patrick, Pennifer Erickson.</t>
        </is>
      </c>
      <c r="H6" t="inlineStr">
        <is>
          <t>No</t>
        </is>
      </c>
      <c r="I6" t="inlineStr">
        <is>
          <t>1</t>
        </is>
      </c>
      <c r="J6" t="inlineStr">
        <is>
          <t>Yes</t>
        </is>
      </c>
      <c r="K6" t="inlineStr">
        <is>
          <t>No</t>
        </is>
      </c>
      <c r="L6" t="inlineStr">
        <is>
          <t>0</t>
        </is>
      </c>
      <c r="M6" t="inlineStr">
        <is>
          <t>Patrick, Donald L.</t>
        </is>
      </c>
      <c r="N6" t="inlineStr">
        <is>
          <t>New York : Oxford University Press, 1993.</t>
        </is>
      </c>
      <c r="O6" t="inlineStr">
        <is>
          <t>1993</t>
        </is>
      </c>
      <c r="Q6" t="inlineStr">
        <is>
          <t>eng</t>
        </is>
      </c>
      <c r="R6" t="inlineStr">
        <is>
          <t>nyu</t>
        </is>
      </c>
      <c r="T6" t="inlineStr">
        <is>
          <t xml:space="preserve">RA </t>
        </is>
      </c>
      <c r="U6" t="n">
        <v>9</v>
      </c>
      <c r="V6" t="n">
        <v>15</v>
      </c>
      <c r="W6" t="inlineStr">
        <is>
          <t>1995-04-20</t>
        </is>
      </c>
      <c r="X6" t="inlineStr">
        <is>
          <t>2006-09-22</t>
        </is>
      </c>
      <c r="Y6" t="inlineStr">
        <is>
          <t>1993-01-21</t>
        </is>
      </c>
      <c r="Z6" t="inlineStr">
        <is>
          <t>1994-05-26</t>
        </is>
      </c>
      <c r="AA6" t="n">
        <v>404</v>
      </c>
      <c r="AB6" t="n">
        <v>297</v>
      </c>
      <c r="AC6" t="n">
        <v>304</v>
      </c>
      <c r="AD6" t="n">
        <v>3</v>
      </c>
      <c r="AE6" t="n">
        <v>3</v>
      </c>
      <c r="AF6" t="n">
        <v>14</v>
      </c>
      <c r="AG6" t="n">
        <v>14</v>
      </c>
      <c r="AH6" t="n">
        <v>6</v>
      </c>
      <c r="AI6" t="n">
        <v>6</v>
      </c>
      <c r="AJ6" t="n">
        <v>5</v>
      </c>
      <c r="AK6" t="n">
        <v>5</v>
      </c>
      <c r="AL6" t="n">
        <v>7</v>
      </c>
      <c r="AM6" t="n">
        <v>7</v>
      </c>
      <c r="AN6" t="n">
        <v>1</v>
      </c>
      <c r="AO6" t="n">
        <v>1</v>
      </c>
      <c r="AP6" t="n">
        <v>0</v>
      </c>
      <c r="AQ6" t="n">
        <v>0</v>
      </c>
      <c r="AR6" t="inlineStr">
        <is>
          <t>No</t>
        </is>
      </c>
      <c r="AS6" t="inlineStr">
        <is>
          <t>Yes</t>
        </is>
      </c>
      <c r="AT6">
        <f>HYPERLINK("http://catalog.hathitrust.org/Record/004547185","HathiTrust Record")</f>
        <v/>
      </c>
      <c r="AU6">
        <f>HYPERLINK("https://creighton-primo.hosted.exlibrisgroup.com/primo-explore/search?tab=default_tab&amp;search_scope=EVERYTHING&amp;vid=01CRU&amp;lang=en_US&amp;offset=0&amp;query=any,contains,991001799799702656","Catalog Record")</f>
        <v/>
      </c>
      <c r="AV6">
        <f>HYPERLINK("http://www.worldcat.org/oclc/25372498","WorldCat Record")</f>
        <v/>
      </c>
      <c r="AW6" t="inlineStr">
        <is>
          <t>836875955:eng</t>
        </is>
      </c>
      <c r="AX6" t="inlineStr">
        <is>
          <t>25372498</t>
        </is>
      </c>
      <c r="AY6" t="inlineStr">
        <is>
          <t>991001799799702656</t>
        </is>
      </c>
      <c r="AZ6" t="inlineStr">
        <is>
          <t>991001799799702656</t>
        </is>
      </c>
      <c r="BA6" t="inlineStr">
        <is>
          <t>2269053170002656</t>
        </is>
      </c>
      <c r="BB6" t="inlineStr">
        <is>
          <t>BOOK</t>
        </is>
      </c>
      <c r="BD6" t="inlineStr">
        <is>
          <t>9780195050271</t>
        </is>
      </c>
      <c r="BE6" t="inlineStr">
        <is>
          <t>30001002530642</t>
        </is>
      </c>
      <c r="BF6" t="inlineStr">
        <is>
          <t>893377623</t>
        </is>
      </c>
    </row>
    <row r="7">
      <c r="B7" t="inlineStr">
        <is>
          <t>CUHSL</t>
        </is>
      </c>
      <c r="C7" t="inlineStr">
        <is>
          <t>SHELVES</t>
        </is>
      </c>
      <c r="D7" t="inlineStr">
        <is>
          <t>RA395.A3 R626 1998</t>
        </is>
      </c>
      <c r="E7" t="inlineStr">
        <is>
          <t>0                      RA 0395000A  3                  R  626         1998</t>
        </is>
      </c>
      <c r="F7" t="inlineStr">
        <is>
          <t>An introduction to the U.S. health care system / Steven Jonas.</t>
        </is>
      </c>
      <c r="H7" t="inlineStr">
        <is>
          <t>No</t>
        </is>
      </c>
      <c r="I7" t="inlineStr">
        <is>
          <t>1</t>
        </is>
      </c>
      <c r="J7" t="inlineStr">
        <is>
          <t>Yes</t>
        </is>
      </c>
      <c r="K7" t="inlineStr">
        <is>
          <t>Yes</t>
        </is>
      </c>
      <c r="L7" t="inlineStr">
        <is>
          <t>0</t>
        </is>
      </c>
      <c r="M7" t="inlineStr">
        <is>
          <t>Jonas, Steven.</t>
        </is>
      </c>
      <c r="N7" t="inlineStr">
        <is>
          <t>New York : Springer Pub. Co., c1998.</t>
        </is>
      </c>
      <c r="O7" t="inlineStr">
        <is>
          <t>1998</t>
        </is>
      </c>
      <c r="P7" t="inlineStr">
        <is>
          <t>4th ed.</t>
        </is>
      </c>
      <c r="Q7" t="inlineStr">
        <is>
          <t>eng</t>
        </is>
      </c>
      <c r="R7" t="inlineStr">
        <is>
          <t>nyu</t>
        </is>
      </c>
      <c r="T7" t="inlineStr">
        <is>
          <t xml:space="preserve">RA </t>
        </is>
      </c>
      <c r="U7" t="n">
        <v>1</v>
      </c>
      <c r="V7" t="n">
        <v>17</v>
      </c>
      <c r="W7" t="inlineStr">
        <is>
          <t>2017-03-09</t>
        </is>
      </c>
      <c r="X7" t="inlineStr">
        <is>
          <t>2009-11-15</t>
        </is>
      </c>
      <c r="Y7" t="inlineStr">
        <is>
          <t>2004-08-27</t>
        </is>
      </c>
      <c r="Z7" t="inlineStr">
        <is>
          <t>2004-08-27</t>
        </is>
      </c>
      <c r="AA7" t="n">
        <v>260</v>
      </c>
      <c r="AB7" t="n">
        <v>246</v>
      </c>
      <c r="AC7" t="n">
        <v>1011</v>
      </c>
      <c r="AD7" t="n">
        <v>2</v>
      </c>
      <c r="AE7" t="n">
        <v>7</v>
      </c>
      <c r="AF7" t="n">
        <v>10</v>
      </c>
      <c r="AG7" t="n">
        <v>40</v>
      </c>
      <c r="AH7" t="n">
        <v>4</v>
      </c>
      <c r="AI7" t="n">
        <v>18</v>
      </c>
      <c r="AJ7" t="n">
        <v>2</v>
      </c>
      <c r="AK7" t="n">
        <v>9</v>
      </c>
      <c r="AL7" t="n">
        <v>7</v>
      </c>
      <c r="AM7" t="n">
        <v>15</v>
      </c>
      <c r="AN7" t="n">
        <v>0</v>
      </c>
      <c r="AO7" t="n">
        <v>5</v>
      </c>
      <c r="AP7" t="n">
        <v>0</v>
      </c>
      <c r="AQ7" t="n">
        <v>1</v>
      </c>
      <c r="AR7" t="inlineStr">
        <is>
          <t>No</t>
        </is>
      </c>
      <c r="AS7" t="inlineStr">
        <is>
          <t>Yes</t>
        </is>
      </c>
      <c r="AT7">
        <f>HYPERLINK("http://catalog.hathitrust.org/Record/003960787","HathiTrust Record")</f>
        <v/>
      </c>
      <c r="AU7">
        <f>HYPERLINK("https://creighton-primo.hosted.exlibrisgroup.com/primo-explore/search?tab=default_tab&amp;search_scope=EVERYTHING&amp;vid=01CRU&amp;lang=en_US&amp;offset=0&amp;query=any,contains,991001692379702656","Catalog Record")</f>
        <v/>
      </c>
      <c r="AV7">
        <f>HYPERLINK("http://www.worldcat.org/oclc/37180922","WorldCat Record")</f>
        <v/>
      </c>
      <c r="AW7" t="inlineStr">
        <is>
          <t>718996:eng</t>
        </is>
      </c>
      <c r="AX7" t="inlineStr">
        <is>
          <t>37180922</t>
        </is>
      </c>
      <c r="AY7" t="inlineStr">
        <is>
          <t>991001692379702656</t>
        </is>
      </c>
      <c r="AZ7" t="inlineStr">
        <is>
          <t>991001692379702656</t>
        </is>
      </c>
      <c r="BA7" t="inlineStr">
        <is>
          <t>2257109040002656</t>
        </is>
      </c>
      <c r="BB7" t="inlineStr">
        <is>
          <t>BOOK</t>
        </is>
      </c>
      <c r="BD7" t="inlineStr">
        <is>
          <t>9780826139856</t>
        </is>
      </c>
      <c r="BE7" t="inlineStr">
        <is>
          <t>30001004219665</t>
        </is>
      </c>
      <c r="BF7" t="inlineStr">
        <is>
          <t>893460723</t>
        </is>
      </c>
    </row>
    <row r="8">
      <c r="B8" t="inlineStr">
        <is>
          <t>CUHSL</t>
        </is>
      </c>
      <c r="C8" t="inlineStr">
        <is>
          <t>SHELVES</t>
        </is>
      </c>
      <c r="D8" t="inlineStr">
        <is>
          <t>RA395.A3 R86</t>
        </is>
      </c>
      <c r="E8" t="inlineStr">
        <is>
          <t>0                      RA 0395000A  3                  R  86</t>
        </is>
      </c>
      <c r="F8" t="inlineStr">
        <is>
          <t>Humanizing health care : alternative futures for medicine / Robert F. Rushmer.</t>
        </is>
      </c>
      <c r="H8" t="inlineStr">
        <is>
          <t>No</t>
        </is>
      </c>
      <c r="I8" t="inlineStr">
        <is>
          <t>1</t>
        </is>
      </c>
      <c r="J8" t="inlineStr">
        <is>
          <t>Yes</t>
        </is>
      </c>
      <c r="K8" t="inlineStr">
        <is>
          <t>No</t>
        </is>
      </c>
      <c r="L8" t="inlineStr">
        <is>
          <t>0</t>
        </is>
      </c>
      <c r="M8" t="inlineStr">
        <is>
          <t>Rushmer, Robert F. (Robert Frazer), 1914-2001.</t>
        </is>
      </c>
      <c r="N8" t="inlineStr">
        <is>
          <t>Cambridge, Mass. : MIT Press, [1975]</t>
        </is>
      </c>
      <c r="O8" t="inlineStr">
        <is>
          <t>1975</t>
        </is>
      </c>
      <c r="P8" t="inlineStr">
        <is>
          <t>[1st ed.]</t>
        </is>
      </c>
      <c r="Q8" t="inlineStr">
        <is>
          <t>eng</t>
        </is>
      </c>
      <c r="R8" t="inlineStr">
        <is>
          <t>mau</t>
        </is>
      </c>
      <c r="T8" t="inlineStr">
        <is>
          <t xml:space="preserve">RA </t>
        </is>
      </c>
      <c r="U8" t="n">
        <v>1</v>
      </c>
      <c r="V8" t="n">
        <v>12</v>
      </c>
      <c r="W8" t="inlineStr">
        <is>
          <t>1996-07-15</t>
        </is>
      </c>
      <c r="X8" t="inlineStr">
        <is>
          <t>2000-03-23</t>
        </is>
      </c>
      <c r="Y8" t="inlineStr">
        <is>
          <t>1987-12-22</t>
        </is>
      </c>
      <c r="Z8" t="inlineStr">
        <is>
          <t>1992-04-02</t>
        </is>
      </c>
      <c r="AA8" t="n">
        <v>423</v>
      </c>
      <c r="AB8" t="n">
        <v>366</v>
      </c>
      <c r="AC8" t="n">
        <v>386</v>
      </c>
      <c r="AD8" t="n">
        <v>5</v>
      </c>
      <c r="AE8" t="n">
        <v>5</v>
      </c>
      <c r="AF8" t="n">
        <v>13</v>
      </c>
      <c r="AG8" t="n">
        <v>14</v>
      </c>
      <c r="AH8" t="n">
        <v>2</v>
      </c>
      <c r="AI8" t="n">
        <v>2</v>
      </c>
      <c r="AJ8" t="n">
        <v>4</v>
      </c>
      <c r="AK8" t="n">
        <v>4</v>
      </c>
      <c r="AL8" t="n">
        <v>7</v>
      </c>
      <c r="AM8" t="n">
        <v>8</v>
      </c>
      <c r="AN8" t="n">
        <v>3</v>
      </c>
      <c r="AO8" t="n">
        <v>3</v>
      </c>
      <c r="AP8" t="n">
        <v>1</v>
      </c>
      <c r="AQ8" t="n">
        <v>1</v>
      </c>
      <c r="AR8" t="inlineStr">
        <is>
          <t>No</t>
        </is>
      </c>
      <c r="AS8" t="inlineStr">
        <is>
          <t>Yes</t>
        </is>
      </c>
      <c r="AT8">
        <f>HYPERLINK("http://catalog.hathitrust.org/Record/000042737","HathiTrust Record")</f>
        <v/>
      </c>
      <c r="AU8">
        <f>HYPERLINK("https://creighton-primo.hosted.exlibrisgroup.com/primo-explore/search?tab=default_tab&amp;search_scope=EVERYTHING&amp;vid=01CRU&amp;lang=en_US&amp;offset=0&amp;query=any,contains,991001753079702656","Catalog Record")</f>
        <v/>
      </c>
      <c r="AV8">
        <f>HYPERLINK("http://www.worldcat.org/oclc/1177679","WorldCat Record")</f>
        <v/>
      </c>
      <c r="AW8" t="inlineStr">
        <is>
          <t>1089543641:eng</t>
        </is>
      </c>
      <c r="AX8" t="inlineStr">
        <is>
          <t>1177679</t>
        </is>
      </c>
      <c r="AY8" t="inlineStr">
        <is>
          <t>991001753079702656</t>
        </is>
      </c>
      <c r="AZ8" t="inlineStr">
        <is>
          <t>991001753079702656</t>
        </is>
      </c>
      <c r="BA8" t="inlineStr">
        <is>
          <t>2264584130002656</t>
        </is>
      </c>
      <c r="BB8" t="inlineStr">
        <is>
          <t>BOOK</t>
        </is>
      </c>
      <c r="BD8" t="inlineStr">
        <is>
          <t>9780262180757</t>
        </is>
      </c>
      <c r="BE8" t="inlineStr">
        <is>
          <t>30001000688020</t>
        </is>
      </c>
      <c r="BF8" t="inlineStr">
        <is>
          <t>893638606</t>
        </is>
      </c>
    </row>
    <row r="9">
      <c r="B9" t="inlineStr">
        <is>
          <t>CUHSL</t>
        </is>
      </c>
      <c r="C9" t="inlineStr">
        <is>
          <t>SHELVES</t>
        </is>
      </c>
      <c r="D9" t="inlineStr">
        <is>
          <t>RA395.A3 S75</t>
        </is>
      </c>
      <c r="E9" t="inlineStr">
        <is>
          <t>0                      RA 0395000A  3                  S  75</t>
        </is>
      </c>
      <c r="F9" t="inlineStr">
        <is>
          <t>Health and health care : policies in perspective / Anne R. Somers, Herman M. Somers.</t>
        </is>
      </c>
      <c r="H9" t="inlineStr">
        <is>
          <t>No</t>
        </is>
      </c>
      <c r="I9" t="inlineStr">
        <is>
          <t>1</t>
        </is>
      </c>
      <c r="J9" t="inlineStr">
        <is>
          <t>Yes</t>
        </is>
      </c>
      <c r="K9" t="inlineStr">
        <is>
          <t>No</t>
        </is>
      </c>
      <c r="L9" t="inlineStr">
        <is>
          <t>0</t>
        </is>
      </c>
      <c r="M9" t="inlineStr">
        <is>
          <t>Somers, Anne Ramsay.</t>
        </is>
      </c>
      <c r="N9" t="inlineStr">
        <is>
          <t>Germantown, Md. : Aspen Systems Corp., 1977.</t>
        </is>
      </c>
      <c r="O9" t="inlineStr">
        <is>
          <t>1977</t>
        </is>
      </c>
      <c r="Q9" t="inlineStr">
        <is>
          <t>eng</t>
        </is>
      </c>
      <c r="R9" t="inlineStr">
        <is>
          <t>mdu</t>
        </is>
      </c>
      <c r="T9" t="inlineStr">
        <is>
          <t xml:space="preserve">RA </t>
        </is>
      </c>
      <c r="U9" t="n">
        <v>4</v>
      </c>
      <c r="V9" t="n">
        <v>4</v>
      </c>
      <c r="W9" t="inlineStr">
        <is>
          <t>1992-12-04</t>
        </is>
      </c>
      <c r="X9" t="inlineStr">
        <is>
          <t>1992-12-04</t>
        </is>
      </c>
      <c r="Y9" t="inlineStr">
        <is>
          <t>1988-01-05</t>
        </is>
      </c>
      <c r="Z9" t="inlineStr">
        <is>
          <t>1997-08-08</t>
        </is>
      </c>
      <c r="AA9" t="n">
        <v>377</v>
      </c>
      <c r="AB9" t="n">
        <v>343</v>
      </c>
      <c r="AC9" t="n">
        <v>351</v>
      </c>
      <c r="AD9" t="n">
        <v>4</v>
      </c>
      <c r="AE9" t="n">
        <v>4</v>
      </c>
      <c r="AF9" t="n">
        <v>13</v>
      </c>
      <c r="AG9" t="n">
        <v>13</v>
      </c>
      <c r="AH9" t="n">
        <v>3</v>
      </c>
      <c r="AI9" t="n">
        <v>3</v>
      </c>
      <c r="AJ9" t="n">
        <v>4</v>
      </c>
      <c r="AK9" t="n">
        <v>4</v>
      </c>
      <c r="AL9" t="n">
        <v>7</v>
      </c>
      <c r="AM9" t="n">
        <v>7</v>
      </c>
      <c r="AN9" t="n">
        <v>2</v>
      </c>
      <c r="AO9" t="n">
        <v>2</v>
      </c>
      <c r="AP9" t="n">
        <v>1</v>
      </c>
      <c r="AQ9" t="n">
        <v>1</v>
      </c>
      <c r="AR9" t="inlineStr">
        <is>
          <t>No</t>
        </is>
      </c>
      <c r="AS9" t="inlineStr">
        <is>
          <t>Yes</t>
        </is>
      </c>
      <c r="AT9">
        <f>HYPERLINK("http://catalog.hathitrust.org/Record/000293596","HathiTrust Record")</f>
        <v/>
      </c>
      <c r="AU9">
        <f>HYPERLINK("https://creighton-primo.hosted.exlibrisgroup.com/primo-explore/search?tab=default_tab&amp;search_scope=EVERYTHING&amp;vid=01CRU&amp;lang=en_US&amp;offset=0&amp;query=any,contains,991001752969702656","Catalog Record")</f>
        <v/>
      </c>
      <c r="AV9">
        <f>HYPERLINK("http://www.worldcat.org/oclc/3168384","WorldCat Record")</f>
        <v/>
      </c>
      <c r="AW9" t="inlineStr">
        <is>
          <t>8145625:eng</t>
        </is>
      </c>
      <c r="AX9" t="inlineStr">
        <is>
          <t>3168384</t>
        </is>
      </c>
      <c r="AY9" t="inlineStr">
        <is>
          <t>991001752969702656</t>
        </is>
      </c>
      <c r="AZ9" t="inlineStr">
        <is>
          <t>991001752969702656</t>
        </is>
      </c>
      <c r="BA9" t="inlineStr">
        <is>
          <t>2263010690002656</t>
        </is>
      </c>
      <c r="BB9" t="inlineStr">
        <is>
          <t>BOOK</t>
        </is>
      </c>
      <c r="BD9" t="inlineStr">
        <is>
          <t>9780912862453</t>
        </is>
      </c>
      <c r="BE9" t="inlineStr">
        <is>
          <t>30001000687832</t>
        </is>
      </c>
      <c r="BF9" t="inlineStr">
        <is>
          <t>893364801</t>
        </is>
      </c>
    </row>
    <row r="10">
      <c r="B10" t="inlineStr">
        <is>
          <t>CUHSL</t>
        </is>
      </c>
      <c r="C10" t="inlineStr">
        <is>
          <t>SHELVES</t>
        </is>
      </c>
      <c r="D10" t="inlineStr">
        <is>
          <t>RA395.A4 W273 1995</t>
        </is>
      </c>
      <c r="E10" t="inlineStr">
        <is>
          <t>0                      RA 0395000A  4                  W  273         1995</t>
        </is>
      </c>
      <c r="F10" t="inlineStr">
        <is>
          <t>Voices of the communities : a survey of health care experiences of 22 medically underserved communities in the Seattle area : survey highlights / conducted under the auspices of the Cross Cultural Health Care Program at Pacific Medical Center.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N10" t="inlineStr">
        <is>
          <t>Seattle, WA : The Program, 1995.</t>
        </is>
      </c>
      <c r="O10" t="inlineStr">
        <is>
          <t>1995</t>
        </is>
      </c>
      <c r="Q10" t="inlineStr">
        <is>
          <t>eng</t>
        </is>
      </c>
      <c r="R10" t="inlineStr">
        <is>
          <t>wau</t>
        </is>
      </c>
      <c r="S10" t="inlineStr">
        <is>
          <t>Voices</t>
        </is>
      </c>
      <c r="T10" t="inlineStr">
        <is>
          <t xml:space="preserve">RA </t>
        </is>
      </c>
      <c r="U10" t="n">
        <v>0</v>
      </c>
      <c r="V10" t="n">
        <v>0</v>
      </c>
      <c r="W10" t="inlineStr">
        <is>
          <t>2004-09-30</t>
        </is>
      </c>
      <c r="X10" t="inlineStr">
        <is>
          <t>2004-09-30</t>
        </is>
      </c>
      <c r="Y10" t="inlineStr">
        <is>
          <t>2004-09-29</t>
        </is>
      </c>
      <c r="Z10" t="inlineStr">
        <is>
          <t>2004-09-29</t>
        </is>
      </c>
      <c r="AA10" t="n">
        <v>13</v>
      </c>
      <c r="AB10" t="n">
        <v>12</v>
      </c>
      <c r="AC10" t="n">
        <v>12</v>
      </c>
      <c r="AD10" t="n">
        <v>1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inlineStr">
        <is>
          <t>No</t>
        </is>
      </c>
      <c r="AS10" t="inlineStr">
        <is>
          <t>No</t>
        </is>
      </c>
      <c r="AU10">
        <f>HYPERLINK("https://creighton-primo.hosted.exlibrisgroup.com/primo-explore/search?tab=default_tab&amp;search_scope=EVERYTHING&amp;vid=01CRU&amp;lang=en_US&amp;offset=0&amp;query=any,contains,991000399079702656","Catalog Record")</f>
        <v/>
      </c>
      <c r="AV10">
        <f>HYPERLINK("http://www.worldcat.org/oclc/37834350","WorldCat Record")</f>
        <v/>
      </c>
      <c r="AW10" t="inlineStr">
        <is>
          <t>44758205:eng</t>
        </is>
      </c>
      <c r="AX10" t="inlineStr">
        <is>
          <t>37834350</t>
        </is>
      </c>
      <c r="AY10" t="inlineStr">
        <is>
          <t>991000399079702656</t>
        </is>
      </c>
      <c r="AZ10" t="inlineStr">
        <is>
          <t>991000399079702656</t>
        </is>
      </c>
      <c r="BA10" t="inlineStr">
        <is>
          <t>2271650130002656</t>
        </is>
      </c>
      <c r="BB10" t="inlineStr">
        <is>
          <t>BOOK</t>
        </is>
      </c>
      <c r="BE10" t="inlineStr">
        <is>
          <t>30001004923563</t>
        </is>
      </c>
      <c r="BF10" t="inlineStr">
        <is>
          <t>893279980</t>
        </is>
      </c>
    </row>
    <row r="11">
      <c r="B11" t="inlineStr">
        <is>
          <t>CUHSL</t>
        </is>
      </c>
      <c r="C11" t="inlineStr">
        <is>
          <t>SHELVES</t>
        </is>
      </c>
      <c r="D11" t="inlineStr">
        <is>
          <t>RA407 .S46 2003</t>
        </is>
      </c>
      <c r="E11" t="inlineStr">
        <is>
          <t>0                      RA 0407000S  46          2003</t>
        </is>
      </c>
      <c r="F11" t="inlineStr">
        <is>
          <t>Dicing with death : chance, risk, and health / Stephen Senn.</t>
        </is>
      </c>
      <c r="H11" t="inlineStr">
        <is>
          <t>No</t>
        </is>
      </c>
      <c r="I11" t="inlineStr">
        <is>
          <t>1</t>
        </is>
      </c>
      <c r="J11" t="inlineStr">
        <is>
          <t>Yes</t>
        </is>
      </c>
      <c r="K11" t="inlineStr">
        <is>
          <t>No</t>
        </is>
      </c>
      <c r="L11" t="inlineStr">
        <is>
          <t>1</t>
        </is>
      </c>
      <c r="M11" t="inlineStr">
        <is>
          <t>Senn, Stephen.</t>
        </is>
      </c>
      <c r="N11" t="inlineStr">
        <is>
          <t>New York : Cambridge University Press, 2003.</t>
        </is>
      </c>
      <c r="O11" t="inlineStr">
        <is>
          <t>2003</t>
        </is>
      </c>
      <c r="Q11" t="inlineStr">
        <is>
          <t>eng</t>
        </is>
      </c>
      <c r="R11" t="inlineStr">
        <is>
          <t>nyu</t>
        </is>
      </c>
      <c r="T11" t="inlineStr">
        <is>
          <t xml:space="preserve">RA </t>
        </is>
      </c>
      <c r="U11" t="n">
        <v>1</v>
      </c>
      <c r="V11" t="n">
        <v>2</v>
      </c>
      <c r="W11" t="inlineStr">
        <is>
          <t>2004-12-28</t>
        </is>
      </c>
      <c r="X11" t="inlineStr">
        <is>
          <t>2004-12-28</t>
        </is>
      </c>
      <c r="Y11" t="inlineStr">
        <is>
          <t>2004-10-08</t>
        </is>
      </c>
      <c r="Z11" t="inlineStr">
        <is>
          <t>2004-10-08</t>
        </is>
      </c>
      <c r="AA11" t="n">
        <v>392</v>
      </c>
      <c r="AB11" t="n">
        <v>262</v>
      </c>
      <c r="AC11" t="n">
        <v>1054</v>
      </c>
      <c r="AD11" t="n">
        <v>4</v>
      </c>
      <c r="AE11" t="n">
        <v>15</v>
      </c>
      <c r="AF11" t="n">
        <v>18</v>
      </c>
      <c r="AG11" t="n">
        <v>42</v>
      </c>
      <c r="AH11" t="n">
        <v>5</v>
      </c>
      <c r="AI11" t="n">
        <v>12</v>
      </c>
      <c r="AJ11" t="n">
        <v>8</v>
      </c>
      <c r="AK11" t="n">
        <v>11</v>
      </c>
      <c r="AL11" t="n">
        <v>8</v>
      </c>
      <c r="AM11" t="n">
        <v>12</v>
      </c>
      <c r="AN11" t="n">
        <v>2</v>
      </c>
      <c r="AO11" t="n">
        <v>13</v>
      </c>
      <c r="AP11" t="n">
        <v>0</v>
      </c>
      <c r="AQ11" t="n">
        <v>2</v>
      </c>
      <c r="AR11" t="inlineStr">
        <is>
          <t>No</t>
        </is>
      </c>
      <c r="AS11" t="inlineStr">
        <is>
          <t>No</t>
        </is>
      </c>
      <c r="AU11">
        <f>HYPERLINK("https://creighton-primo.hosted.exlibrisgroup.com/primo-explore/search?tab=default_tab&amp;search_scope=EVERYTHING&amp;vid=01CRU&amp;lang=en_US&amp;offset=0&amp;query=any,contains,991001725939702656","Catalog Record")</f>
        <v/>
      </c>
      <c r="AV11">
        <f>HYPERLINK("http://www.worldcat.org/oclc/52301632","WorldCat Record")</f>
        <v/>
      </c>
      <c r="AW11" t="inlineStr">
        <is>
          <t>708931:eng</t>
        </is>
      </c>
      <c r="AX11" t="inlineStr">
        <is>
          <t>52301632</t>
        </is>
      </c>
      <c r="AY11" t="inlineStr">
        <is>
          <t>991001725939702656</t>
        </is>
      </c>
      <c r="AZ11" t="inlineStr">
        <is>
          <t>991001725939702656</t>
        </is>
      </c>
      <c r="BA11" t="inlineStr">
        <is>
          <t>2264098790002656</t>
        </is>
      </c>
      <c r="BB11" t="inlineStr">
        <is>
          <t>BOOK</t>
        </is>
      </c>
      <c r="BD11" t="inlineStr">
        <is>
          <t>9780521540230</t>
        </is>
      </c>
      <c r="BE11" t="inlineStr">
        <is>
          <t>30001004923993</t>
        </is>
      </c>
      <c r="BF11" t="inlineStr">
        <is>
          <t>893832482</t>
        </is>
      </c>
    </row>
    <row r="12">
      <c r="B12" t="inlineStr">
        <is>
          <t>CUHSL</t>
        </is>
      </c>
      <c r="C12" t="inlineStr">
        <is>
          <t>SHELVES</t>
        </is>
      </c>
      <c r="D12" t="inlineStr">
        <is>
          <t>RA410 .K5</t>
        </is>
      </c>
      <c r="E12" t="inlineStr">
        <is>
          <t>0                      RA 0410000K  5</t>
        </is>
      </c>
      <c r="F12" t="inlineStr">
        <is>
          <t>The economics of health / [by] Herbert E. Klarman.</t>
        </is>
      </c>
      <c r="H12" t="inlineStr">
        <is>
          <t>No</t>
        </is>
      </c>
      <c r="I12" t="inlineStr">
        <is>
          <t>1</t>
        </is>
      </c>
      <c r="J12" t="inlineStr">
        <is>
          <t>Yes</t>
        </is>
      </c>
      <c r="K12" t="inlineStr">
        <is>
          <t>No</t>
        </is>
      </c>
      <c r="L12" t="inlineStr">
        <is>
          <t>0</t>
        </is>
      </c>
      <c r="M12" t="inlineStr">
        <is>
          <t>Klarman, Herbert E.</t>
        </is>
      </c>
      <c r="N12" t="inlineStr">
        <is>
          <t>New York : Columbia University Press, 1965.</t>
        </is>
      </c>
      <c r="O12" t="inlineStr">
        <is>
          <t>1965</t>
        </is>
      </c>
      <c r="Q12" t="inlineStr">
        <is>
          <t>eng</t>
        </is>
      </c>
      <c r="R12" t="inlineStr">
        <is>
          <t>nyu</t>
        </is>
      </c>
      <c r="T12" t="inlineStr">
        <is>
          <t xml:space="preserve">RA </t>
        </is>
      </c>
      <c r="U12" t="n">
        <v>4</v>
      </c>
      <c r="V12" t="n">
        <v>4</v>
      </c>
      <c r="W12" t="inlineStr">
        <is>
          <t>2003-11-10</t>
        </is>
      </c>
      <c r="X12" t="inlineStr">
        <is>
          <t>2003-11-10</t>
        </is>
      </c>
      <c r="Y12" t="inlineStr">
        <is>
          <t>1987-12-18</t>
        </is>
      </c>
      <c r="Z12" t="inlineStr">
        <is>
          <t>1999-10-22</t>
        </is>
      </c>
      <c r="AA12" t="n">
        <v>510</v>
      </c>
      <c r="AB12" t="n">
        <v>370</v>
      </c>
      <c r="AC12" t="n">
        <v>372</v>
      </c>
      <c r="AD12" t="n">
        <v>3</v>
      </c>
      <c r="AE12" t="n">
        <v>3</v>
      </c>
      <c r="AF12" t="n">
        <v>11</v>
      </c>
      <c r="AG12" t="n">
        <v>11</v>
      </c>
      <c r="AH12" t="n">
        <v>2</v>
      </c>
      <c r="AI12" t="n">
        <v>2</v>
      </c>
      <c r="AJ12" t="n">
        <v>2</v>
      </c>
      <c r="AK12" t="n">
        <v>2</v>
      </c>
      <c r="AL12" t="n">
        <v>7</v>
      </c>
      <c r="AM12" t="n">
        <v>7</v>
      </c>
      <c r="AN12" t="n">
        <v>1</v>
      </c>
      <c r="AO12" t="n">
        <v>1</v>
      </c>
      <c r="AP12" t="n">
        <v>1</v>
      </c>
      <c r="AQ12" t="n">
        <v>1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HYPERLINK("https://creighton-primo.hosted.exlibrisgroup.com/primo-explore/search?tab=default_tab&amp;search_scope=EVERYTHING&amp;vid=01CRU&amp;lang=en_US&amp;offset=0&amp;query=any,contains,991001662549702656","Catalog Record")</f>
        <v/>
      </c>
      <c r="AV12">
        <f>HYPERLINK("http://www.worldcat.org/oclc/625193","WorldCat Record")</f>
        <v/>
      </c>
      <c r="AW12" t="inlineStr">
        <is>
          <t>1716412:eng</t>
        </is>
      </c>
      <c r="AX12" t="inlineStr">
        <is>
          <t>625193</t>
        </is>
      </c>
      <c r="AY12" t="inlineStr">
        <is>
          <t>991001662549702656</t>
        </is>
      </c>
      <c r="AZ12" t="inlineStr">
        <is>
          <t>991001662549702656</t>
        </is>
      </c>
      <c r="BA12" t="inlineStr">
        <is>
          <t>2259200620002656</t>
        </is>
      </c>
      <c r="BB12" t="inlineStr">
        <is>
          <t>BOOK</t>
        </is>
      </c>
      <c r="BE12" t="inlineStr">
        <is>
          <t>30001000635559</t>
        </is>
      </c>
      <c r="BF12" t="inlineStr">
        <is>
          <t>893558117</t>
        </is>
      </c>
    </row>
    <row r="13">
      <c r="B13" t="inlineStr">
        <is>
          <t>CUHSL</t>
        </is>
      </c>
      <c r="C13" t="inlineStr">
        <is>
          <t>SHELVES</t>
        </is>
      </c>
      <c r="D13" t="inlineStr">
        <is>
          <t>RA410.53 .A27 1991</t>
        </is>
      </c>
      <c r="E13" t="inlineStr">
        <is>
          <t>0                      RA 0410530A  27          1991</t>
        </is>
      </c>
      <c r="F13" t="inlineStr">
        <is>
          <t>Serious and unstable condition : financing America's health care / Henry J. Aaron.</t>
        </is>
      </c>
      <c r="H13" t="inlineStr">
        <is>
          <t>No</t>
        </is>
      </c>
      <c r="I13" t="inlineStr">
        <is>
          <t>1</t>
        </is>
      </c>
      <c r="J13" t="inlineStr">
        <is>
          <t>Yes</t>
        </is>
      </c>
      <c r="K13" t="inlineStr">
        <is>
          <t>No</t>
        </is>
      </c>
      <c r="L13" t="inlineStr">
        <is>
          <t>0</t>
        </is>
      </c>
      <c r="M13" t="inlineStr">
        <is>
          <t>Aaron, Henry J.</t>
        </is>
      </c>
      <c r="N13" t="inlineStr">
        <is>
          <t>Washington, D.C. : Brookings Institution, 1991.</t>
        </is>
      </c>
      <c r="O13" t="inlineStr">
        <is>
          <t>1991</t>
        </is>
      </c>
      <c r="Q13" t="inlineStr">
        <is>
          <t>eng</t>
        </is>
      </c>
      <c r="R13" t="inlineStr">
        <is>
          <t>dcu</t>
        </is>
      </c>
      <c r="T13" t="inlineStr">
        <is>
          <t xml:space="preserve">RA </t>
        </is>
      </c>
      <c r="U13" t="n">
        <v>8</v>
      </c>
      <c r="V13" t="n">
        <v>17</v>
      </c>
      <c r="W13" t="inlineStr">
        <is>
          <t>1996-07-28</t>
        </is>
      </c>
      <c r="X13" t="inlineStr">
        <is>
          <t>1998-06-03</t>
        </is>
      </c>
      <c r="Y13" t="inlineStr">
        <is>
          <t>1991-06-17</t>
        </is>
      </c>
      <c r="Z13" t="inlineStr">
        <is>
          <t>1991-08-14</t>
        </is>
      </c>
      <c r="AA13" t="n">
        <v>907</v>
      </c>
      <c r="AB13" t="n">
        <v>808</v>
      </c>
      <c r="AC13" t="n">
        <v>815</v>
      </c>
      <c r="AD13" t="n">
        <v>8</v>
      </c>
      <c r="AE13" t="n">
        <v>8</v>
      </c>
      <c r="AF13" t="n">
        <v>37</v>
      </c>
      <c r="AG13" t="n">
        <v>37</v>
      </c>
      <c r="AH13" t="n">
        <v>10</v>
      </c>
      <c r="AI13" t="n">
        <v>10</v>
      </c>
      <c r="AJ13" t="n">
        <v>7</v>
      </c>
      <c r="AK13" t="n">
        <v>7</v>
      </c>
      <c r="AL13" t="n">
        <v>12</v>
      </c>
      <c r="AM13" t="n">
        <v>12</v>
      </c>
      <c r="AN13" t="n">
        <v>6</v>
      </c>
      <c r="AO13" t="n">
        <v>6</v>
      </c>
      <c r="AP13" t="n">
        <v>10</v>
      </c>
      <c r="AQ13" t="n">
        <v>10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HYPERLINK("http://catalog.hathitrust.org/Record/002457119","HathiTrust Record")</f>
        <v/>
      </c>
      <c r="AU13">
        <f>HYPERLINK("https://creighton-primo.hosted.exlibrisgroup.com/primo-explore/search?tab=default_tab&amp;search_scope=EVERYTHING&amp;vid=01CRU&amp;lang=en_US&amp;offset=0&amp;query=any,contains,991001768689702656","Catalog Record")</f>
        <v/>
      </c>
      <c r="AV13">
        <f>HYPERLINK("http://www.worldcat.org/oclc/23731925","WorldCat Record")</f>
        <v/>
      </c>
      <c r="AW13" t="inlineStr">
        <is>
          <t>366755821:eng</t>
        </is>
      </c>
      <c r="AX13" t="inlineStr">
        <is>
          <t>23731925</t>
        </is>
      </c>
      <c r="AY13" t="inlineStr">
        <is>
          <t>991001768689702656</t>
        </is>
      </c>
      <c r="AZ13" t="inlineStr">
        <is>
          <t>991001768689702656</t>
        </is>
      </c>
      <c r="BA13" t="inlineStr">
        <is>
          <t>2265501720002656</t>
        </is>
      </c>
      <c r="BB13" t="inlineStr">
        <is>
          <t>BOOK</t>
        </is>
      </c>
      <c r="BD13" t="inlineStr">
        <is>
          <t>9780815700500</t>
        </is>
      </c>
      <c r="BE13" t="inlineStr">
        <is>
          <t>30001002089615</t>
        </is>
      </c>
      <c r="BF13" t="inlineStr">
        <is>
          <t>893377592</t>
        </is>
      </c>
    </row>
    <row r="14">
      <c r="B14" t="inlineStr">
        <is>
          <t>CUHSL</t>
        </is>
      </c>
      <c r="C14" t="inlineStr">
        <is>
          <t>SHELVES</t>
        </is>
      </c>
      <c r="D14" t="inlineStr">
        <is>
          <t>RA410.53 .C42 1991</t>
        </is>
      </c>
      <c r="E14" t="inlineStr">
        <is>
          <t>0                      RA 0410530C  42          1991</t>
        </is>
      </c>
      <c r="F14" t="inlineStr">
        <is>
          <t>Challenges in health care : a chartbook perspective, 1991.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Robert Wood Johnson Foundation.</t>
        </is>
      </c>
      <c r="N14" t="inlineStr">
        <is>
          <t>Princeton, N.J. : Robert Wood Johnson Foundation, [1991]</t>
        </is>
      </c>
      <c r="O14" t="inlineStr">
        <is>
          <t>1991</t>
        </is>
      </c>
      <c r="Q14" t="inlineStr">
        <is>
          <t>eng</t>
        </is>
      </c>
      <c r="R14" t="inlineStr">
        <is>
          <t>nju</t>
        </is>
      </c>
      <c r="T14" t="inlineStr">
        <is>
          <t xml:space="preserve">RA </t>
        </is>
      </c>
      <c r="U14" t="n">
        <v>4</v>
      </c>
      <c r="V14" t="n">
        <v>4</v>
      </c>
      <c r="W14" t="inlineStr">
        <is>
          <t>1992-05-01</t>
        </is>
      </c>
      <c r="X14" t="inlineStr">
        <is>
          <t>1992-05-01</t>
        </is>
      </c>
      <c r="Y14" t="inlineStr">
        <is>
          <t>1991-11-08</t>
        </is>
      </c>
      <c r="Z14" t="inlineStr">
        <is>
          <t>1991-11-08</t>
        </is>
      </c>
      <c r="AA14" t="n">
        <v>820</v>
      </c>
      <c r="AB14" t="n">
        <v>819</v>
      </c>
      <c r="AC14" t="n">
        <v>826</v>
      </c>
      <c r="AD14" t="n">
        <v>6</v>
      </c>
      <c r="AE14" t="n">
        <v>6</v>
      </c>
      <c r="AF14" t="n">
        <v>25</v>
      </c>
      <c r="AG14" t="n">
        <v>25</v>
      </c>
      <c r="AH14" t="n">
        <v>5</v>
      </c>
      <c r="AI14" t="n">
        <v>5</v>
      </c>
      <c r="AJ14" t="n">
        <v>5</v>
      </c>
      <c r="AK14" t="n">
        <v>5</v>
      </c>
      <c r="AL14" t="n">
        <v>8</v>
      </c>
      <c r="AM14" t="n">
        <v>8</v>
      </c>
      <c r="AN14" t="n">
        <v>4</v>
      </c>
      <c r="AO14" t="n">
        <v>4</v>
      </c>
      <c r="AP14" t="n">
        <v>7</v>
      </c>
      <c r="AQ14" t="n">
        <v>7</v>
      </c>
      <c r="AR14" t="inlineStr">
        <is>
          <t>No</t>
        </is>
      </c>
      <c r="AS14" t="inlineStr">
        <is>
          <t>Yes</t>
        </is>
      </c>
      <c r="AT14">
        <f>HYPERLINK("http://catalog.hathitrust.org/Record/002553191","HathiTrust Record")</f>
        <v/>
      </c>
      <c r="AU14">
        <f>HYPERLINK("https://creighton-primo.hosted.exlibrisgroup.com/primo-explore/search?tab=default_tab&amp;search_scope=EVERYTHING&amp;vid=01CRU&amp;lang=en_US&amp;offset=0&amp;query=any,contains,991000155749702656","Catalog Record")</f>
        <v/>
      </c>
      <c r="AV14">
        <f>HYPERLINK("http://www.worldcat.org/oclc/28294146","WorldCat Record")</f>
        <v/>
      </c>
      <c r="AW14" t="inlineStr">
        <is>
          <t>2864713845:eng</t>
        </is>
      </c>
      <c r="AX14" t="inlineStr">
        <is>
          <t>28294146</t>
        </is>
      </c>
      <c r="AY14" t="inlineStr">
        <is>
          <t>991000155749702656</t>
        </is>
      </c>
      <c r="AZ14" t="inlineStr">
        <is>
          <t>991000155749702656</t>
        </is>
      </c>
      <c r="BA14" t="inlineStr">
        <is>
          <t>2255427980002656</t>
        </is>
      </c>
      <c r="BB14" t="inlineStr">
        <is>
          <t>BOOK</t>
        </is>
      </c>
      <c r="BE14" t="inlineStr">
        <is>
          <t>30001002241703</t>
        </is>
      </c>
      <c r="BF14" t="inlineStr">
        <is>
          <t>893732565</t>
        </is>
      </c>
    </row>
    <row r="15">
      <c r="B15" t="inlineStr">
        <is>
          <t>CUHSL</t>
        </is>
      </c>
      <c r="C15" t="inlineStr">
        <is>
          <t>SHELVES</t>
        </is>
      </c>
      <c r="D15" t="inlineStr">
        <is>
          <t>RA410.53 .C65  1970</t>
        </is>
      </c>
      <c r="E15" t="inlineStr">
        <is>
          <t>0                      RA 0410530C  65          1970</t>
        </is>
      </c>
      <c r="F15" t="inlineStr">
        <is>
          <t>Medical care for the American people : the final report... Adopted October 31, 1932.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Committee on the Cost of Medical Care.</t>
        </is>
      </c>
      <c r="N15" t="inlineStr">
        <is>
          <t>-- Washington : Community Health Service, 1970.</t>
        </is>
      </c>
      <c r="O15" t="inlineStr">
        <is>
          <t>1970</t>
        </is>
      </c>
      <c r="Q15" t="inlineStr">
        <is>
          <t>eng</t>
        </is>
      </c>
      <c r="R15" t="inlineStr">
        <is>
          <t>dcu</t>
        </is>
      </c>
      <c r="T15" t="inlineStr">
        <is>
          <t xml:space="preserve">RA </t>
        </is>
      </c>
      <c r="U15" t="n">
        <v>0</v>
      </c>
      <c r="V15" t="n">
        <v>0</v>
      </c>
      <c r="W15" t="inlineStr">
        <is>
          <t>2002-09-05</t>
        </is>
      </c>
      <c r="X15" t="inlineStr">
        <is>
          <t>2002-09-05</t>
        </is>
      </c>
      <c r="Y15" t="inlineStr">
        <is>
          <t>1987-12-19</t>
        </is>
      </c>
      <c r="Z15" t="inlineStr">
        <is>
          <t>1987-12-19</t>
        </is>
      </c>
      <c r="AA15" t="n">
        <v>72</v>
      </c>
      <c r="AB15" t="n">
        <v>61</v>
      </c>
      <c r="AC15" t="n">
        <v>61</v>
      </c>
      <c r="AD15" t="n">
        <v>2</v>
      </c>
      <c r="AE15" t="n">
        <v>2</v>
      </c>
      <c r="AF15" t="n">
        <v>1</v>
      </c>
      <c r="AG15" t="n">
        <v>1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1</v>
      </c>
      <c r="AO15" t="n">
        <v>1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HYPERLINK("http://catalog.hathitrust.org/Record/001577307","HathiTrust Record")</f>
        <v/>
      </c>
      <c r="AU15">
        <f>HYPERLINK("https://creighton-primo.hosted.exlibrisgroup.com/primo-explore/search?tab=default_tab&amp;search_scope=EVERYTHING&amp;vid=01CRU&amp;lang=en_US&amp;offset=0&amp;query=any,contains,991001544149702656","Catalog Record")</f>
        <v/>
      </c>
      <c r="AV15">
        <f>HYPERLINK("http://www.worldcat.org/oclc/1425922","WorldCat Record")</f>
        <v/>
      </c>
      <c r="AW15" t="inlineStr">
        <is>
          <t>5609081713:eng</t>
        </is>
      </c>
      <c r="AX15" t="inlineStr">
        <is>
          <t>1425922</t>
        </is>
      </c>
      <c r="AY15" t="inlineStr">
        <is>
          <t>991001544149702656</t>
        </is>
      </c>
      <c r="AZ15" t="inlineStr">
        <is>
          <t>991001544149702656</t>
        </is>
      </c>
      <c r="BA15" t="inlineStr">
        <is>
          <t>2272488910002656</t>
        </is>
      </c>
      <c r="BB15" t="inlineStr">
        <is>
          <t>BOOK</t>
        </is>
      </c>
      <c r="BE15" t="inlineStr">
        <is>
          <t>30001000636896</t>
        </is>
      </c>
      <c r="BF15" t="inlineStr">
        <is>
          <t>893374710</t>
        </is>
      </c>
    </row>
    <row r="16">
      <c r="B16" t="inlineStr">
        <is>
          <t>CUHSL</t>
        </is>
      </c>
      <c r="C16" t="inlineStr">
        <is>
          <t>SHELVES</t>
        </is>
      </c>
      <c r="D16" t="inlineStr">
        <is>
          <t>RA410.53 .C68 1990, v...</t>
        </is>
      </c>
      <c r="E16" t="inlineStr">
        <is>
          <t>0                      RA 0410530C  68          1990                                        v...</t>
        </is>
      </c>
      <c r="F16" t="inlineStr">
        <is>
          <t>The Corporate transformation of health care / J. Warren Salmon, editor.</t>
        </is>
      </c>
      <c r="G16" t="inlineStr">
        <is>
          <t>V.2 PT. 1</t>
        </is>
      </c>
      <c r="H16" t="inlineStr">
        <is>
          <t>Yes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N16" t="inlineStr">
        <is>
          <t>Amityville, N.Y. : Baywood Pub. Co., c1990-</t>
        </is>
      </c>
      <c r="O16" t="inlineStr">
        <is>
          <t>1990</t>
        </is>
      </c>
      <c r="Q16" t="inlineStr">
        <is>
          <t>eng</t>
        </is>
      </c>
      <c r="R16" t="inlineStr">
        <is>
          <t>nyu</t>
        </is>
      </c>
      <c r="S16" t="inlineStr">
        <is>
          <t>Policy, politics, health, and medicine series.</t>
        </is>
      </c>
      <c r="T16" t="inlineStr">
        <is>
          <t xml:space="preserve">RA </t>
        </is>
      </c>
      <c r="U16" t="n">
        <v>4</v>
      </c>
      <c r="V16" t="n">
        <v>13</v>
      </c>
      <c r="W16" t="inlineStr">
        <is>
          <t>1994-03-23</t>
        </is>
      </c>
      <c r="X16" t="inlineStr">
        <is>
          <t>1998-11-12</t>
        </is>
      </c>
      <c r="Y16" t="inlineStr">
        <is>
          <t>1991-01-21</t>
        </is>
      </c>
      <c r="Z16" t="inlineStr">
        <is>
          <t>2000-01-12</t>
        </is>
      </c>
      <c r="AA16" t="n">
        <v>271</v>
      </c>
      <c r="AB16" t="n">
        <v>234</v>
      </c>
      <c r="AC16" t="n">
        <v>239</v>
      </c>
      <c r="AD16" t="n">
        <v>2</v>
      </c>
      <c r="AE16" t="n">
        <v>2</v>
      </c>
      <c r="AF16" t="n">
        <v>15</v>
      </c>
      <c r="AG16" t="n">
        <v>15</v>
      </c>
      <c r="AH16" t="n">
        <v>3</v>
      </c>
      <c r="AI16" t="n">
        <v>3</v>
      </c>
      <c r="AJ16" t="n">
        <v>4</v>
      </c>
      <c r="AK16" t="n">
        <v>4</v>
      </c>
      <c r="AL16" t="n">
        <v>10</v>
      </c>
      <c r="AM16" t="n">
        <v>10</v>
      </c>
      <c r="AN16" t="n">
        <v>0</v>
      </c>
      <c r="AO16" t="n">
        <v>0</v>
      </c>
      <c r="AP16" t="n">
        <v>2</v>
      </c>
      <c r="AQ16" t="n">
        <v>2</v>
      </c>
      <c r="AR16" t="inlineStr">
        <is>
          <t>No</t>
        </is>
      </c>
      <c r="AS16" t="inlineStr">
        <is>
          <t>Yes</t>
        </is>
      </c>
      <c r="AT16">
        <f>HYPERLINK("http://catalog.hathitrust.org/Record/002205353","HathiTrust Record")</f>
        <v/>
      </c>
      <c r="AU16">
        <f>HYPERLINK("https://creighton-primo.hosted.exlibrisgroup.com/primo-explore/search?tab=default_tab&amp;search_scope=EVERYTHING&amp;vid=01CRU&amp;lang=en_US&amp;offset=0&amp;query=any,contains,991001744879702656","Catalog Record")</f>
        <v/>
      </c>
      <c r="AV16">
        <f>HYPERLINK("http://www.worldcat.org/oclc/20934347","WorldCat Record")</f>
        <v/>
      </c>
      <c r="AW16" t="inlineStr">
        <is>
          <t>5091071341:eng</t>
        </is>
      </c>
      <c r="AX16" t="inlineStr">
        <is>
          <t>20934347</t>
        </is>
      </c>
      <c r="AY16" t="inlineStr">
        <is>
          <t>991001744879702656</t>
        </is>
      </c>
      <c r="AZ16" t="inlineStr">
        <is>
          <t>991001744879702656</t>
        </is>
      </c>
      <c r="BA16" t="inlineStr">
        <is>
          <t>2264753630002656</t>
        </is>
      </c>
      <c r="BB16" t="inlineStr">
        <is>
          <t>BOOK</t>
        </is>
      </c>
      <c r="BD16" t="inlineStr">
        <is>
          <t>9780895030870</t>
        </is>
      </c>
      <c r="BE16" t="inlineStr">
        <is>
          <t>30001002060285</t>
        </is>
      </c>
      <c r="BF16" t="inlineStr">
        <is>
          <t>893279517</t>
        </is>
      </c>
    </row>
    <row r="17">
      <c r="B17" t="inlineStr">
        <is>
          <t>CUHSL</t>
        </is>
      </c>
      <c r="C17" t="inlineStr">
        <is>
          <t>SHELVES</t>
        </is>
      </c>
      <c r="D17" t="inlineStr">
        <is>
          <t>RA410.53 .C68 1990, v...</t>
        </is>
      </c>
      <c r="E17" t="inlineStr">
        <is>
          <t>0                      RA 0410530C  68          1990                                        v...</t>
        </is>
      </c>
      <c r="F17" t="inlineStr">
        <is>
          <t>The Corporate transformation of health care / J. Warren Salmon, editor.</t>
        </is>
      </c>
      <c r="G17" t="inlineStr">
        <is>
          <t>V.2 PT. 2</t>
        </is>
      </c>
      <c r="H17" t="inlineStr">
        <is>
          <t>Yes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N17" t="inlineStr">
        <is>
          <t>Amityville, N.Y. : Baywood Pub. Co., c1990-</t>
        </is>
      </c>
      <c r="O17" t="inlineStr">
        <is>
          <t>1990</t>
        </is>
      </c>
      <c r="Q17" t="inlineStr">
        <is>
          <t>eng</t>
        </is>
      </c>
      <c r="R17" t="inlineStr">
        <is>
          <t>nyu</t>
        </is>
      </c>
      <c r="S17" t="inlineStr">
        <is>
          <t>Policy, politics, health, and medicine series.</t>
        </is>
      </c>
      <c r="T17" t="inlineStr">
        <is>
          <t xml:space="preserve">RA </t>
        </is>
      </c>
      <c r="U17" t="n">
        <v>9</v>
      </c>
      <c r="V17" t="n">
        <v>13</v>
      </c>
      <c r="W17" t="inlineStr">
        <is>
          <t>1998-11-12</t>
        </is>
      </c>
      <c r="X17" t="inlineStr">
        <is>
          <t>1998-11-12</t>
        </is>
      </c>
      <c r="Y17" t="inlineStr">
        <is>
          <t>1993-11-15</t>
        </is>
      </c>
      <c r="Z17" t="inlineStr">
        <is>
          <t>2000-01-12</t>
        </is>
      </c>
      <c r="AA17" t="n">
        <v>271</v>
      </c>
      <c r="AB17" t="n">
        <v>234</v>
      </c>
      <c r="AC17" t="n">
        <v>239</v>
      </c>
      <c r="AD17" t="n">
        <v>2</v>
      </c>
      <c r="AE17" t="n">
        <v>2</v>
      </c>
      <c r="AF17" t="n">
        <v>15</v>
      </c>
      <c r="AG17" t="n">
        <v>15</v>
      </c>
      <c r="AH17" t="n">
        <v>3</v>
      </c>
      <c r="AI17" t="n">
        <v>3</v>
      </c>
      <c r="AJ17" t="n">
        <v>4</v>
      </c>
      <c r="AK17" t="n">
        <v>4</v>
      </c>
      <c r="AL17" t="n">
        <v>10</v>
      </c>
      <c r="AM17" t="n">
        <v>10</v>
      </c>
      <c r="AN17" t="n">
        <v>0</v>
      </c>
      <c r="AO17" t="n">
        <v>0</v>
      </c>
      <c r="AP17" t="n">
        <v>2</v>
      </c>
      <c r="AQ17" t="n">
        <v>2</v>
      </c>
      <c r="AR17" t="inlineStr">
        <is>
          <t>No</t>
        </is>
      </c>
      <c r="AS17" t="inlineStr">
        <is>
          <t>Yes</t>
        </is>
      </c>
      <c r="AT17">
        <f>HYPERLINK("http://catalog.hathitrust.org/Record/002205353","HathiTrust Record")</f>
        <v/>
      </c>
      <c r="AU17">
        <f>HYPERLINK("https://creighton-primo.hosted.exlibrisgroup.com/primo-explore/search?tab=default_tab&amp;search_scope=EVERYTHING&amp;vid=01CRU&amp;lang=en_US&amp;offset=0&amp;query=any,contains,991001744879702656","Catalog Record")</f>
        <v/>
      </c>
      <c r="AV17">
        <f>HYPERLINK("http://www.worldcat.org/oclc/20934347","WorldCat Record")</f>
        <v/>
      </c>
      <c r="AW17" t="inlineStr">
        <is>
          <t>5091071341:eng</t>
        </is>
      </c>
      <c r="AX17" t="inlineStr">
        <is>
          <t>20934347</t>
        </is>
      </c>
      <c r="AY17" t="inlineStr">
        <is>
          <t>991001744879702656</t>
        </is>
      </c>
      <c r="AZ17" t="inlineStr">
        <is>
          <t>991001744879702656</t>
        </is>
      </c>
      <c r="BA17" t="inlineStr">
        <is>
          <t>2264753630002656</t>
        </is>
      </c>
      <c r="BB17" t="inlineStr">
        <is>
          <t>BOOK</t>
        </is>
      </c>
      <c r="BD17" t="inlineStr">
        <is>
          <t>9780895030870</t>
        </is>
      </c>
      <c r="BE17" t="inlineStr">
        <is>
          <t>30001002670661</t>
        </is>
      </c>
      <c r="BF17" t="inlineStr">
        <is>
          <t>893285167</t>
        </is>
      </c>
    </row>
    <row r="18">
      <c r="B18" t="inlineStr">
        <is>
          <t>CUHSL</t>
        </is>
      </c>
      <c r="C18" t="inlineStr">
        <is>
          <t>SHELVES</t>
        </is>
      </c>
      <c r="D18" t="inlineStr">
        <is>
          <t>RA410.53 .F8 1994</t>
        </is>
      </c>
      <c r="E18" t="inlineStr">
        <is>
          <t>0                      RA 0410530F  8           1994</t>
        </is>
      </c>
      <c r="F18" t="inlineStr">
        <is>
          <t>The future of health policy / Victor R. Fuchs.</t>
        </is>
      </c>
      <c r="H18" t="inlineStr">
        <is>
          <t>No</t>
        </is>
      </c>
      <c r="I18" t="inlineStr">
        <is>
          <t>1</t>
        </is>
      </c>
      <c r="J18" t="inlineStr">
        <is>
          <t>Yes</t>
        </is>
      </c>
      <c r="K18" t="inlineStr">
        <is>
          <t>No</t>
        </is>
      </c>
      <c r="L18" t="inlineStr">
        <is>
          <t>0</t>
        </is>
      </c>
      <c r="M18" t="inlineStr">
        <is>
          <t>Fuchs, Victor R.</t>
        </is>
      </c>
      <c r="N18" t="inlineStr">
        <is>
          <t>Cambridge, Mass. : Harvard University Press, 1994, c1993.</t>
        </is>
      </c>
      <c r="O18" t="inlineStr">
        <is>
          <t>1994</t>
        </is>
      </c>
      <c r="P18" t="inlineStr">
        <is>
          <t>1st Harvard University Press pbk. ed.</t>
        </is>
      </c>
      <c r="Q18" t="inlineStr">
        <is>
          <t>eng</t>
        </is>
      </c>
      <c r="R18" t="inlineStr">
        <is>
          <t>mau</t>
        </is>
      </c>
      <c r="T18" t="inlineStr">
        <is>
          <t xml:space="preserve">RA </t>
        </is>
      </c>
      <c r="U18" t="n">
        <v>5</v>
      </c>
      <c r="V18" t="n">
        <v>18</v>
      </c>
      <c r="W18" t="inlineStr">
        <is>
          <t>2007-09-27</t>
        </is>
      </c>
      <c r="X18" t="inlineStr">
        <is>
          <t>2007-09-27</t>
        </is>
      </c>
      <c r="Y18" t="inlineStr">
        <is>
          <t>1993-10-12</t>
        </is>
      </c>
      <c r="Z18" t="inlineStr">
        <is>
          <t>1995-02-21</t>
        </is>
      </c>
      <c r="AA18" t="n">
        <v>637</v>
      </c>
      <c r="AB18" t="n">
        <v>554</v>
      </c>
      <c r="AC18" t="n">
        <v>587</v>
      </c>
      <c r="AD18" t="n">
        <v>3</v>
      </c>
      <c r="AE18" t="n">
        <v>3</v>
      </c>
      <c r="AF18" t="n">
        <v>27</v>
      </c>
      <c r="AG18" t="n">
        <v>29</v>
      </c>
      <c r="AH18" t="n">
        <v>6</v>
      </c>
      <c r="AI18" t="n">
        <v>8</v>
      </c>
      <c r="AJ18" t="n">
        <v>7</v>
      </c>
      <c r="AK18" t="n">
        <v>7</v>
      </c>
      <c r="AL18" t="n">
        <v>13</v>
      </c>
      <c r="AM18" t="n">
        <v>13</v>
      </c>
      <c r="AN18" t="n">
        <v>1</v>
      </c>
      <c r="AO18" t="n">
        <v>1</v>
      </c>
      <c r="AP18" t="n">
        <v>7</v>
      </c>
      <c r="AQ18" t="n">
        <v>7</v>
      </c>
      <c r="AR18" t="inlineStr">
        <is>
          <t>No</t>
        </is>
      </c>
      <c r="AS18" t="inlineStr">
        <is>
          <t>Yes</t>
        </is>
      </c>
      <c r="AT18">
        <f>HYPERLINK("http://catalog.hathitrust.org/Record/002726447","HathiTrust Record")</f>
        <v/>
      </c>
      <c r="AU18">
        <f>HYPERLINK("https://creighton-primo.hosted.exlibrisgroup.com/primo-explore/search?tab=default_tab&amp;search_scope=EVERYTHING&amp;vid=01CRU&amp;lang=en_US&amp;offset=0&amp;query=any,contains,991001803499702656","Catalog Record")</f>
        <v/>
      </c>
      <c r="AV18">
        <f>HYPERLINK("http://www.worldcat.org/oclc/27811516","WorldCat Record")</f>
        <v/>
      </c>
      <c r="AW18" t="inlineStr">
        <is>
          <t>346442:eng</t>
        </is>
      </c>
      <c r="AX18" t="inlineStr">
        <is>
          <t>27811516</t>
        </is>
      </c>
      <c r="AY18" t="inlineStr">
        <is>
          <t>991001803499702656</t>
        </is>
      </c>
      <c r="AZ18" t="inlineStr">
        <is>
          <t>991001803499702656</t>
        </is>
      </c>
      <c r="BA18" t="inlineStr">
        <is>
          <t>2258792240002656</t>
        </is>
      </c>
      <c r="BB18" t="inlineStr">
        <is>
          <t>BOOK</t>
        </is>
      </c>
      <c r="BD18" t="inlineStr">
        <is>
          <t>9780674338258</t>
        </is>
      </c>
      <c r="BE18" t="inlineStr">
        <is>
          <t>30001002579508</t>
        </is>
      </c>
      <c r="BF18" t="inlineStr">
        <is>
          <t>893163036</t>
        </is>
      </c>
    </row>
    <row r="19">
      <c r="B19" t="inlineStr">
        <is>
          <t>CUHSL</t>
        </is>
      </c>
      <c r="C19" t="inlineStr">
        <is>
          <t>SHELVES</t>
        </is>
      </c>
      <c r="D19" t="inlineStr">
        <is>
          <t>RA410.53 .M46 1983</t>
        </is>
      </c>
      <c r="E19" t="inlineStr">
        <is>
          <t>0                      RA 0410530M  46          1983</t>
        </is>
      </c>
      <c r="F19" t="inlineStr">
        <is>
          <t>Medical costs, moral choices : a philosophy of health care economics in America / Paul T. Menzel.</t>
        </is>
      </c>
      <c r="H19" t="inlineStr">
        <is>
          <t>No</t>
        </is>
      </c>
      <c r="I19" t="inlineStr">
        <is>
          <t>1</t>
        </is>
      </c>
      <c r="J19" t="inlineStr">
        <is>
          <t>Yes</t>
        </is>
      </c>
      <c r="K19" t="inlineStr">
        <is>
          <t>No</t>
        </is>
      </c>
      <c r="L19" t="inlineStr">
        <is>
          <t>0</t>
        </is>
      </c>
      <c r="M19" t="inlineStr">
        <is>
          <t>Menzel, Paul T., 1942-</t>
        </is>
      </c>
      <c r="N19" t="inlineStr">
        <is>
          <t>New Haven [Conn.] : Yale University Press, c1983.</t>
        </is>
      </c>
      <c r="O19" t="inlineStr">
        <is>
          <t>1983</t>
        </is>
      </c>
      <c r="Q19" t="inlineStr">
        <is>
          <t>eng</t>
        </is>
      </c>
      <c r="R19" t="inlineStr">
        <is>
          <t>xxu</t>
        </is>
      </c>
      <c r="T19" t="inlineStr">
        <is>
          <t xml:space="preserve">RA </t>
        </is>
      </c>
      <c r="U19" t="n">
        <v>8</v>
      </c>
      <c r="V19" t="n">
        <v>40</v>
      </c>
      <c r="W19" t="inlineStr">
        <is>
          <t>1996-05-28</t>
        </is>
      </c>
      <c r="X19" t="inlineStr">
        <is>
          <t>2010-04-22</t>
        </is>
      </c>
      <c r="Y19" t="inlineStr">
        <is>
          <t>1987-12-19</t>
        </is>
      </c>
      <c r="Z19" t="inlineStr">
        <is>
          <t>1991-10-28</t>
        </is>
      </c>
      <c r="AA19" t="n">
        <v>781</v>
      </c>
      <c r="AB19" t="n">
        <v>690</v>
      </c>
      <c r="AC19" t="n">
        <v>839</v>
      </c>
      <c r="AD19" t="n">
        <v>5</v>
      </c>
      <c r="AE19" t="n">
        <v>5</v>
      </c>
      <c r="AF19" t="n">
        <v>33</v>
      </c>
      <c r="AG19" t="n">
        <v>40</v>
      </c>
      <c r="AH19" t="n">
        <v>12</v>
      </c>
      <c r="AI19" t="n">
        <v>18</v>
      </c>
      <c r="AJ19" t="n">
        <v>6</v>
      </c>
      <c r="AK19" t="n">
        <v>8</v>
      </c>
      <c r="AL19" t="n">
        <v>16</v>
      </c>
      <c r="AM19" t="n">
        <v>18</v>
      </c>
      <c r="AN19" t="n">
        <v>2</v>
      </c>
      <c r="AO19" t="n">
        <v>2</v>
      </c>
      <c r="AP19" t="n">
        <v>6</v>
      </c>
      <c r="AQ19" t="n">
        <v>6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HYPERLINK("https://creighton-primo.hosted.exlibrisgroup.com/primo-explore/search?tab=default_tab&amp;search_scope=EVERYTHING&amp;vid=01CRU&amp;lang=en_US&amp;offset=0&amp;query=any,contains,991001806139702656","Catalog Record")</f>
        <v/>
      </c>
      <c r="AV19">
        <f>HYPERLINK("http://www.worldcat.org/oclc/9324142","WorldCat Record")</f>
        <v/>
      </c>
      <c r="AW19" t="inlineStr">
        <is>
          <t>836654533:eng</t>
        </is>
      </c>
      <c r="AX19" t="inlineStr">
        <is>
          <t>9324142</t>
        </is>
      </c>
      <c r="AY19" t="inlineStr">
        <is>
          <t>991001806139702656</t>
        </is>
      </c>
      <c r="AZ19" t="inlineStr">
        <is>
          <t>991001806139702656</t>
        </is>
      </c>
      <c r="BA19" t="inlineStr">
        <is>
          <t>2259444420002656</t>
        </is>
      </c>
      <c r="BB19" t="inlineStr">
        <is>
          <t>BOOK</t>
        </is>
      </c>
      <c r="BD19" t="inlineStr">
        <is>
          <t>9780300029604</t>
        </is>
      </c>
      <c r="BE19" t="inlineStr">
        <is>
          <t>30001000636284</t>
        </is>
      </c>
      <c r="BF19" t="inlineStr">
        <is>
          <t>893122250</t>
        </is>
      </c>
    </row>
    <row r="20">
      <c r="B20" t="inlineStr">
        <is>
          <t>CUHSL</t>
        </is>
      </c>
      <c r="C20" t="inlineStr">
        <is>
          <t>SHELVES</t>
        </is>
      </c>
      <c r="D20" t="inlineStr">
        <is>
          <t>RA410.53 .N52 1993</t>
        </is>
      </c>
      <c r="E20" t="inlineStr">
        <is>
          <t>0                      RA 0410530N  52          1993</t>
        </is>
      </c>
      <c r="F20" t="inlineStr">
        <is>
          <t>Free for all? : lessons from the Rand Health Insurance Experiment / Joseph P. Newhouse and the Insurance Experiment Group.</t>
        </is>
      </c>
      <c r="H20" t="inlineStr">
        <is>
          <t>No</t>
        </is>
      </c>
      <c r="I20" t="inlineStr">
        <is>
          <t>1</t>
        </is>
      </c>
      <c r="J20" t="inlineStr">
        <is>
          <t>Yes</t>
        </is>
      </c>
      <c r="K20" t="inlineStr">
        <is>
          <t>No</t>
        </is>
      </c>
      <c r="L20" t="inlineStr">
        <is>
          <t>0</t>
        </is>
      </c>
      <c r="M20" t="inlineStr">
        <is>
          <t>Newhouse, Joseph P.</t>
        </is>
      </c>
      <c r="N20" t="inlineStr">
        <is>
          <t>Cambridge, Mass. : Harvard University Press, 1993.</t>
        </is>
      </c>
      <c r="O20" t="inlineStr">
        <is>
          <t>1993</t>
        </is>
      </c>
      <c r="Q20" t="inlineStr">
        <is>
          <t>eng</t>
        </is>
      </c>
      <c r="R20" t="inlineStr">
        <is>
          <t>mau</t>
        </is>
      </c>
      <c r="T20" t="inlineStr">
        <is>
          <t xml:space="preserve">RA </t>
        </is>
      </c>
      <c r="U20" t="n">
        <v>11</v>
      </c>
      <c r="V20" t="n">
        <v>15</v>
      </c>
      <c r="W20" t="inlineStr">
        <is>
          <t>1996-10-19</t>
        </is>
      </c>
      <c r="X20" t="inlineStr">
        <is>
          <t>1996-10-19</t>
        </is>
      </c>
      <c r="Y20" t="inlineStr">
        <is>
          <t>1993-10-12</t>
        </is>
      </c>
      <c r="Z20" t="inlineStr">
        <is>
          <t>1996-06-06</t>
        </is>
      </c>
      <c r="AA20" t="n">
        <v>446</v>
      </c>
      <c r="AB20" t="n">
        <v>366</v>
      </c>
      <c r="AC20" t="n">
        <v>390</v>
      </c>
      <c r="AD20" t="n">
        <v>4</v>
      </c>
      <c r="AE20" t="n">
        <v>4</v>
      </c>
      <c r="AF20" t="n">
        <v>17</v>
      </c>
      <c r="AG20" t="n">
        <v>17</v>
      </c>
      <c r="AH20" t="n">
        <v>3</v>
      </c>
      <c r="AI20" t="n">
        <v>3</v>
      </c>
      <c r="AJ20" t="n">
        <v>7</v>
      </c>
      <c r="AK20" t="n">
        <v>7</v>
      </c>
      <c r="AL20" t="n">
        <v>9</v>
      </c>
      <c r="AM20" t="n">
        <v>9</v>
      </c>
      <c r="AN20" t="n">
        <v>2</v>
      </c>
      <c r="AO20" t="n">
        <v>2</v>
      </c>
      <c r="AP20" t="n">
        <v>2</v>
      </c>
      <c r="AQ20" t="n">
        <v>2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HYPERLINK("https://creighton-primo.hosted.exlibrisgroup.com/primo-explore/search?tab=default_tab&amp;search_scope=EVERYTHING&amp;vid=01CRU&amp;lang=en_US&amp;offset=0&amp;query=any,contains,991001803459702656","Catalog Record")</f>
        <v/>
      </c>
      <c r="AV20">
        <f>HYPERLINK("http://www.worldcat.org/oclc/27974577","WorldCat Record")</f>
        <v/>
      </c>
      <c r="AW20" t="inlineStr">
        <is>
          <t>395888:eng</t>
        </is>
      </c>
      <c r="AX20" t="inlineStr">
        <is>
          <t>27974577</t>
        </is>
      </c>
      <c r="AY20" t="inlineStr">
        <is>
          <t>991001803459702656</t>
        </is>
      </c>
      <c r="AZ20" t="inlineStr">
        <is>
          <t>991001803459702656</t>
        </is>
      </c>
      <c r="BA20" t="inlineStr">
        <is>
          <t>2264246790002656</t>
        </is>
      </c>
      <c r="BB20" t="inlineStr">
        <is>
          <t>BOOK</t>
        </is>
      </c>
      <c r="BD20" t="inlineStr">
        <is>
          <t>9780674318465</t>
        </is>
      </c>
      <c r="BE20" t="inlineStr">
        <is>
          <t>30001002579482</t>
        </is>
      </c>
      <c r="BF20" t="inlineStr">
        <is>
          <t>893821739</t>
        </is>
      </c>
    </row>
    <row r="21">
      <c r="B21" t="inlineStr">
        <is>
          <t>CUHSL</t>
        </is>
      </c>
      <c r="C21" t="inlineStr">
        <is>
          <t>SHELVES</t>
        </is>
      </c>
      <c r="D21" t="inlineStr">
        <is>
          <t>RA410.53 .S7 1988</t>
        </is>
      </c>
      <c r="E21" t="inlineStr">
        <is>
          <t>0                      RA 0410530S  7           1988</t>
        </is>
      </c>
      <c r="F21" t="inlineStr">
        <is>
          <t>Stemming the rising costs of medical care : answers and antidotes.</t>
        </is>
      </c>
      <c r="H21" t="inlineStr">
        <is>
          <t>No</t>
        </is>
      </c>
      <c r="I21" t="inlineStr">
        <is>
          <t>1</t>
        </is>
      </c>
      <c r="J21" t="inlineStr">
        <is>
          <t>Yes</t>
        </is>
      </c>
      <c r="K21" t="inlineStr">
        <is>
          <t>No</t>
        </is>
      </c>
      <c r="L21" t="inlineStr">
        <is>
          <t>0</t>
        </is>
      </c>
      <c r="N21" t="inlineStr">
        <is>
          <t>Battle Creek, Mich. : W.K. Kellogg Foundation, 1988.</t>
        </is>
      </c>
      <c r="O21" t="inlineStr">
        <is>
          <t>1988</t>
        </is>
      </c>
      <c r="Q21" t="inlineStr">
        <is>
          <t>eng</t>
        </is>
      </c>
      <c r="R21" t="inlineStr">
        <is>
          <t>miu</t>
        </is>
      </c>
      <c r="T21" t="inlineStr">
        <is>
          <t xml:space="preserve">RA </t>
        </is>
      </c>
      <c r="U21" t="n">
        <v>6</v>
      </c>
      <c r="V21" t="n">
        <v>14</v>
      </c>
      <c r="W21" t="inlineStr">
        <is>
          <t>1996-10-16</t>
        </is>
      </c>
      <c r="X21" t="inlineStr">
        <is>
          <t>2007-11-16</t>
        </is>
      </c>
      <c r="Y21" t="inlineStr">
        <is>
          <t>1988-04-28</t>
        </is>
      </c>
      <c r="Z21" t="inlineStr">
        <is>
          <t>1991-12-10</t>
        </is>
      </c>
      <c r="AA21" t="n">
        <v>527</v>
      </c>
      <c r="AB21" t="n">
        <v>506</v>
      </c>
      <c r="AC21" t="n">
        <v>507</v>
      </c>
      <c r="AD21" t="n">
        <v>6</v>
      </c>
      <c r="AE21" t="n">
        <v>6</v>
      </c>
      <c r="AF21" t="n">
        <v>19</v>
      </c>
      <c r="AG21" t="n">
        <v>19</v>
      </c>
      <c r="AH21" t="n">
        <v>6</v>
      </c>
      <c r="AI21" t="n">
        <v>6</v>
      </c>
      <c r="AJ21" t="n">
        <v>3</v>
      </c>
      <c r="AK21" t="n">
        <v>3</v>
      </c>
      <c r="AL21" t="n">
        <v>13</v>
      </c>
      <c r="AM21" t="n">
        <v>13</v>
      </c>
      <c r="AN21" t="n">
        <v>4</v>
      </c>
      <c r="AO21" t="n">
        <v>4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HYPERLINK("http://catalog.hathitrust.org/Record/000902040","HathiTrust Record")</f>
        <v/>
      </c>
      <c r="AU21">
        <f>HYPERLINK("https://creighton-primo.hosted.exlibrisgroup.com/primo-explore/search?tab=default_tab&amp;search_scope=EVERYTHING&amp;vid=01CRU&amp;lang=en_US&amp;offset=0&amp;query=any,contains,991001789639702656","Catalog Record")</f>
        <v/>
      </c>
      <c r="AV21">
        <f>HYPERLINK("http://www.worldcat.org/oclc/17747965","WorldCat Record")</f>
        <v/>
      </c>
      <c r="AW21" t="inlineStr">
        <is>
          <t>1780485753:eng</t>
        </is>
      </c>
      <c r="AX21" t="inlineStr">
        <is>
          <t>17747965</t>
        </is>
      </c>
      <c r="AY21" t="inlineStr">
        <is>
          <t>991001789639702656</t>
        </is>
      </c>
      <c r="AZ21" t="inlineStr">
        <is>
          <t>991001789639702656</t>
        </is>
      </c>
      <c r="BA21" t="inlineStr">
        <is>
          <t>2264137390002656</t>
        </is>
      </c>
      <c r="BB21" t="inlineStr">
        <is>
          <t>BOOK</t>
        </is>
      </c>
      <c r="BE21" t="inlineStr">
        <is>
          <t>30001000978579</t>
        </is>
      </c>
      <c r="BF21" t="inlineStr">
        <is>
          <t>893821723</t>
        </is>
      </c>
    </row>
    <row r="22">
      <c r="B22" t="inlineStr">
        <is>
          <t>CUHSL</t>
        </is>
      </c>
      <c r="C22" t="inlineStr">
        <is>
          <t>SHELVES</t>
        </is>
      </c>
      <c r="D22" t="inlineStr">
        <is>
          <t>RA410.53 .W64 1984</t>
        </is>
      </c>
      <c r="E22" t="inlineStr">
        <is>
          <t>0                      RA 0410530W  64          1984</t>
        </is>
      </c>
      <c r="F22" t="inlineStr">
        <is>
          <t>The medical industrial complex / Stanley Wohl.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Wohl, Stanley.</t>
        </is>
      </c>
      <c r="N22" t="inlineStr">
        <is>
          <t>New York : Harmony Books, c1984.</t>
        </is>
      </c>
      <c r="O22" t="inlineStr">
        <is>
          <t>1984</t>
        </is>
      </c>
      <c r="P22" t="inlineStr">
        <is>
          <t>1st ed.</t>
        </is>
      </c>
      <c r="Q22" t="inlineStr">
        <is>
          <t>eng</t>
        </is>
      </c>
      <c r="R22" t="inlineStr">
        <is>
          <t>nyu</t>
        </is>
      </c>
      <c r="T22" t="inlineStr">
        <is>
          <t xml:space="preserve">RA </t>
        </is>
      </c>
      <c r="U22" t="n">
        <v>3</v>
      </c>
      <c r="V22" t="n">
        <v>3</v>
      </c>
      <c r="W22" t="inlineStr">
        <is>
          <t>1993-10-09</t>
        </is>
      </c>
      <c r="X22" t="inlineStr">
        <is>
          <t>1993-10-09</t>
        </is>
      </c>
      <c r="Y22" t="inlineStr">
        <is>
          <t>1987-12-19</t>
        </is>
      </c>
      <c r="Z22" t="inlineStr">
        <is>
          <t>1987-12-19</t>
        </is>
      </c>
      <c r="AA22" t="n">
        <v>763</v>
      </c>
      <c r="AB22" t="n">
        <v>716</v>
      </c>
      <c r="AC22" t="n">
        <v>723</v>
      </c>
      <c r="AD22" t="n">
        <v>2</v>
      </c>
      <c r="AE22" t="n">
        <v>2</v>
      </c>
      <c r="AF22" t="n">
        <v>22</v>
      </c>
      <c r="AG22" t="n">
        <v>22</v>
      </c>
      <c r="AH22" t="n">
        <v>8</v>
      </c>
      <c r="AI22" t="n">
        <v>8</v>
      </c>
      <c r="AJ22" t="n">
        <v>3</v>
      </c>
      <c r="AK22" t="n">
        <v>3</v>
      </c>
      <c r="AL22" t="n">
        <v>14</v>
      </c>
      <c r="AM22" t="n">
        <v>14</v>
      </c>
      <c r="AN22" t="n">
        <v>1</v>
      </c>
      <c r="AO22" t="n">
        <v>1</v>
      </c>
      <c r="AP22" t="n">
        <v>3</v>
      </c>
      <c r="AQ22" t="n">
        <v>3</v>
      </c>
      <c r="AR22" t="inlineStr">
        <is>
          <t>No</t>
        </is>
      </c>
      <c r="AS22" t="inlineStr">
        <is>
          <t>Yes</t>
        </is>
      </c>
      <c r="AT22">
        <f>HYPERLINK("http://catalog.hathitrust.org/Record/000779679","HathiTrust Record")</f>
        <v/>
      </c>
      <c r="AU22">
        <f>HYPERLINK("https://creighton-primo.hosted.exlibrisgroup.com/primo-explore/search?tab=default_tab&amp;search_scope=EVERYTHING&amp;vid=01CRU&amp;lang=en_US&amp;offset=0&amp;query=any,contains,991001544009702656","Catalog Record")</f>
        <v/>
      </c>
      <c r="AV22">
        <f>HYPERLINK("http://www.worldcat.org/oclc/10277764","WorldCat Record")</f>
        <v/>
      </c>
      <c r="AW22" t="inlineStr">
        <is>
          <t>3490835:eng</t>
        </is>
      </c>
      <c r="AX22" t="inlineStr">
        <is>
          <t>10277764</t>
        </is>
      </c>
      <c r="AY22" t="inlineStr">
        <is>
          <t>991001544009702656</t>
        </is>
      </c>
      <c r="AZ22" t="inlineStr">
        <is>
          <t>991001544009702656</t>
        </is>
      </c>
      <c r="BA22" t="inlineStr">
        <is>
          <t>2265292190002656</t>
        </is>
      </c>
      <c r="BB22" t="inlineStr">
        <is>
          <t>BOOK</t>
        </is>
      </c>
      <c r="BD22" t="inlineStr">
        <is>
          <t>9780517553510</t>
        </is>
      </c>
      <c r="BE22" t="inlineStr">
        <is>
          <t>30001000636383</t>
        </is>
      </c>
      <c r="BF22" t="inlineStr">
        <is>
          <t>893541494</t>
        </is>
      </c>
    </row>
    <row r="23">
      <c r="B23" t="inlineStr">
        <is>
          <t>CUHSL</t>
        </is>
      </c>
      <c r="C23" t="inlineStr">
        <is>
          <t>SHELVES</t>
        </is>
      </c>
      <c r="D23" t="inlineStr">
        <is>
          <t>RA410.54.O7 R37 1992</t>
        </is>
      </c>
      <c r="E23" t="inlineStr">
        <is>
          <t>0                      RA 0410540O  7                  R  37          1992</t>
        </is>
      </c>
      <c r="F23" t="inlineStr">
        <is>
          <t>Rationing America's medical care : the Oregon Plan and beyond / edited by Martin A. Strosberg, Joshua M. Wiener. Robert Baker, with I. Alan Fein.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N23" t="inlineStr">
        <is>
          <t>Washington, D.C. : Brookings Institution, c1992.</t>
        </is>
      </c>
      <c r="O23" t="inlineStr">
        <is>
          <t>1992</t>
        </is>
      </c>
      <c r="Q23" t="inlineStr">
        <is>
          <t>eng</t>
        </is>
      </c>
      <c r="R23" t="inlineStr">
        <is>
          <t>dcu</t>
        </is>
      </c>
      <c r="S23" t="inlineStr">
        <is>
          <t>Brookings dialogues on public policy</t>
        </is>
      </c>
      <c r="T23" t="inlineStr">
        <is>
          <t xml:space="preserve">RA </t>
        </is>
      </c>
      <c r="U23" t="n">
        <v>13</v>
      </c>
      <c r="V23" t="n">
        <v>13</v>
      </c>
      <c r="W23" t="inlineStr">
        <is>
          <t>2001-10-25</t>
        </is>
      </c>
      <c r="X23" t="inlineStr">
        <is>
          <t>2001-10-25</t>
        </is>
      </c>
      <c r="Y23" t="inlineStr">
        <is>
          <t>1992-12-10</t>
        </is>
      </c>
      <c r="Z23" t="inlineStr">
        <is>
          <t>1992-12-10</t>
        </is>
      </c>
      <c r="AA23" t="n">
        <v>728</v>
      </c>
      <c r="AB23" t="n">
        <v>658</v>
      </c>
      <c r="AC23" t="n">
        <v>663</v>
      </c>
      <c r="AD23" t="n">
        <v>6</v>
      </c>
      <c r="AE23" t="n">
        <v>6</v>
      </c>
      <c r="AF23" t="n">
        <v>40</v>
      </c>
      <c r="AG23" t="n">
        <v>40</v>
      </c>
      <c r="AH23" t="n">
        <v>10</v>
      </c>
      <c r="AI23" t="n">
        <v>10</v>
      </c>
      <c r="AJ23" t="n">
        <v>7</v>
      </c>
      <c r="AK23" t="n">
        <v>7</v>
      </c>
      <c r="AL23" t="n">
        <v>14</v>
      </c>
      <c r="AM23" t="n">
        <v>14</v>
      </c>
      <c r="AN23" t="n">
        <v>5</v>
      </c>
      <c r="AO23" t="n">
        <v>5</v>
      </c>
      <c r="AP23" t="n">
        <v>14</v>
      </c>
      <c r="AQ23" t="n">
        <v>14</v>
      </c>
      <c r="AR23" t="inlineStr">
        <is>
          <t>No</t>
        </is>
      </c>
      <c r="AS23" t="inlineStr">
        <is>
          <t>No</t>
        </is>
      </c>
      <c r="AU23">
        <f>HYPERLINK("https://creighton-primo.hosted.exlibrisgroup.com/primo-explore/search?tab=default_tab&amp;search_scope=EVERYTHING&amp;vid=01CRU&amp;lang=en_US&amp;offset=0&amp;query=any,contains,991001351719702656","Catalog Record")</f>
        <v/>
      </c>
      <c r="AV23">
        <f>HYPERLINK("http://www.worldcat.org/oclc/25500795","WorldCat Record")</f>
        <v/>
      </c>
      <c r="AW23" t="inlineStr">
        <is>
          <t>795780742:eng</t>
        </is>
      </c>
      <c r="AX23" t="inlineStr">
        <is>
          <t>25500795</t>
        </is>
      </c>
      <c r="AY23" t="inlineStr">
        <is>
          <t>991001351719702656</t>
        </is>
      </c>
      <c r="AZ23" t="inlineStr">
        <is>
          <t>991001351719702656</t>
        </is>
      </c>
      <c r="BA23" t="inlineStr">
        <is>
          <t>2270057840002656</t>
        </is>
      </c>
      <c r="BB23" t="inlineStr">
        <is>
          <t>BOOK</t>
        </is>
      </c>
      <c r="BD23" t="inlineStr">
        <is>
          <t>9780815781974</t>
        </is>
      </c>
      <c r="BE23" t="inlineStr">
        <is>
          <t>30001002459636</t>
        </is>
      </c>
      <c r="BF23" t="inlineStr">
        <is>
          <t>893727497</t>
        </is>
      </c>
    </row>
    <row r="24">
      <c r="B24" t="inlineStr">
        <is>
          <t>CUHSL</t>
        </is>
      </c>
      <c r="C24" t="inlineStr">
        <is>
          <t>SHELVES</t>
        </is>
      </c>
      <c r="D24" t="inlineStr">
        <is>
          <t>RA411 .R56 1976</t>
        </is>
      </c>
      <c r="E24" t="inlineStr">
        <is>
          <t>0                      RA 0411000R  56          1976</t>
        </is>
      </c>
      <c r="F24" t="inlineStr">
        <is>
          <t>Health care systems in world perspective / Milton I. Roemer.</t>
        </is>
      </c>
      <c r="H24" t="inlineStr">
        <is>
          <t>No</t>
        </is>
      </c>
      <c r="I24" t="inlineStr">
        <is>
          <t>1</t>
        </is>
      </c>
      <c r="J24" t="inlineStr">
        <is>
          <t>Yes</t>
        </is>
      </c>
      <c r="K24" t="inlineStr">
        <is>
          <t>No</t>
        </is>
      </c>
      <c r="L24" t="inlineStr">
        <is>
          <t>0</t>
        </is>
      </c>
      <c r="M24" t="inlineStr">
        <is>
          <t>Roemer, Milton Irwin, 1916-2001.</t>
        </is>
      </c>
      <c r="N24" t="inlineStr">
        <is>
          <t>Ann Arbor : Health Administration Press, 1976.</t>
        </is>
      </c>
      <c r="O24" t="inlineStr">
        <is>
          <t>1976</t>
        </is>
      </c>
      <c r="Q24" t="inlineStr">
        <is>
          <t>eng</t>
        </is>
      </c>
      <c r="R24" t="inlineStr">
        <is>
          <t>miu</t>
        </is>
      </c>
      <c r="T24" t="inlineStr">
        <is>
          <t xml:space="preserve">RA </t>
        </is>
      </c>
      <c r="U24" t="n">
        <v>9</v>
      </c>
      <c r="V24" t="n">
        <v>22</v>
      </c>
      <c r="W24" t="inlineStr">
        <is>
          <t>2002-07-24</t>
        </is>
      </c>
      <c r="X24" t="inlineStr">
        <is>
          <t>2002-07-24</t>
        </is>
      </c>
      <c r="Y24" t="inlineStr">
        <is>
          <t>1987-12-22</t>
        </is>
      </c>
      <c r="Z24" t="inlineStr">
        <is>
          <t>1992-03-17</t>
        </is>
      </c>
      <c r="AA24" t="n">
        <v>347</v>
      </c>
      <c r="AB24" t="n">
        <v>279</v>
      </c>
      <c r="AC24" t="n">
        <v>286</v>
      </c>
      <c r="AD24" t="n">
        <v>2</v>
      </c>
      <c r="AE24" t="n">
        <v>2</v>
      </c>
      <c r="AF24" t="n">
        <v>10</v>
      </c>
      <c r="AG24" t="n">
        <v>10</v>
      </c>
      <c r="AH24" t="n">
        <v>0</v>
      </c>
      <c r="AI24" t="n">
        <v>0</v>
      </c>
      <c r="AJ24" t="n">
        <v>2</v>
      </c>
      <c r="AK24" t="n">
        <v>2</v>
      </c>
      <c r="AL24" t="n">
        <v>5</v>
      </c>
      <c r="AM24" t="n">
        <v>5</v>
      </c>
      <c r="AN24" t="n">
        <v>0</v>
      </c>
      <c r="AO24" t="n">
        <v>0</v>
      </c>
      <c r="AP24" t="n">
        <v>5</v>
      </c>
      <c r="AQ24" t="n">
        <v>5</v>
      </c>
      <c r="AR24" t="inlineStr">
        <is>
          <t>No</t>
        </is>
      </c>
      <c r="AS24" t="inlineStr">
        <is>
          <t>Yes</t>
        </is>
      </c>
      <c r="AT24">
        <f>HYPERLINK("http://catalog.hathitrust.org/Record/000724909","HathiTrust Record")</f>
        <v/>
      </c>
      <c r="AU24">
        <f>HYPERLINK("https://creighton-primo.hosted.exlibrisgroup.com/primo-explore/search?tab=default_tab&amp;search_scope=EVERYTHING&amp;vid=01CRU&amp;lang=en_US&amp;offset=0&amp;query=any,contains,991001753359702656","Catalog Record")</f>
        <v/>
      </c>
      <c r="AV24">
        <f>HYPERLINK("http://www.worldcat.org/oclc/2345853","WorldCat Record")</f>
        <v/>
      </c>
      <c r="AW24" t="inlineStr">
        <is>
          <t>149089132:eng</t>
        </is>
      </c>
      <c r="AX24" t="inlineStr">
        <is>
          <t>2345853</t>
        </is>
      </c>
      <c r="AY24" t="inlineStr">
        <is>
          <t>991001753359702656</t>
        </is>
      </c>
      <c r="AZ24" t="inlineStr">
        <is>
          <t>991001753359702656</t>
        </is>
      </c>
      <c r="BA24" t="inlineStr">
        <is>
          <t>2262020080002656</t>
        </is>
      </c>
      <c r="BB24" t="inlineStr">
        <is>
          <t>BOOK</t>
        </is>
      </c>
      <c r="BD24" t="inlineStr">
        <is>
          <t>9780914904137</t>
        </is>
      </c>
      <c r="BE24" t="inlineStr">
        <is>
          <t>30001000688335</t>
        </is>
      </c>
      <c r="BF24" t="inlineStr">
        <is>
          <t>893135701</t>
        </is>
      </c>
    </row>
    <row r="25">
      <c r="B25" t="inlineStr">
        <is>
          <t>CUHSL</t>
        </is>
      </c>
      <c r="C25" t="inlineStr">
        <is>
          <t>SHELVES</t>
        </is>
      </c>
      <c r="D25" t="inlineStr">
        <is>
          <t>RA412.5.S9 I45 1992</t>
        </is>
      </c>
      <c r="E25" t="inlineStr">
        <is>
          <t>0                      RA 0412500S  9                  I  45          1992</t>
        </is>
      </c>
      <c r="F25" t="inlineStr">
        <is>
          <t>Health politics : interests and institutions in Western Europe / Ellen M. Immergut.</t>
        </is>
      </c>
      <c r="H25" t="inlineStr">
        <is>
          <t>No</t>
        </is>
      </c>
      <c r="I25" t="inlineStr">
        <is>
          <t>1</t>
        </is>
      </c>
      <c r="J25" t="inlineStr">
        <is>
          <t>Yes</t>
        </is>
      </c>
      <c r="K25" t="inlineStr">
        <is>
          <t>No</t>
        </is>
      </c>
      <c r="L25" t="inlineStr">
        <is>
          <t>0</t>
        </is>
      </c>
      <c r="M25" t="inlineStr">
        <is>
          <t>Immergut, Ellen M.</t>
        </is>
      </c>
      <c r="N25" t="inlineStr">
        <is>
          <t>Cambridge [England] ; New York, NY, USA : Cambridge University Press, 1992.</t>
        </is>
      </c>
      <c r="O25" t="inlineStr">
        <is>
          <t>1992</t>
        </is>
      </c>
      <c r="Q25" t="inlineStr">
        <is>
          <t>eng</t>
        </is>
      </c>
      <c r="R25" t="inlineStr">
        <is>
          <t>enk</t>
        </is>
      </c>
      <c r="S25" t="inlineStr">
        <is>
          <t>Cambridge studies in comparative politics</t>
        </is>
      </c>
      <c r="T25" t="inlineStr">
        <is>
          <t xml:space="preserve">RA </t>
        </is>
      </c>
      <c r="U25" t="n">
        <v>9</v>
      </c>
      <c r="V25" t="n">
        <v>10</v>
      </c>
      <c r="W25" t="inlineStr">
        <is>
          <t>1995-11-07</t>
        </is>
      </c>
      <c r="X25" t="inlineStr">
        <is>
          <t>1995-11-07</t>
        </is>
      </c>
      <c r="Y25" t="inlineStr">
        <is>
          <t>1993-12-06</t>
        </is>
      </c>
      <c r="Z25" t="inlineStr">
        <is>
          <t>1995-07-23</t>
        </is>
      </c>
      <c r="AA25" t="n">
        <v>359</v>
      </c>
      <c r="AB25" t="n">
        <v>235</v>
      </c>
      <c r="AC25" t="n">
        <v>235</v>
      </c>
      <c r="AD25" t="n">
        <v>3</v>
      </c>
      <c r="AE25" t="n">
        <v>3</v>
      </c>
      <c r="AF25" t="n">
        <v>12</v>
      </c>
      <c r="AG25" t="n">
        <v>12</v>
      </c>
      <c r="AH25" t="n">
        <v>3</v>
      </c>
      <c r="AI25" t="n">
        <v>3</v>
      </c>
      <c r="AJ25" t="n">
        <v>6</v>
      </c>
      <c r="AK25" t="n">
        <v>6</v>
      </c>
      <c r="AL25" t="n">
        <v>6</v>
      </c>
      <c r="AM25" t="n">
        <v>6</v>
      </c>
      <c r="AN25" t="n">
        <v>1</v>
      </c>
      <c r="AO25" t="n">
        <v>1</v>
      </c>
      <c r="AP25" t="n">
        <v>1</v>
      </c>
      <c r="AQ25" t="n">
        <v>1</v>
      </c>
      <c r="AR25" t="inlineStr">
        <is>
          <t>No</t>
        </is>
      </c>
      <c r="AS25" t="inlineStr">
        <is>
          <t>No</t>
        </is>
      </c>
      <c r="AU25">
        <f>HYPERLINK("https://creighton-primo.hosted.exlibrisgroup.com/primo-explore/search?tab=default_tab&amp;search_scope=EVERYTHING&amp;vid=01CRU&amp;lang=en_US&amp;offset=0&amp;query=any,contains,991001745019702656","Catalog Record")</f>
        <v/>
      </c>
      <c r="AV25">
        <f>HYPERLINK("http://www.worldcat.org/oclc/25317487","WorldCat Record")</f>
        <v/>
      </c>
      <c r="AW25" t="inlineStr">
        <is>
          <t>28057547:eng</t>
        </is>
      </c>
      <c r="AX25" t="inlineStr">
        <is>
          <t>25317487</t>
        </is>
      </c>
      <c r="AY25" t="inlineStr">
        <is>
          <t>991001745019702656</t>
        </is>
      </c>
      <c r="AZ25" t="inlineStr">
        <is>
          <t>991001745019702656</t>
        </is>
      </c>
      <c r="BA25" t="inlineStr">
        <is>
          <t>2267802400002656</t>
        </is>
      </c>
      <c r="BB25" t="inlineStr">
        <is>
          <t>BOOK</t>
        </is>
      </c>
      <c r="BD25" t="inlineStr">
        <is>
          <t>9780521413350</t>
        </is>
      </c>
      <c r="BE25" t="inlineStr">
        <is>
          <t>30001002670844</t>
        </is>
      </c>
      <c r="BF25" t="inlineStr">
        <is>
          <t>893649433</t>
        </is>
      </c>
    </row>
    <row r="26">
      <c r="B26" t="inlineStr">
        <is>
          <t>CUHSL</t>
        </is>
      </c>
      <c r="C26" t="inlineStr">
        <is>
          <t>SHELVES</t>
        </is>
      </c>
      <c r="D26" t="inlineStr">
        <is>
          <t>RA412.5.U6 W52 1992</t>
        </is>
      </c>
      <c r="E26" t="inlineStr">
        <is>
          <t>0                      RA 0412500U  6                  W  52          1992</t>
        </is>
      </c>
      <c r="F26" t="inlineStr">
        <is>
          <t>Why the United States does not have a national health program / Vicente Navarro, editor.</t>
        </is>
      </c>
      <c r="H26" t="inlineStr">
        <is>
          <t>No</t>
        </is>
      </c>
      <c r="I26" t="inlineStr">
        <is>
          <t>1</t>
        </is>
      </c>
      <c r="J26" t="inlineStr">
        <is>
          <t>Yes</t>
        </is>
      </c>
      <c r="K26" t="inlineStr">
        <is>
          <t>No</t>
        </is>
      </c>
      <c r="L26" t="inlineStr">
        <is>
          <t>0</t>
        </is>
      </c>
      <c r="N26" t="inlineStr">
        <is>
          <t>Amityville, N.Y. : Baywood Pub. Co., c1992.</t>
        </is>
      </c>
      <c r="O26" t="inlineStr">
        <is>
          <t>1992</t>
        </is>
      </c>
      <c r="Q26" t="inlineStr">
        <is>
          <t>eng</t>
        </is>
      </c>
      <c r="R26" t="inlineStr">
        <is>
          <t>nyu</t>
        </is>
      </c>
      <c r="S26" t="inlineStr">
        <is>
          <t>Policy, politics, health and medicine series</t>
        </is>
      </c>
      <c r="T26" t="inlineStr">
        <is>
          <t xml:space="preserve">RA </t>
        </is>
      </c>
      <c r="U26" t="n">
        <v>6</v>
      </c>
      <c r="V26" t="n">
        <v>15</v>
      </c>
      <c r="W26" t="inlineStr">
        <is>
          <t>1996-06-14</t>
        </is>
      </c>
      <c r="X26" t="inlineStr">
        <is>
          <t>2007-04-29</t>
        </is>
      </c>
      <c r="Y26" t="inlineStr">
        <is>
          <t>1993-11-15</t>
        </is>
      </c>
      <c r="Z26" t="inlineStr">
        <is>
          <t>1996-10-28</t>
        </is>
      </c>
      <c r="AA26" t="n">
        <v>438</v>
      </c>
      <c r="AB26" t="n">
        <v>400</v>
      </c>
      <c r="AC26" t="n">
        <v>428</v>
      </c>
      <c r="AD26" t="n">
        <v>3</v>
      </c>
      <c r="AE26" t="n">
        <v>3</v>
      </c>
      <c r="AF26" t="n">
        <v>23</v>
      </c>
      <c r="AG26" t="n">
        <v>24</v>
      </c>
      <c r="AH26" t="n">
        <v>11</v>
      </c>
      <c r="AI26" t="n">
        <v>11</v>
      </c>
      <c r="AJ26" t="n">
        <v>5</v>
      </c>
      <c r="AK26" t="n">
        <v>6</v>
      </c>
      <c r="AL26" t="n">
        <v>12</v>
      </c>
      <c r="AM26" t="n">
        <v>13</v>
      </c>
      <c r="AN26" t="n">
        <v>1</v>
      </c>
      <c r="AO26" t="n">
        <v>1</v>
      </c>
      <c r="AP26" t="n">
        <v>1</v>
      </c>
      <c r="AQ26" t="n">
        <v>1</v>
      </c>
      <c r="AR26" t="inlineStr">
        <is>
          <t>No</t>
        </is>
      </c>
      <c r="AS26" t="inlineStr">
        <is>
          <t>Yes</t>
        </is>
      </c>
      <c r="AT26">
        <f>HYPERLINK("http://catalog.hathitrust.org/Record/002610246","HathiTrust Record")</f>
        <v/>
      </c>
      <c r="AU26">
        <f>HYPERLINK("https://creighton-primo.hosted.exlibrisgroup.com/primo-explore/search?tab=default_tab&amp;search_scope=EVERYTHING&amp;vid=01CRU&amp;lang=en_US&amp;offset=0&amp;query=any,contains,991001744959702656","Catalog Record")</f>
        <v/>
      </c>
      <c r="AV26">
        <f>HYPERLINK("http://www.worldcat.org/oclc/26400212","WorldCat Record")</f>
        <v/>
      </c>
      <c r="AW26" t="inlineStr">
        <is>
          <t>28571933:eng</t>
        </is>
      </c>
      <c r="AX26" t="inlineStr">
        <is>
          <t>26400212</t>
        </is>
      </c>
      <c r="AY26" t="inlineStr">
        <is>
          <t>991001744959702656</t>
        </is>
      </c>
      <c r="AZ26" t="inlineStr">
        <is>
          <t>991001744959702656</t>
        </is>
      </c>
      <c r="BA26" t="inlineStr">
        <is>
          <t>2267970620002656</t>
        </is>
      </c>
      <c r="BB26" t="inlineStr">
        <is>
          <t>BOOK</t>
        </is>
      </c>
      <c r="BD26" t="inlineStr">
        <is>
          <t>9780895031051</t>
        </is>
      </c>
      <c r="BE26" t="inlineStr">
        <is>
          <t>30001002670703</t>
        </is>
      </c>
      <c r="BF26" t="inlineStr">
        <is>
          <t>893149619</t>
        </is>
      </c>
    </row>
    <row r="27">
      <c r="B27" t="inlineStr">
        <is>
          <t>CUHSL</t>
        </is>
      </c>
      <c r="C27" t="inlineStr">
        <is>
          <t>SHELVES</t>
        </is>
      </c>
      <c r="D27" t="inlineStr">
        <is>
          <t>RA413.5.U5 Z44 1998</t>
        </is>
      </c>
      <c r="E27" t="inlineStr">
        <is>
          <t>0                      RA 0413500U  5                  Z  44          1998</t>
        </is>
      </c>
      <c r="F27" t="inlineStr">
        <is>
          <t>The managed care blues and how to cure them / Walter A. Zelman, Robert A. Berenson.</t>
        </is>
      </c>
      <c r="H27" t="inlineStr">
        <is>
          <t>No</t>
        </is>
      </c>
      <c r="I27" t="inlineStr">
        <is>
          <t>1</t>
        </is>
      </c>
      <c r="J27" t="inlineStr">
        <is>
          <t>Yes</t>
        </is>
      </c>
      <c r="K27" t="inlineStr">
        <is>
          <t>No</t>
        </is>
      </c>
      <c r="L27" t="inlineStr">
        <is>
          <t>0</t>
        </is>
      </c>
      <c r="M27" t="inlineStr">
        <is>
          <t>Zelman, Walter A.</t>
        </is>
      </c>
      <c r="N27" t="inlineStr">
        <is>
          <t>Washington, D.C. : Georgetown University Press, c1998.</t>
        </is>
      </c>
      <c r="O27" t="inlineStr">
        <is>
          <t>1998</t>
        </is>
      </c>
      <c r="Q27" t="inlineStr">
        <is>
          <t>eng</t>
        </is>
      </c>
      <c r="R27" t="inlineStr">
        <is>
          <t>dcu</t>
        </is>
      </c>
      <c r="T27" t="inlineStr">
        <is>
          <t xml:space="preserve">RA </t>
        </is>
      </c>
      <c r="U27" t="n">
        <v>1</v>
      </c>
      <c r="V27" t="n">
        <v>19</v>
      </c>
      <c r="W27" t="inlineStr">
        <is>
          <t>2005-10-05</t>
        </is>
      </c>
      <c r="X27" t="inlineStr">
        <is>
          <t>2007-04-11</t>
        </is>
      </c>
      <c r="Y27" t="inlineStr">
        <is>
          <t>2004-09-24</t>
        </is>
      </c>
      <c r="Z27" t="inlineStr">
        <is>
          <t>2004-09-24</t>
        </is>
      </c>
      <c r="AA27" t="n">
        <v>351</v>
      </c>
      <c r="AB27" t="n">
        <v>339</v>
      </c>
      <c r="AC27" t="n">
        <v>344</v>
      </c>
      <c r="AD27" t="n">
        <v>2</v>
      </c>
      <c r="AE27" t="n">
        <v>2</v>
      </c>
      <c r="AF27" t="n">
        <v>13</v>
      </c>
      <c r="AG27" t="n">
        <v>13</v>
      </c>
      <c r="AH27" t="n">
        <v>3</v>
      </c>
      <c r="AI27" t="n">
        <v>3</v>
      </c>
      <c r="AJ27" t="n">
        <v>4</v>
      </c>
      <c r="AK27" t="n">
        <v>4</v>
      </c>
      <c r="AL27" t="n">
        <v>10</v>
      </c>
      <c r="AM27" t="n">
        <v>10</v>
      </c>
      <c r="AN27" t="n">
        <v>0</v>
      </c>
      <c r="AO27" t="n">
        <v>0</v>
      </c>
      <c r="AP27" t="n">
        <v>2</v>
      </c>
      <c r="AQ27" t="n">
        <v>2</v>
      </c>
      <c r="AR27" t="inlineStr">
        <is>
          <t>No</t>
        </is>
      </c>
      <c r="AS27" t="inlineStr">
        <is>
          <t>No</t>
        </is>
      </c>
      <c r="AU27">
        <f>HYPERLINK("https://creighton-primo.hosted.exlibrisgroup.com/primo-explore/search?tab=default_tab&amp;search_scope=EVERYTHING&amp;vid=01CRU&amp;lang=en_US&amp;offset=0&amp;query=any,contains,991001693309702656","Catalog Record")</f>
        <v/>
      </c>
      <c r="AV27">
        <f>HYPERLINK("http://www.worldcat.org/oclc/38992920","WorldCat Record")</f>
        <v/>
      </c>
      <c r="AW27" t="inlineStr">
        <is>
          <t>20615776:eng</t>
        </is>
      </c>
      <c r="AX27" t="inlineStr">
        <is>
          <t>38992920</t>
        </is>
      </c>
      <c r="AY27" t="inlineStr">
        <is>
          <t>991001693309702656</t>
        </is>
      </c>
      <c r="AZ27" t="inlineStr">
        <is>
          <t>991001693309702656</t>
        </is>
      </c>
      <c r="BA27" t="inlineStr">
        <is>
          <t>2264392950002656</t>
        </is>
      </c>
      <c r="BB27" t="inlineStr">
        <is>
          <t>BOOK</t>
        </is>
      </c>
      <c r="BD27" t="inlineStr">
        <is>
          <t>9780878406791</t>
        </is>
      </c>
      <c r="BE27" t="inlineStr">
        <is>
          <t>30001004978864</t>
        </is>
      </c>
      <c r="BF27" t="inlineStr">
        <is>
          <t>893369512</t>
        </is>
      </c>
    </row>
    <row r="28">
      <c r="B28" t="inlineStr">
        <is>
          <t>CUHSL</t>
        </is>
      </c>
      <c r="C28" t="inlineStr">
        <is>
          <t>SHELVES</t>
        </is>
      </c>
      <c r="D28" t="inlineStr">
        <is>
          <t>RA418 .P54 1986</t>
        </is>
      </c>
      <c r="E28" t="inlineStr">
        <is>
          <t>0                      RA 0418000P  54          1986</t>
        </is>
      </c>
      <c r="F28" t="inlineStr">
        <is>
          <t>The healing web : social networks and human survival / Marc Pilisuk, Susan Hillier Parks.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Pilisuk, Marc.</t>
        </is>
      </c>
      <c r="N28" t="inlineStr">
        <is>
          <t>Hanover, NH : University Press of New England, 1986.</t>
        </is>
      </c>
      <c r="O28" t="inlineStr">
        <is>
          <t>1986</t>
        </is>
      </c>
      <c r="Q28" t="inlineStr">
        <is>
          <t>eng</t>
        </is>
      </c>
      <c r="R28" t="inlineStr">
        <is>
          <t>nhu</t>
        </is>
      </c>
      <c r="T28" t="inlineStr">
        <is>
          <t xml:space="preserve">RA </t>
        </is>
      </c>
      <c r="U28" t="n">
        <v>1</v>
      </c>
      <c r="V28" t="n">
        <v>1</v>
      </c>
      <c r="W28" t="inlineStr">
        <is>
          <t>1991-04-26</t>
        </is>
      </c>
      <c r="X28" t="inlineStr">
        <is>
          <t>1991-04-26</t>
        </is>
      </c>
      <c r="Y28" t="inlineStr">
        <is>
          <t>1988-01-08</t>
        </is>
      </c>
      <c r="Z28" t="inlineStr">
        <is>
          <t>1988-01-08</t>
        </is>
      </c>
      <c r="AA28" t="n">
        <v>429</v>
      </c>
      <c r="AB28" t="n">
        <v>357</v>
      </c>
      <c r="AC28" t="n">
        <v>668</v>
      </c>
      <c r="AD28" t="n">
        <v>1</v>
      </c>
      <c r="AE28" t="n">
        <v>2</v>
      </c>
      <c r="AF28" t="n">
        <v>10</v>
      </c>
      <c r="AG28" t="n">
        <v>16</v>
      </c>
      <c r="AH28" t="n">
        <v>4</v>
      </c>
      <c r="AI28" t="n">
        <v>8</v>
      </c>
      <c r="AJ28" t="n">
        <v>3</v>
      </c>
      <c r="AK28" t="n">
        <v>4</v>
      </c>
      <c r="AL28" t="n">
        <v>6</v>
      </c>
      <c r="AM28" t="n">
        <v>7</v>
      </c>
      <c r="AN28" t="n">
        <v>0</v>
      </c>
      <c r="AO28" t="n">
        <v>1</v>
      </c>
      <c r="AP28" t="n">
        <v>0</v>
      </c>
      <c r="AQ28" t="n">
        <v>0</v>
      </c>
      <c r="AR28" t="inlineStr">
        <is>
          <t>No</t>
        </is>
      </c>
      <c r="AS28" t="inlineStr">
        <is>
          <t>Yes</t>
        </is>
      </c>
      <c r="AT28">
        <f>HYPERLINK("http://catalog.hathitrust.org/Record/000667938","HathiTrust Record")</f>
        <v/>
      </c>
      <c r="AU28">
        <f>HYPERLINK("https://creighton-primo.hosted.exlibrisgroup.com/primo-explore/search?tab=default_tab&amp;search_scope=EVERYTHING&amp;vid=01CRU&amp;lang=en_US&amp;offset=0&amp;query=any,contains,991000686719702656","Catalog Record")</f>
        <v/>
      </c>
      <c r="AV28">
        <f>HYPERLINK("http://www.worldcat.org/oclc/12749816","WorldCat Record")</f>
        <v/>
      </c>
      <c r="AW28" t="inlineStr">
        <is>
          <t>799451692:eng</t>
        </is>
      </c>
      <c r="AX28" t="inlineStr">
        <is>
          <t>12749816</t>
        </is>
      </c>
      <c r="AY28" t="inlineStr">
        <is>
          <t>991000686719702656</t>
        </is>
      </c>
      <c r="AZ28" t="inlineStr">
        <is>
          <t>991000686719702656</t>
        </is>
      </c>
      <c r="BA28" t="inlineStr">
        <is>
          <t>2267637690002656</t>
        </is>
      </c>
      <c r="BB28" t="inlineStr">
        <is>
          <t>BOOK</t>
        </is>
      </c>
      <c r="BD28" t="inlineStr">
        <is>
          <t>9780874513608</t>
        </is>
      </c>
      <c r="BE28" t="inlineStr">
        <is>
          <t>30001000695249</t>
        </is>
      </c>
      <c r="BF28" t="inlineStr">
        <is>
          <t>893267146</t>
        </is>
      </c>
    </row>
    <row r="29">
      <c r="B29" t="inlineStr">
        <is>
          <t>CUHSL</t>
        </is>
      </c>
      <c r="C29" t="inlineStr">
        <is>
          <t>SHELVES</t>
        </is>
      </c>
      <c r="D29" t="inlineStr">
        <is>
          <t>RA427 .R87 1986</t>
        </is>
      </c>
      <c r="E29" t="inlineStr">
        <is>
          <t>0                      RA 0427000R  87          1986</t>
        </is>
      </c>
      <c r="F29" t="inlineStr">
        <is>
          <t>Is prevention better than cure? / Louise B. Russell.</t>
        </is>
      </c>
      <c r="H29" t="inlineStr">
        <is>
          <t>No</t>
        </is>
      </c>
      <c r="I29" t="inlineStr">
        <is>
          <t>1</t>
        </is>
      </c>
      <c r="J29" t="inlineStr">
        <is>
          <t>Yes</t>
        </is>
      </c>
      <c r="K29" t="inlineStr">
        <is>
          <t>No</t>
        </is>
      </c>
      <c r="L29" t="inlineStr">
        <is>
          <t>0</t>
        </is>
      </c>
      <c r="M29" t="inlineStr">
        <is>
          <t>Russell, Louise B.</t>
        </is>
      </c>
      <c r="N29" t="inlineStr">
        <is>
          <t>Washington, D.C. : Brookings Institution, c1986.</t>
        </is>
      </c>
      <c r="O29" t="inlineStr">
        <is>
          <t>1986</t>
        </is>
      </c>
      <c r="Q29" t="inlineStr">
        <is>
          <t>eng</t>
        </is>
      </c>
      <c r="R29" t="inlineStr">
        <is>
          <t>dcu</t>
        </is>
      </c>
      <c r="S29" t="inlineStr">
        <is>
          <t>Studies in social economics</t>
        </is>
      </c>
      <c r="T29" t="inlineStr">
        <is>
          <t xml:space="preserve">RA </t>
        </is>
      </c>
      <c r="U29" t="n">
        <v>3</v>
      </c>
      <c r="V29" t="n">
        <v>7</v>
      </c>
      <c r="W29" t="inlineStr">
        <is>
          <t>1993-02-11</t>
        </is>
      </c>
      <c r="X29" t="inlineStr">
        <is>
          <t>2003-11-11</t>
        </is>
      </c>
      <c r="Y29" t="inlineStr">
        <is>
          <t>1988-01-08</t>
        </is>
      </c>
      <c r="Z29" t="inlineStr">
        <is>
          <t>1993-03-10</t>
        </is>
      </c>
      <c r="AA29" t="n">
        <v>724</v>
      </c>
      <c r="AB29" t="n">
        <v>618</v>
      </c>
      <c r="AC29" t="n">
        <v>624</v>
      </c>
      <c r="AD29" t="n">
        <v>4</v>
      </c>
      <c r="AE29" t="n">
        <v>4</v>
      </c>
      <c r="AF29" t="n">
        <v>25</v>
      </c>
      <c r="AG29" t="n">
        <v>25</v>
      </c>
      <c r="AH29" t="n">
        <v>7</v>
      </c>
      <c r="AI29" t="n">
        <v>7</v>
      </c>
      <c r="AJ29" t="n">
        <v>7</v>
      </c>
      <c r="AK29" t="n">
        <v>7</v>
      </c>
      <c r="AL29" t="n">
        <v>16</v>
      </c>
      <c r="AM29" t="n">
        <v>16</v>
      </c>
      <c r="AN29" t="n">
        <v>2</v>
      </c>
      <c r="AO29" t="n">
        <v>2</v>
      </c>
      <c r="AP29" t="n">
        <v>2</v>
      </c>
      <c r="AQ29" t="n">
        <v>2</v>
      </c>
      <c r="AR29" t="inlineStr">
        <is>
          <t>No</t>
        </is>
      </c>
      <c r="AS29" t="inlineStr">
        <is>
          <t>Yes</t>
        </is>
      </c>
      <c r="AT29">
        <f>HYPERLINK("http://catalog.hathitrust.org/Record/000583360","HathiTrust Record")</f>
        <v/>
      </c>
      <c r="AU29">
        <f>HYPERLINK("https://creighton-primo.hosted.exlibrisgroup.com/primo-explore/search?tab=default_tab&amp;search_scope=EVERYTHING&amp;vid=01CRU&amp;lang=en_US&amp;offset=0&amp;query=any,contains,991001758299702656","Catalog Record")</f>
        <v/>
      </c>
      <c r="AV29">
        <f>HYPERLINK("http://www.worldcat.org/oclc/12557363","WorldCat Record")</f>
        <v/>
      </c>
      <c r="AW29" t="inlineStr">
        <is>
          <t>4932754:eng</t>
        </is>
      </c>
      <c r="AX29" t="inlineStr">
        <is>
          <t>12557363</t>
        </is>
      </c>
      <c r="AY29" t="inlineStr">
        <is>
          <t>991001758299702656</t>
        </is>
      </c>
      <c r="AZ29" t="inlineStr">
        <is>
          <t>991001758299702656</t>
        </is>
      </c>
      <c r="BA29" t="inlineStr">
        <is>
          <t>2255466550002656</t>
        </is>
      </c>
      <c r="BB29" t="inlineStr">
        <is>
          <t>BOOK</t>
        </is>
      </c>
      <c r="BD29" t="inlineStr">
        <is>
          <t>9780815776314</t>
        </is>
      </c>
      <c r="BE29" t="inlineStr">
        <is>
          <t>30001000705501</t>
        </is>
      </c>
      <c r="BF29" t="inlineStr">
        <is>
          <t>893741432</t>
        </is>
      </c>
    </row>
    <row r="30">
      <c r="B30" t="inlineStr">
        <is>
          <t>CUHSL</t>
        </is>
      </c>
      <c r="C30" t="inlineStr">
        <is>
          <t>SHELVES</t>
        </is>
      </c>
      <c r="D30" t="inlineStr">
        <is>
          <t>RA427 .W49 1994</t>
        </is>
      </c>
      <c r="E30" t="inlineStr">
        <is>
          <t>0                      RA 0427000W  49          1994</t>
        </is>
      </c>
      <c r="F30" t="inlineStr">
        <is>
          <t>Why are some people healthy and others not? : the determinants of health of populations / Robert G. Evans, Morris L. Barer, and Theodore R. Marmor, editors.</t>
        </is>
      </c>
      <c r="H30" t="inlineStr">
        <is>
          <t>No</t>
        </is>
      </c>
      <c r="I30" t="inlineStr">
        <is>
          <t>1</t>
        </is>
      </c>
      <c r="J30" t="inlineStr">
        <is>
          <t>Yes</t>
        </is>
      </c>
      <c r="K30" t="inlineStr">
        <is>
          <t>No</t>
        </is>
      </c>
      <c r="L30" t="inlineStr">
        <is>
          <t>0</t>
        </is>
      </c>
      <c r="N30" t="inlineStr">
        <is>
          <t>New York : A. de Gruyter, c1994.</t>
        </is>
      </c>
      <c r="O30" t="inlineStr">
        <is>
          <t>1994</t>
        </is>
      </c>
      <c r="Q30" t="inlineStr">
        <is>
          <t>eng</t>
        </is>
      </c>
      <c r="R30" t="inlineStr">
        <is>
          <t>nyu</t>
        </is>
      </c>
      <c r="S30" t="inlineStr">
        <is>
          <t>Social institutions and social change</t>
        </is>
      </c>
      <c r="T30" t="inlineStr">
        <is>
          <t xml:space="preserve">RA </t>
        </is>
      </c>
      <c r="U30" t="n">
        <v>7</v>
      </c>
      <c r="V30" t="n">
        <v>15</v>
      </c>
      <c r="W30" t="inlineStr">
        <is>
          <t>2008-01-08</t>
        </is>
      </c>
      <c r="X30" t="inlineStr">
        <is>
          <t>2008-01-08</t>
        </is>
      </c>
      <c r="Y30" t="inlineStr">
        <is>
          <t>1994-09-23</t>
        </is>
      </c>
      <c r="Z30" t="inlineStr">
        <is>
          <t>1995-04-05</t>
        </is>
      </c>
      <c r="AA30" t="n">
        <v>684</v>
      </c>
      <c r="AB30" t="n">
        <v>514</v>
      </c>
      <c r="AC30" t="n">
        <v>542</v>
      </c>
      <c r="AD30" t="n">
        <v>6</v>
      </c>
      <c r="AE30" t="n">
        <v>6</v>
      </c>
      <c r="AF30" t="n">
        <v>28</v>
      </c>
      <c r="AG30" t="n">
        <v>28</v>
      </c>
      <c r="AH30" t="n">
        <v>9</v>
      </c>
      <c r="AI30" t="n">
        <v>9</v>
      </c>
      <c r="AJ30" t="n">
        <v>6</v>
      </c>
      <c r="AK30" t="n">
        <v>6</v>
      </c>
      <c r="AL30" t="n">
        <v>15</v>
      </c>
      <c r="AM30" t="n">
        <v>15</v>
      </c>
      <c r="AN30" t="n">
        <v>4</v>
      </c>
      <c r="AO30" t="n">
        <v>4</v>
      </c>
      <c r="AP30" t="n">
        <v>0</v>
      </c>
      <c r="AQ30" t="n">
        <v>0</v>
      </c>
      <c r="AR30" t="inlineStr">
        <is>
          <t>No</t>
        </is>
      </c>
      <c r="AS30" t="inlineStr">
        <is>
          <t>No</t>
        </is>
      </c>
      <c r="AU30">
        <f>HYPERLINK("https://creighton-primo.hosted.exlibrisgroup.com/primo-explore/search?tab=default_tab&amp;search_scope=EVERYTHING&amp;vid=01CRU&amp;lang=en_US&amp;offset=0&amp;query=any,contains,991001795719702656","Catalog Record")</f>
        <v/>
      </c>
      <c r="AV30">
        <f>HYPERLINK("http://www.worldcat.org/oclc/30319256","WorldCat Record")</f>
        <v/>
      </c>
      <c r="AW30" t="inlineStr">
        <is>
          <t>891906309:eng</t>
        </is>
      </c>
      <c r="AX30" t="inlineStr">
        <is>
          <t>30319256</t>
        </is>
      </c>
      <c r="AY30" t="inlineStr">
        <is>
          <t>991001795719702656</t>
        </is>
      </c>
      <c r="AZ30" t="inlineStr">
        <is>
          <t>991001795719702656</t>
        </is>
      </c>
      <c r="BA30" t="inlineStr">
        <is>
          <t>2267963080002656</t>
        </is>
      </c>
      <c r="BB30" t="inlineStr">
        <is>
          <t>BOOK</t>
        </is>
      </c>
      <c r="BD30" t="inlineStr">
        <is>
          <t>9780202304892</t>
        </is>
      </c>
      <c r="BE30" t="inlineStr">
        <is>
          <t>30001003110691</t>
        </is>
      </c>
      <c r="BF30" t="inlineStr">
        <is>
          <t>893456315</t>
        </is>
      </c>
    </row>
    <row r="31">
      <c r="B31" t="inlineStr">
        <is>
          <t>CUHSL</t>
        </is>
      </c>
      <c r="C31" t="inlineStr">
        <is>
          <t>SHELVES</t>
        </is>
      </c>
      <c r="D31" t="inlineStr">
        <is>
          <t>RA427.8 .H494 1990</t>
        </is>
      </c>
      <c r="E31" t="inlineStr">
        <is>
          <t>0                      RA 0427800H  494         1990</t>
        </is>
      </c>
      <c r="F31" t="inlineStr">
        <is>
          <t>Health promotion at the community level / Neil Bracht, editor.</t>
        </is>
      </c>
      <c r="H31" t="inlineStr">
        <is>
          <t>No</t>
        </is>
      </c>
      <c r="I31" t="inlineStr">
        <is>
          <t>1</t>
        </is>
      </c>
      <c r="J31" t="inlineStr">
        <is>
          <t>Yes</t>
        </is>
      </c>
      <c r="K31" t="inlineStr">
        <is>
          <t>No</t>
        </is>
      </c>
      <c r="L31" t="inlineStr">
        <is>
          <t>0</t>
        </is>
      </c>
      <c r="N31" t="inlineStr">
        <is>
          <t>Newbury Park, Calif. : Sage Publications, c1990.</t>
        </is>
      </c>
      <c r="O31" t="inlineStr">
        <is>
          <t>1990</t>
        </is>
      </c>
      <c r="Q31" t="inlineStr">
        <is>
          <t>eng</t>
        </is>
      </c>
      <c r="R31" t="inlineStr">
        <is>
          <t>cau</t>
        </is>
      </c>
      <c r="S31" t="inlineStr">
        <is>
          <t>Sage sourcebooks for the human services series ; 15</t>
        </is>
      </c>
      <c r="T31" t="inlineStr">
        <is>
          <t xml:space="preserve">RA </t>
        </is>
      </c>
      <c r="U31" t="n">
        <v>19</v>
      </c>
      <c r="V31" t="n">
        <v>29</v>
      </c>
      <c r="W31" t="inlineStr">
        <is>
          <t>2001-12-30</t>
        </is>
      </c>
      <c r="X31" t="inlineStr">
        <is>
          <t>2001-12-30</t>
        </is>
      </c>
      <c r="Y31" t="inlineStr">
        <is>
          <t>1992-08-21</t>
        </is>
      </c>
      <c r="Z31" t="inlineStr">
        <is>
          <t>1994-05-06</t>
        </is>
      </c>
      <c r="AA31" t="n">
        <v>384</v>
      </c>
      <c r="AB31" t="n">
        <v>256</v>
      </c>
      <c r="AC31" t="n">
        <v>263</v>
      </c>
      <c r="AD31" t="n">
        <v>4</v>
      </c>
      <c r="AE31" t="n">
        <v>4</v>
      </c>
      <c r="AF31" t="n">
        <v>12</v>
      </c>
      <c r="AG31" t="n">
        <v>12</v>
      </c>
      <c r="AH31" t="n">
        <v>5</v>
      </c>
      <c r="AI31" t="n">
        <v>5</v>
      </c>
      <c r="AJ31" t="n">
        <v>4</v>
      </c>
      <c r="AK31" t="n">
        <v>4</v>
      </c>
      <c r="AL31" t="n">
        <v>6</v>
      </c>
      <c r="AM31" t="n">
        <v>6</v>
      </c>
      <c r="AN31" t="n">
        <v>2</v>
      </c>
      <c r="AO31" t="n">
        <v>2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HYPERLINK("http://catalog.hathitrust.org/Record/002238424","HathiTrust Record")</f>
        <v/>
      </c>
      <c r="AU31">
        <f>HYPERLINK("https://creighton-primo.hosted.exlibrisgroup.com/primo-explore/search?tab=default_tab&amp;search_scope=EVERYTHING&amp;vid=01CRU&amp;lang=en_US&amp;offset=0&amp;query=any,contains,991001796059702656","Catalog Record")</f>
        <v/>
      </c>
      <c r="AV31">
        <f>HYPERLINK("http://www.worldcat.org/oclc/21763176","WorldCat Record")</f>
        <v/>
      </c>
      <c r="AW31" t="inlineStr">
        <is>
          <t>3768833330:eng</t>
        </is>
      </c>
      <c r="AX31" t="inlineStr">
        <is>
          <t>21763176</t>
        </is>
      </c>
      <c r="AY31" t="inlineStr">
        <is>
          <t>991001796059702656</t>
        </is>
      </c>
      <c r="AZ31" t="inlineStr">
        <is>
          <t>991001796059702656</t>
        </is>
      </c>
      <c r="BA31" t="inlineStr">
        <is>
          <t>2255698390002656</t>
        </is>
      </c>
      <c r="BB31" t="inlineStr">
        <is>
          <t>BOOK</t>
        </is>
      </c>
      <c r="BD31" t="inlineStr">
        <is>
          <t>9780803938588</t>
        </is>
      </c>
      <c r="BE31" t="inlineStr">
        <is>
          <t>30001002455410</t>
        </is>
      </c>
      <c r="BF31" t="inlineStr">
        <is>
          <t>893834837</t>
        </is>
      </c>
    </row>
    <row r="32">
      <c r="B32" t="inlineStr">
        <is>
          <t>CUHSL</t>
        </is>
      </c>
      <c r="C32" t="inlineStr">
        <is>
          <t>SHELVES</t>
        </is>
      </c>
      <c r="D32" t="inlineStr">
        <is>
          <t>RA440.6 .C36 1997</t>
        </is>
      </c>
      <c r="E32" t="inlineStr">
        <is>
          <t>0                      RA 0440600C  36          1997</t>
        </is>
      </c>
      <c r="F32" t="inlineStr">
        <is>
          <t>Quality care : prescriptions for injecting quality into healthcare systems / Marlene Caroselli, with Linda Edison.</t>
        </is>
      </c>
      <c r="H32" t="inlineStr">
        <is>
          <t>No</t>
        </is>
      </c>
      <c r="I32" t="inlineStr">
        <is>
          <t>1</t>
        </is>
      </c>
      <c r="J32" t="inlineStr">
        <is>
          <t>Yes</t>
        </is>
      </c>
      <c r="K32" t="inlineStr">
        <is>
          <t>No</t>
        </is>
      </c>
      <c r="L32" t="inlineStr">
        <is>
          <t>0</t>
        </is>
      </c>
      <c r="M32" t="inlineStr">
        <is>
          <t>Caroselli, Marlene.</t>
        </is>
      </c>
      <c r="N32" t="inlineStr">
        <is>
          <t>Boca Raton, Fla. : St. Lucie Press, c1997.</t>
        </is>
      </c>
      <c r="O32" t="inlineStr">
        <is>
          <t>1997</t>
        </is>
      </c>
      <c r="Q32" t="inlineStr">
        <is>
          <t>eng</t>
        </is>
      </c>
      <c r="R32" t="inlineStr">
        <is>
          <t>flu</t>
        </is>
      </c>
      <c r="T32" t="inlineStr">
        <is>
          <t xml:space="preserve">RA </t>
        </is>
      </c>
      <c r="U32" t="n">
        <v>10</v>
      </c>
      <c r="V32" t="n">
        <v>10</v>
      </c>
      <c r="W32" t="inlineStr">
        <is>
          <t>2006-10-10</t>
        </is>
      </c>
      <c r="X32" t="inlineStr">
        <is>
          <t>2006-10-10</t>
        </is>
      </c>
      <c r="Y32" t="inlineStr">
        <is>
          <t>1997-06-30</t>
        </is>
      </c>
      <c r="Z32" t="inlineStr">
        <is>
          <t>1998-08-03</t>
        </is>
      </c>
      <c r="AA32" t="n">
        <v>150</v>
      </c>
      <c r="AB32" t="n">
        <v>119</v>
      </c>
      <c r="AC32" t="n">
        <v>119</v>
      </c>
      <c r="AD32" t="n">
        <v>2</v>
      </c>
      <c r="AE32" t="n">
        <v>2</v>
      </c>
      <c r="AF32" t="n">
        <v>5</v>
      </c>
      <c r="AG32" t="n">
        <v>5</v>
      </c>
      <c r="AH32" t="n">
        <v>2</v>
      </c>
      <c r="AI32" t="n">
        <v>2</v>
      </c>
      <c r="AJ32" t="n">
        <v>2</v>
      </c>
      <c r="AK32" t="n">
        <v>2</v>
      </c>
      <c r="AL32" t="n">
        <v>3</v>
      </c>
      <c r="AM32" t="n">
        <v>3</v>
      </c>
      <c r="AN32" t="n">
        <v>0</v>
      </c>
      <c r="AO32" t="n">
        <v>0</v>
      </c>
      <c r="AP32" t="n">
        <v>0</v>
      </c>
      <c r="AQ32" t="n">
        <v>0</v>
      </c>
      <c r="AR32" t="inlineStr">
        <is>
          <t>No</t>
        </is>
      </c>
      <c r="AS32" t="inlineStr">
        <is>
          <t>No</t>
        </is>
      </c>
      <c r="AU32">
        <f>HYPERLINK("https://creighton-primo.hosted.exlibrisgroup.com/primo-explore/search?tab=default_tab&amp;search_scope=EVERYTHING&amp;vid=01CRU&amp;lang=en_US&amp;offset=0&amp;query=any,contains,991001792119702656","Catalog Record")</f>
        <v/>
      </c>
      <c r="AV32">
        <f>HYPERLINK("http://www.worldcat.org/oclc/37019372","WorldCat Record")</f>
        <v/>
      </c>
      <c r="AW32" t="inlineStr">
        <is>
          <t>41472640:eng</t>
        </is>
      </c>
      <c r="AX32" t="inlineStr">
        <is>
          <t>37019372</t>
        </is>
      </c>
      <c r="AY32" t="inlineStr">
        <is>
          <t>991001792119702656</t>
        </is>
      </c>
      <c r="AZ32" t="inlineStr">
        <is>
          <t>991001792119702656</t>
        </is>
      </c>
      <c r="BA32" t="inlineStr">
        <is>
          <t>2272121560002656</t>
        </is>
      </c>
      <c r="BB32" t="inlineStr">
        <is>
          <t>BOOK</t>
        </is>
      </c>
      <c r="BD32" t="inlineStr">
        <is>
          <t>9781574440430</t>
        </is>
      </c>
      <c r="BE32" t="inlineStr">
        <is>
          <t>30001003684711</t>
        </is>
      </c>
      <c r="BF32" t="inlineStr">
        <is>
          <t>893732400</t>
        </is>
      </c>
    </row>
    <row r="33">
      <c r="B33" t="inlineStr">
        <is>
          <t>CUHSL</t>
        </is>
      </c>
      <c r="C33" t="inlineStr">
        <is>
          <t>SHELVES</t>
        </is>
      </c>
      <c r="D33" t="inlineStr">
        <is>
          <t>RA445 .H3364 2000</t>
        </is>
      </c>
      <c r="E33" t="inlineStr">
        <is>
          <t>0                      RA 0445000H  3364        2000</t>
        </is>
      </c>
      <c r="F33" t="inlineStr">
        <is>
          <t>Health and health care 2010 : the forecast, the challenge / [contributors, Roy Amara ... [et al.]].</t>
        </is>
      </c>
      <c r="H33" t="inlineStr">
        <is>
          <t>No</t>
        </is>
      </c>
      <c r="I33" t="inlineStr">
        <is>
          <t>1</t>
        </is>
      </c>
      <c r="J33" t="inlineStr">
        <is>
          <t>Yes</t>
        </is>
      </c>
      <c r="K33" t="inlineStr">
        <is>
          <t>No</t>
        </is>
      </c>
      <c r="L33" t="inlineStr">
        <is>
          <t>0</t>
        </is>
      </c>
      <c r="N33" t="inlineStr">
        <is>
          <t>San Francisco : Jossey-Bass, 2000.</t>
        </is>
      </c>
      <c r="O33" t="inlineStr">
        <is>
          <t>2000</t>
        </is>
      </c>
      <c r="Q33" t="inlineStr">
        <is>
          <t>eng</t>
        </is>
      </c>
      <c r="R33" t="inlineStr">
        <is>
          <t>cau</t>
        </is>
      </c>
      <c r="T33" t="inlineStr">
        <is>
          <t xml:space="preserve">RA </t>
        </is>
      </c>
      <c r="U33" t="n">
        <v>5</v>
      </c>
      <c r="V33" t="n">
        <v>15</v>
      </c>
      <c r="W33" t="inlineStr">
        <is>
          <t>2003-03-06</t>
        </is>
      </c>
      <c r="X33" t="inlineStr">
        <is>
          <t>2003-11-08</t>
        </is>
      </c>
      <c r="Y33" t="inlineStr">
        <is>
          <t>2001-11-15</t>
        </is>
      </c>
      <c r="Z33" t="inlineStr">
        <is>
          <t>2001-11-15</t>
        </is>
      </c>
      <c r="AA33" t="n">
        <v>457</v>
      </c>
      <c r="AB33" t="n">
        <v>417</v>
      </c>
      <c r="AC33" t="n">
        <v>677</v>
      </c>
      <c r="AD33" t="n">
        <v>4</v>
      </c>
      <c r="AE33" t="n">
        <v>4</v>
      </c>
      <c r="AF33" t="n">
        <v>20</v>
      </c>
      <c r="AG33" t="n">
        <v>29</v>
      </c>
      <c r="AH33" t="n">
        <v>10</v>
      </c>
      <c r="AI33" t="n">
        <v>13</v>
      </c>
      <c r="AJ33" t="n">
        <v>5</v>
      </c>
      <c r="AK33" t="n">
        <v>7</v>
      </c>
      <c r="AL33" t="n">
        <v>6</v>
      </c>
      <c r="AM33" t="n">
        <v>12</v>
      </c>
      <c r="AN33" t="n">
        <v>2</v>
      </c>
      <c r="AO33" t="n">
        <v>2</v>
      </c>
      <c r="AP33" t="n">
        <v>0</v>
      </c>
      <c r="AQ33" t="n">
        <v>0</v>
      </c>
      <c r="AR33" t="inlineStr">
        <is>
          <t>No</t>
        </is>
      </c>
      <c r="AS33" t="inlineStr">
        <is>
          <t>Yes</t>
        </is>
      </c>
      <c r="AT33">
        <f>HYPERLINK("http://catalog.hathitrust.org/Record/003513176","HathiTrust Record")</f>
        <v/>
      </c>
      <c r="AU33">
        <f>HYPERLINK("https://creighton-primo.hosted.exlibrisgroup.com/primo-explore/search?tab=default_tab&amp;search_scope=EVERYTHING&amp;vid=01CRU&amp;lang=en_US&amp;offset=0&amp;query=any,contains,991001702479702656","Catalog Record")</f>
        <v/>
      </c>
      <c r="AV33">
        <f>HYPERLINK("http://www.worldcat.org/oclc/42980220","WorldCat Record")</f>
        <v/>
      </c>
      <c r="AW33" t="inlineStr">
        <is>
          <t>865763008:eng</t>
        </is>
      </c>
      <c r="AX33" t="inlineStr">
        <is>
          <t>42980220</t>
        </is>
      </c>
      <c r="AY33" t="inlineStr">
        <is>
          <t>991001702479702656</t>
        </is>
      </c>
      <c r="AZ33" t="inlineStr">
        <is>
          <t>991001702479702656</t>
        </is>
      </c>
      <c r="BA33" t="inlineStr">
        <is>
          <t>2260452950002656</t>
        </is>
      </c>
      <c r="BB33" t="inlineStr">
        <is>
          <t>BOOK</t>
        </is>
      </c>
      <c r="BD33" t="inlineStr">
        <is>
          <t>9780787953485</t>
        </is>
      </c>
      <c r="BE33" t="inlineStr">
        <is>
          <t>30001004234193</t>
        </is>
      </c>
      <c r="BF33" t="inlineStr">
        <is>
          <t>893727790</t>
        </is>
      </c>
    </row>
    <row r="34">
      <c r="B34" t="inlineStr">
        <is>
          <t>CUHSL</t>
        </is>
      </c>
      <c r="C34" t="inlineStr">
        <is>
          <t>SHELVES</t>
        </is>
      </c>
      <c r="D34" t="inlineStr">
        <is>
          <t>RA448.4 .M566 2000</t>
        </is>
      </c>
      <c r="E34" t="inlineStr">
        <is>
          <t>0                      RA 0448400M  566         2000</t>
        </is>
      </c>
      <c r="F34" t="inlineStr">
        <is>
          <t>Minority health in America : findings and policy implications from the Commonwealth Fund minority health survey / edited by Carol J.R. Hogue, Martha A. Hargraves, Karen Scott Collins.</t>
        </is>
      </c>
      <c r="H34" t="inlineStr">
        <is>
          <t>No</t>
        </is>
      </c>
      <c r="I34" t="inlineStr">
        <is>
          <t>2</t>
        </is>
      </c>
      <c r="J34" t="inlineStr">
        <is>
          <t>Yes</t>
        </is>
      </c>
      <c r="K34" t="inlineStr">
        <is>
          <t>No</t>
        </is>
      </c>
      <c r="L34" t="inlineStr">
        <is>
          <t>0</t>
        </is>
      </c>
      <c r="N34" t="inlineStr">
        <is>
          <t>Baltimore, Md. : Johns Hopkins University Press, 2000.</t>
        </is>
      </c>
      <c r="O34" t="inlineStr">
        <is>
          <t>2000</t>
        </is>
      </c>
      <c r="Q34" t="inlineStr">
        <is>
          <t>eng</t>
        </is>
      </c>
      <c r="R34" t="inlineStr">
        <is>
          <t>mdu</t>
        </is>
      </c>
      <c r="T34" t="inlineStr">
        <is>
          <t xml:space="preserve">RA </t>
        </is>
      </c>
      <c r="U34" t="n">
        <v>4</v>
      </c>
      <c r="V34" t="n">
        <v>14</v>
      </c>
      <c r="W34" t="inlineStr">
        <is>
          <t>2001-03-31</t>
        </is>
      </c>
      <c r="X34" t="inlineStr">
        <is>
          <t>2006-10-30</t>
        </is>
      </c>
      <c r="Y34" t="inlineStr">
        <is>
          <t>2001-03-19</t>
        </is>
      </c>
      <c r="Z34" t="inlineStr">
        <is>
          <t>2004-06-05</t>
        </is>
      </c>
      <c r="AA34" t="n">
        <v>474</v>
      </c>
      <c r="AB34" t="n">
        <v>451</v>
      </c>
      <c r="AC34" t="n">
        <v>453</v>
      </c>
      <c r="AD34" t="n">
        <v>2</v>
      </c>
      <c r="AE34" t="n">
        <v>2</v>
      </c>
      <c r="AF34" t="n">
        <v>22</v>
      </c>
      <c r="AG34" t="n">
        <v>22</v>
      </c>
      <c r="AH34" t="n">
        <v>11</v>
      </c>
      <c r="AI34" t="n">
        <v>11</v>
      </c>
      <c r="AJ34" t="n">
        <v>6</v>
      </c>
      <c r="AK34" t="n">
        <v>6</v>
      </c>
      <c r="AL34" t="n">
        <v>10</v>
      </c>
      <c r="AM34" t="n">
        <v>10</v>
      </c>
      <c r="AN34" t="n">
        <v>1</v>
      </c>
      <c r="AO34" t="n">
        <v>1</v>
      </c>
      <c r="AP34" t="n">
        <v>0</v>
      </c>
      <c r="AQ34" t="n">
        <v>0</v>
      </c>
      <c r="AR34" t="inlineStr">
        <is>
          <t>No</t>
        </is>
      </c>
      <c r="AS34" t="inlineStr">
        <is>
          <t>Yes</t>
        </is>
      </c>
      <c r="AT34">
        <f>HYPERLINK("http://catalog.hathitrust.org/Record/004097620","HathiTrust Record")</f>
        <v/>
      </c>
      <c r="AU34">
        <f>HYPERLINK("https://creighton-primo.hosted.exlibrisgroup.com/primo-explore/search?tab=default_tab&amp;search_scope=EVERYTHING&amp;vid=01CRU&amp;lang=en_US&amp;offset=0&amp;query=any,contains,991001813109702656","Catalog Record")</f>
        <v/>
      </c>
      <c r="AV34">
        <f>HYPERLINK("http://www.worldcat.org/oclc/41326247","WorldCat Record")</f>
        <v/>
      </c>
      <c r="AW34" t="inlineStr">
        <is>
          <t>795213471:eng</t>
        </is>
      </c>
      <c r="AX34" t="inlineStr">
        <is>
          <t>41326247</t>
        </is>
      </c>
      <c r="AY34" t="inlineStr">
        <is>
          <t>991001813109702656</t>
        </is>
      </c>
      <c r="AZ34" t="inlineStr">
        <is>
          <t>991001813109702656</t>
        </is>
      </c>
      <c r="BA34" t="inlineStr">
        <is>
          <t>2264776680002656</t>
        </is>
      </c>
      <c r="BB34" t="inlineStr">
        <is>
          <t>BOOK</t>
        </is>
      </c>
      <c r="BD34" t="inlineStr">
        <is>
          <t>9780801862984</t>
        </is>
      </c>
      <c r="BE34" t="inlineStr">
        <is>
          <t>30001004230407</t>
        </is>
      </c>
      <c r="BF34" t="inlineStr">
        <is>
          <t>893728032</t>
        </is>
      </c>
    </row>
    <row r="35">
      <c r="B35" t="inlineStr">
        <is>
          <t>CUHSL</t>
        </is>
      </c>
      <c r="C35" t="inlineStr">
        <is>
          <t>SHELVES</t>
        </is>
      </c>
      <c r="D35" t="inlineStr">
        <is>
          <t>RA448.4 .M566 2000</t>
        </is>
      </c>
      <c r="E35" t="inlineStr">
        <is>
          <t>0                      RA 0448400M  566         2000</t>
        </is>
      </c>
      <c r="F35" t="inlineStr">
        <is>
          <t>Minority health in America : findings and policy implications from the Commonwealth Fund minority health survey / edited by Carol J.R. Hogue, Martha A. Hargraves, Karen Scott Collins.</t>
        </is>
      </c>
      <c r="H35" t="inlineStr">
        <is>
          <t>No</t>
        </is>
      </c>
      <c r="I35" t="inlineStr">
        <is>
          <t>1</t>
        </is>
      </c>
      <c r="J35" t="inlineStr">
        <is>
          <t>Yes</t>
        </is>
      </c>
      <c r="K35" t="inlineStr">
        <is>
          <t>No</t>
        </is>
      </c>
      <c r="L35" t="inlineStr">
        <is>
          <t>0</t>
        </is>
      </c>
      <c r="N35" t="inlineStr">
        <is>
          <t>Baltimore, Md. : Johns Hopkins University Press, 2000.</t>
        </is>
      </c>
      <c r="O35" t="inlineStr">
        <is>
          <t>2000</t>
        </is>
      </c>
      <c r="Q35" t="inlineStr">
        <is>
          <t>eng</t>
        </is>
      </c>
      <c r="R35" t="inlineStr">
        <is>
          <t>mdu</t>
        </is>
      </c>
      <c r="T35" t="inlineStr">
        <is>
          <t xml:space="preserve">RA </t>
        </is>
      </c>
      <c r="U35" t="n">
        <v>2</v>
      </c>
      <c r="V35" t="n">
        <v>14</v>
      </c>
      <c r="W35" t="inlineStr">
        <is>
          <t>2004-08-05</t>
        </is>
      </c>
      <c r="X35" t="inlineStr">
        <is>
          <t>2006-10-30</t>
        </is>
      </c>
      <c r="Y35" t="inlineStr">
        <is>
          <t>2004-06-05</t>
        </is>
      </c>
      <c r="Z35" t="inlineStr">
        <is>
          <t>2004-06-05</t>
        </is>
      </c>
      <c r="AA35" t="n">
        <v>474</v>
      </c>
      <c r="AB35" t="n">
        <v>451</v>
      </c>
      <c r="AC35" t="n">
        <v>453</v>
      </c>
      <c r="AD35" t="n">
        <v>2</v>
      </c>
      <c r="AE35" t="n">
        <v>2</v>
      </c>
      <c r="AF35" t="n">
        <v>22</v>
      </c>
      <c r="AG35" t="n">
        <v>22</v>
      </c>
      <c r="AH35" t="n">
        <v>11</v>
      </c>
      <c r="AI35" t="n">
        <v>11</v>
      </c>
      <c r="AJ35" t="n">
        <v>6</v>
      </c>
      <c r="AK35" t="n">
        <v>6</v>
      </c>
      <c r="AL35" t="n">
        <v>10</v>
      </c>
      <c r="AM35" t="n">
        <v>10</v>
      </c>
      <c r="AN35" t="n">
        <v>1</v>
      </c>
      <c r="AO35" t="n">
        <v>1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HYPERLINK("http://catalog.hathitrust.org/Record/004097620","HathiTrust Record")</f>
        <v/>
      </c>
      <c r="AU35">
        <f>HYPERLINK("https://creighton-primo.hosted.exlibrisgroup.com/primo-explore/search?tab=default_tab&amp;search_scope=EVERYTHING&amp;vid=01CRU&amp;lang=en_US&amp;offset=0&amp;query=any,contains,991001813109702656","Catalog Record")</f>
        <v/>
      </c>
      <c r="AV35">
        <f>HYPERLINK("http://www.worldcat.org/oclc/41326247","WorldCat Record")</f>
        <v/>
      </c>
      <c r="AW35" t="inlineStr">
        <is>
          <t>795213471:eng</t>
        </is>
      </c>
      <c r="AX35" t="inlineStr">
        <is>
          <t>41326247</t>
        </is>
      </c>
      <c r="AY35" t="inlineStr">
        <is>
          <t>991001813109702656</t>
        </is>
      </c>
      <c r="AZ35" t="inlineStr">
        <is>
          <t>991001813109702656</t>
        </is>
      </c>
      <c r="BA35" t="inlineStr">
        <is>
          <t>2264776680002656</t>
        </is>
      </c>
      <c r="BB35" t="inlineStr">
        <is>
          <t>BOOK</t>
        </is>
      </c>
      <c r="BD35" t="inlineStr">
        <is>
          <t>9780801862984</t>
        </is>
      </c>
      <c r="BE35" t="inlineStr">
        <is>
          <t>30001004509982</t>
        </is>
      </c>
      <c r="BF35" t="inlineStr">
        <is>
          <t>893744003</t>
        </is>
      </c>
    </row>
    <row r="36">
      <c r="B36" t="inlineStr">
        <is>
          <t>CUHSL</t>
        </is>
      </c>
      <c r="C36" t="inlineStr">
        <is>
          <t>SHELVES</t>
        </is>
      </c>
      <c r="D36" t="inlineStr">
        <is>
          <t>RA448.5.I5 D57 1998</t>
        </is>
      </c>
      <c r="E36" t="inlineStr">
        <is>
          <t>0                      RA 0448500I  5                  D  57          1998</t>
        </is>
      </c>
      <c r="F36" t="inlineStr">
        <is>
          <t>Managed care in American Indian and Alaska native communities / Mim Dixon.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M36" t="inlineStr">
        <is>
          <t>Dixon, Mim.</t>
        </is>
      </c>
      <c r="N36" t="inlineStr">
        <is>
          <t>Washington, D.C. : American Public Health Association, c1998.</t>
        </is>
      </c>
      <c r="O36" t="inlineStr">
        <is>
          <t>1998</t>
        </is>
      </c>
      <c r="Q36" t="inlineStr">
        <is>
          <t>eng</t>
        </is>
      </c>
      <c r="R36" t="inlineStr">
        <is>
          <t>dcu</t>
        </is>
      </c>
      <c r="T36" t="inlineStr">
        <is>
          <t xml:space="preserve">RA </t>
        </is>
      </c>
      <c r="U36" t="n">
        <v>0</v>
      </c>
      <c r="V36" t="n">
        <v>0</v>
      </c>
      <c r="W36" t="inlineStr">
        <is>
          <t>2004-06-06</t>
        </is>
      </c>
      <c r="X36" t="inlineStr">
        <is>
          <t>2004-06-06</t>
        </is>
      </c>
      <c r="Y36" t="inlineStr">
        <is>
          <t>2004-06-03</t>
        </is>
      </c>
      <c r="Z36" t="inlineStr">
        <is>
          <t>2004-06-03</t>
        </is>
      </c>
      <c r="AA36" t="n">
        <v>85</v>
      </c>
      <c r="AB36" t="n">
        <v>84</v>
      </c>
      <c r="AC36" t="n">
        <v>86</v>
      </c>
      <c r="AD36" t="n">
        <v>1</v>
      </c>
      <c r="AE36" t="n">
        <v>1</v>
      </c>
      <c r="AF36" t="n">
        <v>2</v>
      </c>
      <c r="AG36" t="n">
        <v>2</v>
      </c>
      <c r="AH36" t="n">
        <v>1</v>
      </c>
      <c r="AI36" t="n">
        <v>1</v>
      </c>
      <c r="AJ36" t="n">
        <v>0</v>
      </c>
      <c r="AK36" t="n">
        <v>0</v>
      </c>
      <c r="AL36" t="n">
        <v>1</v>
      </c>
      <c r="AM36" t="n">
        <v>1</v>
      </c>
      <c r="AN36" t="n">
        <v>0</v>
      </c>
      <c r="AO36" t="n">
        <v>0</v>
      </c>
      <c r="AP36" t="n">
        <v>1</v>
      </c>
      <c r="AQ36" t="n">
        <v>1</v>
      </c>
      <c r="AR36" t="inlineStr">
        <is>
          <t>No</t>
        </is>
      </c>
      <c r="AS36" t="inlineStr">
        <is>
          <t>Yes</t>
        </is>
      </c>
      <c r="AT36">
        <f>HYPERLINK("http://catalog.hathitrust.org/Record/004576181","HathiTrust Record")</f>
        <v/>
      </c>
      <c r="AU36">
        <f>HYPERLINK("https://creighton-primo.hosted.exlibrisgroup.com/primo-explore/search?tab=default_tab&amp;search_scope=EVERYTHING&amp;vid=01CRU&amp;lang=en_US&amp;offset=0&amp;query=any,contains,991000370999702656","Catalog Record")</f>
        <v/>
      </c>
      <c r="AV36">
        <f>HYPERLINK("http://www.worldcat.org/oclc/40908083","WorldCat Record")</f>
        <v/>
      </c>
      <c r="AW36" t="inlineStr">
        <is>
          <t>23626868:eng</t>
        </is>
      </c>
      <c r="AX36" t="inlineStr">
        <is>
          <t>40908083</t>
        </is>
      </c>
      <c r="AY36" t="inlineStr">
        <is>
          <t>991000370999702656</t>
        </is>
      </c>
      <c r="AZ36" t="inlineStr">
        <is>
          <t>991000370999702656</t>
        </is>
      </c>
      <c r="BA36" t="inlineStr">
        <is>
          <t>2256722560002656</t>
        </is>
      </c>
      <c r="BB36" t="inlineStr">
        <is>
          <t>BOOK</t>
        </is>
      </c>
      <c r="BD36" t="inlineStr">
        <is>
          <t>9780875532387</t>
        </is>
      </c>
      <c r="BE36" t="inlineStr">
        <is>
          <t>30001004920304</t>
        </is>
      </c>
      <c r="BF36" t="inlineStr">
        <is>
          <t>893123048</t>
        </is>
      </c>
    </row>
    <row r="37">
      <c r="B37" t="inlineStr">
        <is>
          <t>CUHSL</t>
        </is>
      </c>
      <c r="C37" t="inlineStr">
        <is>
          <t>SHELVES</t>
        </is>
      </c>
      <c r="D37" t="inlineStr">
        <is>
          <t>RA527 .W54 1976</t>
        </is>
      </c>
      <c r="E37" t="inlineStr">
        <is>
          <t>0                      RA 0527000W  54          1976</t>
        </is>
      </c>
      <c r="F37" t="inlineStr">
        <is>
          <t>The delivery of health services in the People's Republic of China.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Wilenski, Peter.</t>
        </is>
      </c>
      <c r="N37" t="inlineStr">
        <is>
          <t>-- Ottawa : International Development Research Centre, 1976.</t>
        </is>
      </c>
      <c r="O37" t="inlineStr">
        <is>
          <t>1976</t>
        </is>
      </c>
      <c r="Q37" t="inlineStr">
        <is>
          <t>eng</t>
        </is>
      </c>
      <c r="R37" t="inlineStr">
        <is>
          <t xml:space="preserve">xx </t>
        </is>
      </c>
      <c r="S37" t="inlineStr">
        <is>
          <t>IDRC ; 056e</t>
        </is>
      </c>
      <c r="T37" t="inlineStr">
        <is>
          <t xml:space="preserve">RA </t>
        </is>
      </c>
      <c r="U37" t="n">
        <v>4</v>
      </c>
      <c r="V37" t="n">
        <v>4</v>
      </c>
      <c r="W37" t="inlineStr">
        <is>
          <t>1993-01-21</t>
        </is>
      </c>
      <c r="X37" t="inlineStr">
        <is>
          <t>1993-01-21</t>
        </is>
      </c>
      <c r="Y37" t="inlineStr">
        <is>
          <t>1987-12-22</t>
        </is>
      </c>
      <c r="Z37" t="inlineStr">
        <is>
          <t>1987-12-22</t>
        </is>
      </c>
      <c r="AA37" t="n">
        <v>124</v>
      </c>
      <c r="AB37" t="n">
        <v>56</v>
      </c>
      <c r="AC37" t="n">
        <v>72</v>
      </c>
      <c r="AD37" t="n">
        <v>1</v>
      </c>
      <c r="AE37" t="n">
        <v>1</v>
      </c>
      <c r="AF37" t="n">
        <v>1</v>
      </c>
      <c r="AG37" t="n">
        <v>2</v>
      </c>
      <c r="AH37" t="n">
        <v>0</v>
      </c>
      <c r="AI37" t="n">
        <v>0</v>
      </c>
      <c r="AJ37" t="n">
        <v>0</v>
      </c>
      <c r="AK37" t="n">
        <v>1</v>
      </c>
      <c r="AL37" t="n">
        <v>1</v>
      </c>
      <c r="AM37" t="n">
        <v>1</v>
      </c>
      <c r="AN37" t="n">
        <v>0</v>
      </c>
      <c r="AO37" t="n">
        <v>0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HYPERLINK("http://catalog.hathitrust.org/Record/102219538","HathiTrust Record")</f>
        <v/>
      </c>
      <c r="AU37">
        <f>HYPERLINK("https://creighton-primo.hosted.exlibrisgroup.com/primo-explore/search?tab=default_tab&amp;search_scope=EVERYTHING&amp;vid=01CRU&amp;lang=en_US&amp;offset=0&amp;query=any,contains,991000657859702656","Catalog Record")</f>
        <v/>
      </c>
      <c r="AV37">
        <f>HYPERLINK("http://www.worldcat.org/oclc/28912440","WorldCat Record")</f>
        <v/>
      </c>
      <c r="AW37" t="inlineStr">
        <is>
          <t>31048544:eng</t>
        </is>
      </c>
      <c r="AX37" t="inlineStr">
        <is>
          <t>28912440</t>
        </is>
      </c>
      <c r="AY37" t="inlineStr">
        <is>
          <t>991000657859702656</t>
        </is>
      </c>
      <c r="AZ37" t="inlineStr">
        <is>
          <t>991000657859702656</t>
        </is>
      </c>
      <c r="BA37" t="inlineStr">
        <is>
          <t>2259766040002656</t>
        </is>
      </c>
      <c r="BB37" t="inlineStr">
        <is>
          <t>BOOK</t>
        </is>
      </c>
      <c r="BD37" t="inlineStr">
        <is>
          <t>9780889360723</t>
        </is>
      </c>
      <c r="BE37" t="inlineStr">
        <is>
          <t>30001000688178</t>
        </is>
      </c>
      <c r="BF37" t="inlineStr">
        <is>
          <t>893459581</t>
        </is>
      </c>
    </row>
    <row r="38">
      <c r="B38" t="inlineStr">
        <is>
          <t>CUHSL</t>
        </is>
      </c>
      <c r="C38" t="inlineStr">
        <is>
          <t>SHELVES</t>
        </is>
      </c>
      <c r="D38" t="inlineStr">
        <is>
          <t>RA552.S6 H43</t>
        </is>
      </c>
      <c r="E38" t="inlineStr">
        <is>
          <t>0                      RA 0552000S  6                  H  43</t>
        </is>
      </c>
      <c r="F38" t="inlineStr">
        <is>
          <t>The Health of the people : a review of health services in the Republic of South Africa in the mid-seventies.</t>
        </is>
      </c>
      <c r="H38" t="inlineStr">
        <is>
          <t>No</t>
        </is>
      </c>
      <c r="I38" t="inlineStr">
        <is>
          <t>1</t>
        </is>
      </c>
      <c r="J38" t="inlineStr">
        <is>
          <t>Yes</t>
        </is>
      </c>
      <c r="K38" t="inlineStr">
        <is>
          <t>No</t>
        </is>
      </c>
      <c r="L38" t="inlineStr">
        <is>
          <t>0</t>
        </is>
      </c>
      <c r="N38" t="inlineStr">
        <is>
          <t>Johannesburg : C. van Rensburg Publications, 1977.</t>
        </is>
      </c>
      <c r="O38" t="inlineStr">
        <is>
          <t>1977</t>
        </is>
      </c>
      <c r="Q38" t="inlineStr">
        <is>
          <t>eng</t>
        </is>
      </c>
      <c r="R38" t="inlineStr">
        <is>
          <t xml:space="preserve">sa </t>
        </is>
      </c>
      <c r="T38" t="inlineStr">
        <is>
          <t xml:space="preserve">RA </t>
        </is>
      </c>
      <c r="U38" t="n">
        <v>1</v>
      </c>
      <c r="V38" t="n">
        <v>6</v>
      </c>
      <c r="W38" t="inlineStr">
        <is>
          <t>1995-04-10</t>
        </is>
      </c>
      <c r="X38" t="inlineStr">
        <is>
          <t>2008-04-05</t>
        </is>
      </c>
      <c r="Y38" t="inlineStr">
        <is>
          <t>1987-12-22</t>
        </is>
      </c>
      <c r="Z38" t="inlineStr">
        <is>
          <t>1993-03-11</t>
        </is>
      </c>
      <c r="AA38" t="n">
        <v>326</v>
      </c>
      <c r="AB38" t="n">
        <v>225</v>
      </c>
      <c r="AC38" t="n">
        <v>232</v>
      </c>
      <c r="AD38" t="n">
        <v>2</v>
      </c>
      <c r="AE38" t="n">
        <v>2</v>
      </c>
      <c r="AF38" t="n">
        <v>3</v>
      </c>
      <c r="AG38" t="n">
        <v>3</v>
      </c>
      <c r="AH38" t="n">
        <v>1</v>
      </c>
      <c r="AI38" t="n">
        <v>1</v>
      </c>
      <c r="AJ38" t="n">
        <v>1</v>
      </c>
      <c r="AK38" t="n">
        <v>1</v>
      </c>
      <c r="AL38" t="n">
        <v>1</v>
      </c>
      <c r="AM38" t="n">
        <v>1</v>
      </c>
      <c r="AN38" t="n">
        <v>0</v>
      </c>
      <c r="AO38" t="n">
        <v>0</v>
      </c>
      <c r="AP38" t="n">
        <v>0</v>
      </c>
      <c r="AQ38" t="n">
        <v>0</v>
      </c>
      <c r="AR38" t="inlineStr">
        <is>
          <t>No</t>
        </is>
      </c>
      <c r="AS38" t="inlineStr">
        <is>
          <t>Yes</t>
        </is>
      </c>
      <c r="AT38">
        <f>HYPERLINK("http://catalog.hathitrust.org/Record/000134414","HathiTrust Record")</f>
        <v/>
      </c>
      <c r="AU38">
        <f>HYPERLINK("https://creighton-primo.hosted.exlibrisgroup.com/primo-explore/search?tab=default_tab&amp;search_scope=EVERYTHING&amp;vid=01CRU&amp;lang=en_US&amp;offset=0&amp;query=any,contains,991001753129702656","Catalog Record")</f>
        <v/>
      </c>
      <c r="AV38">
        <f>HYPERLINK("http://www.worldcat.org/oclc/3813037","WorldCat Record")</f>
        <v/>
      </c>
      <c r="AW38" t="inlineStr">
        <is>
          <t>12627595:eng</t>
        </is>
      </c>
      <c r="AX38" t="inlineStr">
        <is>
          <t>3813037</t>
        </is>
      </c>
      <c r="AY38" t="inlineStr">
        <is>
          <t>991001753129702656</t>
        </is>
      </c>
      <c r="AZ38" t="inlineStr">
        <is>
          <t>991001753129702656</t>
        </is>
      </c>
      <c r="BA38" t="inlineStr">
        <is>
          <t>2263276080002656</t>
        </is>
      </c>
      <c r="BB38" t="inlineStr">
        <is>
          <t>BOOK</t>
        </is>
      </c>
      <c r="BD38" t="inlineStr">
        <is>
          <t>9780908393152</t>
        </is>
      </c>
      <c r="BE38" t="inlineStr">
        <is>
          <t>30001000688152</t>
        </is>
      </c>
      <c r="BF38" t="inlineStr">
        <is>
          <t>893364802</t>
        </is>
      </c>
    </row>
    <row r="39">
      <c r="B39" t="inlineStr">
        <is>
          <t>CUHSL</t>
        </is>
      </c>
      <c r="C39" t="inlineStr">
        <is>
          <t>SHELVES</t>
        </is>
      </c>
      <c r="D39" t="inlineStr">
        <is>
          <t>RA564.8 .C654 1982</t>
        </is>
      </c>
      <c r="E39" t="inlineStr">
        <is>
          <t>0                      RA 0564800C  654         1982</t>
        </is>
      </c>
      <c r="F39" t="inlineStr">
        <is>
          <t>Coordinating community services for the elderly : the triage experience / Joan Quinn ... [et al.] editors ; foreword by Claude Pepper.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N39" t="inlineStr">
        <is>
          <t>New York : Springer Pub. Co., c1982.</t>
        </is>
      </c>
      <c r="O39" t="inlineStr">
        <is>
          <t>1982</t>
        </is>
      </c>
      <c r="Q39" t="inlineStr">
        <is>
          <t>eng</t>
        </is>
      </c>
      <c r="R39" t="inlineStr">
        <is>
          <t>nyu</t>
        </is>
      </c>
      <c r="T39" t="inlineStr">
        <is>
          <t xml:space="preserve">RA </t>
        </is>
      </c>
      <c r="U39" t="n">
        <v>9</v>
      </c>
      <c r="V39" t="n">
        <v>9</v>
      </c>
      <c r="W39" t="inlineStr">
        <is>
          <t>1990-10-18</t>
        </is>
      </c>
      <c r="X39" t="inlineStr">
        <is>
          <t>1990-10-18</t>
        </is>
      </c>
      <c r="Y39" t="inlineStr">
        <is>
          <t>1988-01-07</t>
        </is>
      </c>
      <c r="Z39" t="inlineStr">
        <is>
          <t>1988-01-07</t>
        </is>
      </c>
      <c r="AA39" t="n">
        <v>347</v>
      </c>
      <c r="AB39" t="n">
        <v>306</v>
      </c>
      <c r="AC39" t="n">
        <v>314</v>
      </c>
      <c r="AD39" t="n">
        <v>2</v>
      </c>
      <c r="AE39" t="n">
        <v>2</v>
      </c>
      <c r="AF39" t="n">
        <v>11</v>
      </c>
      <c r="AG39" t="n">
        <v>11</v>
      </c>
      <c r="AH39" t="n">
        <v>3</v>
      </c>
      <c r="AI39" t="n">
        <v>3</v>
      </c>
      <c r="AJ39" t="n">
        <v>2</v>
      </c>
      <c r="AK39" t="n">
        <v>2</v>
      </c>
      <c r="AL39" t="n">
        <v>8</v>
      </c>
      <c r="AM39" t="n">
        <v>8</v>
      </c>
      <c r="AN39" t="n">
        <v>1</v>
      </c>
      <c r="AO39" t="n">
        <v>1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HYPERLINK("http://catalog.hathitrust.org/Record/000271230","HathiTrust Record")</f>
        <v/>
      </c>
      <c r="AU39">
        <f>HYPERLINK("https://creighton-primo.hosted.exlibrisgroup.com/primo-explore/search?tab=default_tab&amp;search_scope=EVERYTHING&amp;vid=01CRU&amp;lang=en_US&amp;offset=0&amp;query=any,contains,991001068729702656","Catalog Record")</f>
        <v/>
      </c>
      <c r="AV39">
        <f>HYPERLINK("http://www.worldcat.org/oclc/7948630","WorldCat Record")</f>
        <v/>
      </c>
      <c r="AW39" t="inlineStr">
        <is>
          <t>30647320:eng</t>
        </is>
      </c>
      <c r="AX39" t="inlineStr">
        <is>
          <t>7948630</t>
        </is>
      </c>
      <c r="AY39" t="inlineStr">
        <is>
          <t>991001068729702656</t>
        </is>
      </c>
      <c r="AZ39" t="inlineStr">
        <is>
          <t>991001068729702656</t>
        </is>
      </c>
      <c r="BA39" t="inlineStr">
        <is>
          <t>2267088260002656</t>
        </is>
      </c>
      <c r="BB39" t="inlineStr">
        <is>
          <t>BOOK</t>
        </is>
      </c>
      <c r="BD39" t="inlineStr">
        <is>
          <t>9780826133007</t>
        </is>
      </c>
      <c r="BE39" t="inlineStr">
        <is>
          <t>30001000253395</t>
        </is>
      </c>
      <c r="BF39" t="inlineStr">
        <is>
          <t>893465177</t>
        </is>
      </c>
    </row>
    <row r="40">
      <c r="B40" t="inlineStr">
        <is>
          <t>CUHSL</t>
        </is>
      </c>
      <c r="C40" t="inlineStr">
        <is>
          <t>SHELVES</t>
        </is>
      </c>
      <c r="D40" t="inlineStr">
        <is>
          <t>RA564.8 .W44</t>
        </is>
      </c>
      <c r="E40" t="inlineStr">
        <is>
          <t>0                      RA 0564800W  44</t>
        </is>
      </c>
      <c r="F40" t="inlineStr">
        <is>
          <t>Adult day care : community work with the elderly / Philip G. Weiler, Eloise Rathbone-McCuan, with contributions by Annette Castle &amp; Larry Pickard.</t>
        </is>
      </c>
      <c r="H40" t="inlineStr">
        <is>
          <t>No</t>
        </is>
      </c>
      <c r="I40" t="inlineStr">
        <is>
          <t>1</t>
        </is>
      </c>
      <c r="J40" t="inlineStr">
        <is>
          <t>Yes</t>
        </is>
      </c>
      <c r="K40" t="inlineStr">
        <is>
          <t>No</t>
        </is>
      </c>
      <c r="L40" t="inlineStr">
        <is>
          <t>0</t>
        </is>
      </c>
      <c r="M40" t="inlineStr">
        <is>
          <t>Weiler, Philip G.</t>
        </is>
      </c>
      <c r="N40" t="inlineStr">
        <is>
          <t>New York : Springer Pub. Co., c1978.</t>
        </is>
      </c>
      <c r="O40" t="inlineStr">
        <is>
          <t>1978</t>
        </is>
      </c>
      <c r="Q40" t="inlineStr">
        <is>
          <t>eng</t>
        </is>
      </c>
      <c r="R40" t="inlineStr">
        <is>
          <t>nyu</t>
        </is>
      </c>
      <c r="S40" t="inlineStr">
        <is>
          <t>Springer series on adulthood and aging ; v. 1</t>
        </is>
      </c>
      <c r="T40" t="inlineStr">
        <is>
          <t xml:space="preserve">RA </t>
        </is>
      </c>
      <c r="U40" t="n">
        <v>8</v>
      </c>
      <c r="V40" t="n">
        <v>10</v>
      </c>
      <c r="W40" t="inlineStr">
        <is>
          <t>1997-03-19</t>
        </is>
      </c>
      <c r="X40" t="inlineStr">
        <is>
          <t>1997-03-19</t>
        </is>
      </c>
      <c r="Y40" t="inlineStr">
        <is>
          <t>1988-01-07</t>
        </is>
      </c>
      <c r="Z40" t="inlineStr">
        <is>
          <t>1992-03-24</t>
        </is>
      </c>
      <c r="AA40" t="n">
        <v>483</v>
      </c>
      <c r="AB40" t="n">
        <v>424</v>
      </c>
      <c r="AC40" t="n">
        <v>428</v>
      </c>
      <c r="AD40" t="n">
        <v>5</v>
      </c>
      <c r="AE40" t="n">
        <v>5</v>
      </c>
      <c r="AF40" t="n">
        <v>14</v>
      </c>
      <c r="AG40" t="n">
        <v>14</v>
      </c>
      <c r="AH40" t="n">
        <v>3</v>
      </c>
      <c r="AI40" t="n">
        <v>3</v>
      </c>
      <c r="AJ40" t="n">
        <v>3</v>
      </c>
      <c r="AK40" t="n">
        <v>3</v>
      </c>
      <c r="AL40" t="n">
        <v>9</v>
      </c>
      <c r="AM40" t="n">
        <v>9</v>
      </c>
      <c r="AN40" t="n">
        <v>3</v>
      </c>
      <c r="AO40" t="n">
        <v>3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HYPERLINK("http://catalog.hathitrust.org/Record/000751845","HathiTrust Record")</f>
        <v/>
      </c>
      <c r="AU40">
        <f>HYPERLINK("https://creighton-primo.hosted.exlibrisgroup.com/primo-explore/search?tab=default_tab&amp;search_scope=EVERYTHING&amp;vid=01CRU&amp;lang=en_US&amp;offset=0&amp;query=any,contains,991001782939702656","Catalog Record")</f>
        <v/>
      </c>
      <c r="AV40">
        <f>HYPERLINK("http://www.worldcat.org/oclc/3414259","WorldCat Record")</f>
        <v/>
      </c>
      <c r="AW40" t="inlineStr">
        <is>
          <t>424292066:eng</t>
        </is>
      </c>
      <c r="AX40" t="inlineStr">
        <is>
          <t>3414259</t>
        </is>
      </c>
      <c r="AY40" t="inlineStr">
        <is>
          <t>991001782939702656</t>
        </is>
      </c>
      <c r="AZ40" t="inlineStr">
        <is>
          <t>991001782939702656</t>
        </is>
      </c>
      <c r="BA40" t="inlineStr">
        <is>
          <t>2259713280002656</t>
        </is>
      </c>
      <c r="BB40" t="inlineStr">
        <is>
          <t>BOOK</t>
        </is>
      </c>
      <c r="BD40" t="inlineStr">
        <is>
          <t>9780826122704</t>
        </is>
      </c>
      <c r="BE40" t="inlineStr">
        <is>
          <t>30001000253411</t>
        </is>
      </c>
      <c r="BF40" t="inlineStr">
        <is>
          <t>893163024</t>
        </is>
      </c>
    </row>
    <row r="41">
      <c r="B41" t="inlineStr">
        <is>
          <t>CUHSL</t>
        </is>
      </c>
      <c r="C41" t="inlineStr">
        <is>
          <t>SHELVES</t>
        </is>
      </c>
      <c r="D41" t="inlineStr">
        <is>
          <t>RA564.8 .W49 1993</t>
        </is>
      </c>
      <c r="E41" t="inlineStr">
        <is>
          <t>0                      RA 0564800W  49          1993</t>
        </is>
      </c>
      <c r="F41" t="inlineStr">
        <is>
          <t>Ethics and the elderly / Mark R. Wicclair.</t>
        </is>
      </c>
      <c r="H41" t="inlineStr">
        <is>
          <t>No</t>
        </is>
      </c>
      <c r="I41" t="inlineStr">
        <is>
          <t>1</t>
        </is>
      </c>
      <c r="J41" t="inlineStr">
        <is>
          <t>Yes</t>
        </is>
      </c>
      <c r="K41" t="inlineStr">
        <is>
          <t>No</t>
        </is>
      </c>
      <c r="L41" t="inlineStr">
        <is>
          <t>0</t>
        </is>
      </c>
      <c r="M41" t="inlineStr">
        <is>
          <t>Wicclair, Mark R.</t>
        </is>
      </c>
      <c r="N41" t="inlineStr">
        <is>
          <t>New York : Oxford University Press, 1993.</t>
        </is>
      </c>
      <c r="O41" t="inlineStr">
        <is>
          <t>1993</t>
        </is>
      </c>
      <c r="Q41" t="inlineStr">
        <is>
          <t>eng</t>
        </is>
      </c>
      <c r="R41" t="inlineStr">
        <is>
          <t>nyu</t>
        </is>
      </c>
      <c r="T41" t="inlineStr">
        <is>
          <t xml:space="preserve">RA </t>
        </is>
      </c>
      <c r="U41" t="n">
        <v>9</v>
      </c>
      <c r="V41" t="n">
        <v>14</v>
      </c>
      <c r="W41" t="inlineStr">
        <is>
          <t>2009-04-23</t>
        </is>
      </c>
      <c r="X41" t="inlineStr">
        <is>
          <t>2009-04-23</t>
        </is>
      </c>
      <c r="Y41" t="inlineStr">
        <is>
          <t>1993-07-13</t>
        </is>
      </c>
      <c r="Z41" t="inlineStr">
        <is>
          <t>1995-02-21</t>
        </is>
      </c>
      <c r="AA41" t="n">
        <v>745</v>
      </c>
      <c r="AB41" t="n">
        <v>619</v>
      </c>
      <c r="AC41" t="n">
        <v>619</v>
      </c>
      <c r="AD41" t="n">
        <v>5</v>
      </c>
      <c r="AE41" t="n">
        <v>5</v>
      </c>
      <c r="AF41" t="n">
        <v>37</v>
      </c>
      <c r="AG41" t="n">
        <v>37</v>
      </c>
      <c r="AH41" t="n">
        <v>12</v>
      </c>
      <c r="AI41" t="n">
        <v>12</v>
      </c>
      <c r="AJ41" t="n">
        <v>7</v>
      </c>
      <c r="AK41" t="n">
        <v>7</v>
      </c>
      <c r="AL41" t="n">
        <v>16</v>
      </c>
      <c r="AM41" t="n">
        <v>16</v>
      </c>
      <c r="AN41" t="n">
        <v>2</v>
      </c>
      <c r="AO41" t="n">
        <v>2</v>
      </c>
      <c r="AP41" t="n">
        <v>9</v>
      </c>
      <c r="AQ41" t="n">
        <v>9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HYPERLINK("https://creighton-primo.hosted.exlibrisgroup.com/primo-explore/search?tab=default_tab&amp;search_scope=EVERYTHING&amp;vid=01CRU&amp;lang=en_US&amp;offset=0&amp;query=any,contains,991001655109702656","Catalog Record")</f>
        <v/>
      </c>
      <c r="AV41">
        <f>HYPERLINK("http://www.worldcat.org/oclc/26934609","WorldCat Record")</f>
        <v/>
      </c>
      <c r="AW41" t="inlineStr">
        <is>
          <t>327854:eng</t>
        </is>
      </c>
      <c r="AX41" t="inlineStr">
        <is>
          <t>26934609</t>
        </is>
      </c>
      <c r="AY41" t="inlineStr">
        <is>
          <t>991001655109702656</t>
        </is>
      </c>
      <c r="AZ41" t="inlineStr">
        <is>
          <t>991001655109702656</t>
        </is>
      </c>
      <c r="BA41" t="inlineStr">
        <is>
          <t>2260766940002656</t>
        </is>
      </c>
      <c r="BB41" t="inlineStr">
        <is>
          <t>BOOK</t>
        </is>
      </c>
      <c r="BD41" t="inlineStr">
        <is>
          <t>9780195053159</t>
        </is>
      </c>
      <c r="BE41" t="inlineStr">
        <is>
          <t>30001002569020</t>
        </is>
      </c>
      <c r="BF41" t="inlineStr">
        <is>
          <t>893358728</t>
        </is>
      </c>
    </row>
    <row r="42">
      <c r="B42" t="inlineStr">
        <is>
          <t>CUHSL</t>
        </is>
      </c>
      <c r="C42" t="inlineStr">
        <is>
          <t>SHELVES</t>
        </is>
      </c>
      <c r="D42" t="inlineStr">
        <is>
          <t>RA564.85 .B445 1998</t>
        </is>
      </c>
      <c r="E42" t="inlineStr">
        <is>
          <t>0                      RA 0564850B  445         1998</t>
        </is>
      </c>
      <c r="F42" t="inlineStr">
        <is>
          <t>Behavioral medicine and women : a comprehensive handbook / edited by Elaine A. Blechman, Kelly D. Brownell ; forewords by W. Stewart Agras, Bonnie R. Strickland.</t>
        </is>
      </c>
      <c r="H42" t="inlineStr">
        <is>
          <t>No</t>
        </is>
      </c>
      <c r="I42" t="inlineStr">
        <is>
          <t>1</t>
        </is>
      </c>
      <c r="J42" t="inlineStr">
        <is>
          <t>Yes</t>
        </is>
      </c>
      <c r="K42" t="inlineStr">
        <is>
          <t>No</t>
        </is>
      </c>
      <c r="L42" t="inlineStr">
        <is>
          <t>0</t>
        </is>
      </c>
      <c r="N42" t="inlineStr">
        <is>
          <t>New York : Guilford Press, c1998.</t>
        </is>
      </c>
      <c r="O42" t="inlineStr">
        <is>
          <t>1998</t>
        </is>
      </c>
      <c r="Q42" t="inlineStr">
        <is>
          <t>eng</t>
        </is>
      </c>
      <c r="R42" t="inlineStr">
        <is>
          <t>nyu</t>
        </is>
      </c>
      <c r="T42" t="inlineStr">
        <is>
          <t xml:space="preserve">RA </t>
        </is>
      </c>
      <c r="U42" t="n">
        <v>4</v>
      </c>
      <c r="V42" t="n">
        <v>5</v>
      </c>
      <c r="W42" t="inlineStr">
        <is>
          <t>2002-11-05</t>
        </is>
      </c>
      <c r="X42" t="inlineStr">
        <is>
          <t>2002-11-05</t>
        </is>
      </c>
      <c r="Y42" t="inlineStr">
        <is>
          <t>1999-11-05</t>
        </is>
      </c>
      <c r="Z42" t="inlineStr">
        <is>
          <t>2000-03-13</t>
        </is>
      </c>
      <c r="AA42" t="n">
        <v>475</v>
      </c>
      <c r="AB42" t="n">
        <v>413</v>
      </c>
      <c r="AC42" t="n">
        <v>425</v>
      </c>
      <c r="AD42" t="n">
        <v>2</v>
      </c>
      <c r="AE42" t="n">
        <v>2</v>
      </c>
      <c r="AF42" t="n">
        <v>16</v>
      </c>
      <c r="AG42" t="n">
        <v>16</v>
      </c>
      <c r="AH42" t="n">
        <v>6</v>
      </c>
      <c r="AI42" t="n">
        <v>6</v>
      </c>
      <c r="AJ42" t="n">
        <v>3</v>
      </c>
      <c r="AK42" t="n">
        <v>3</v>
      </c>
      <c r="AL42" t="n">
        <v>11</v>
      </c>
      <c r="AM42" t="n">
        <v>11</v>
      </c>
      <c r="AN42" t="n">
        <v>0</v>
      </c>
      <c r="AO42" t="n">
        <v>0</v>
      </c>
      <c r="AP42" t="n">
        <v>0</v>
      </c>
      <c r="AQ42" t="n">
        <v>0</v>
      </c>
      <c r="AR42" t="inlineStr">
        <is>
          <t>No</t>
        </is>
      </c>
      <c r="AS42" t="inlineStr">
        <is>
          <t>No</t>
        </is>
      </c>
      <c r="AU42">
        <f>HYPERLINK("https://creighton-primo.hosted.exlibrisgroup.com/primo-explore/search?tab=default_tab&amp;search_scope=EVERYTHING&amp;vid=01CRU&amp;lang=en_US&amp;offset=0&amp;query=any,contains,991001809729702656","Catalog Record")</f>
        <v/>
      </c>
      <c r="AV42">
        <f>HYPERLINK("http://www.worldcat.org/oclc/37444012","WorldCat Record")</f>
        <v/>
      </c>
      <c r="AW42" t="inlineStr">
        <is>
          <t>1216456319:eng</t>
        </is>
      </c>
      <c r="AX42" t="inlineStr">
        <is>
          <t>37444012</t>
        </is>
      </c>
      <c r="AY42" t="inlineStr">
        <is>
          <t>991001809729702656</t>
        </is>
      </c>
      <c r="AZ42" t="inlineStr">
        <is>
          <t>991001809729702656</t>
        </is>
      </c>
      <c r="BA42" t="inlineStr">
        <is>
          <t>2262192720002656</t>
        </is>
      </c>
      <c r="BB42" t="inlineStr">
        <is>
          <t>BOOK</t>
        </is>
      </c>
      <c r="BD42" t="inlineStr">
        <is>
          <t>9781572302181</t>
        </is>
      </c>
      <c r="BE42" t="inlineStr">
        <is>
          <t>30001004080323</t>
        </is>
      </c>
      <c r="BF42" t="inlineStr">
        <is>
          <t>893728031</t>
        </is>
      </c>
    </row>
    <row r="43">
      <c r="B43" t="inlineStr">
        <is>
          <t>CUHSL</t>
        </is>
      </c>
      <c r="C43" t="inlineStr">
        <is>
          <t>SHELVES</t>
        </is>
      </c>
      <c r="D43" t="inlineStr">
        <is>
          <t>RA564.85 .M35 1993</t>
        </is>
      </c>
      <c r="E43" t="inlineStr">
        <is>
          <t>0                      RA 0564850M  35          1993</t>
        </is>
      </c>
      <c r="F43" t="inlineStr">
        <is>
          <t>Women and children in health care : an unequal majority / Mary Briody Mahowald.</t>
        </is>
      </c>
      <c r="H43" t="inlineStr">
        <is>
          <t>No</t>
        </is>
      </c>
      <c r="I43" t="inlineStr">
        <is>
          <t>1</t>
        </is>
      </c>
      <c r="J43" t="inlineStr">
        <is>
          <t>Yes</t>
        </is>
      </c>
      <c r="K43" t="inlineStr">
        <is>
          <t>No</t>
        </is>
      </c>
      <c r="L43" t="inlineStr">
        <is>
          <t>0</t>
        </is>
      </c>
      <c r="M43" t="inlineStr">
        <is>
          <t>Mahowald, Mary Briody.</t>
        </is>
      </c>
      <c r="N43" t="inlineStr">
        <is>
          <t>New York : Oxford University Press, 1993.</t>
        </is>
      </c>
      <c r="O43" t="inlineStr">
        <is>
          <t>1993</t>
        </is>
      </c>
      <c r="Q43" t="inlineStr">
        <is>
          <t>eng</t>
        </is>
      </c>
      <c r="R43" t="inlineStr">
        <is>
          <t>nyu</t>
        </is>
      </c>
      <c r="T43" t="inlineStr">
        <is>
          <t xml:space="preserve">RA </t>
        </is>
      </c>
      <c r="U43" t="n">
        <v>9</v>
      </c>
      <c r="V43" t="n">
        <v>19</v>
      </c>
      <c r="W43" t="inlineStr">
        <is>
          <t>1999-03-27</t>
        </is>
      </c>
      <c r="X43" t="inlineStr">
        <is>
          <t>2000-03-14</t>
        </is>
      </c>
      <c r="Y43" t="inlineStr">
        <is>
          <t>1993-07-13</t>
        </is>
      </c>
      <c r="Z43" t="inlineStr">
        <is>
          <t>1994-02-08</t>
        </is>
      </c>
      <c r="AA43" t="n">
        <v>616</v>
      </c>
      <c r="AB43" t="n">
        <v>514</v>
      </c>
      <c r="AC43" t="n">
        <v>534</v>
      </c>
      <c r="AD43" t="n">
        <v>5</v>
      </c>
      <c r="AE43" t="n">
        <v>5</v>
      </c>
      <c r="AF43" t="n">
        <v>21</v>
      </c>
      <c r="AG43" t="n">
        <v>21</v>
      </c>
      <c r="AH43" t="n">
        <v>7</v>
      </c>
      <c r="AI43" t="n">
        <v>7</v>
      </c>
      <c r="AJ43" t="n">
        <v>5</v>
      </c>
      <c r="AK43" t="n">
        <v>5</v>
      </c>
      <c r="AL43" t="n">
        <v>11</v>
      </c>
      <c r="AM43" t="n">
        <v>11</v>
      </c>
      <c r="AN43" t="n">
        <v>3</v>
      </c>
      <c r="AO43" t="n">
        <v>3</v>
      </c>
      <c r="AP43" t="n">
        <v>2</v>
      </c>
      <c r="AQ43" t="n">
        <v>2</v>
      </c>
      <c r="AR43" t="inlineStr">
        <is>
          <t>No</t>
        </is>
      </c>
      <c r="AS43" t="inlineStr">
        <is>
          <t>Yes</t>
        </is>
      </c>
      <c r="AT43">
        <f>HYPERLINK("http://catalog.hathitrust.org/Record/002640423","HathiTrust Record")</f>
        <v/>
      </c>
      <c r="AU43">
        <f>HYPERLINK("https://creighton-primo.hosted.exlibrisgroup.com/primo-explore/search?tab=default_tab&amp;search_scope=EVERYTHING&amp;vid=01CRU&amp;lang=en_US&amp;offset=0&amp;query=any,contains,991001802499702656","Catalog Record")</f>
        <v/>
      </c>
      <c r="AV43">
        <f>HYPERLINK("http://www.worldcat.org/oclc/25676148","WorldCat Record")</f>
        <v/>
      </c>
      <c r="AW43" t="inlineStr">
        <is>
          <t>836893957:eng</t>
        </is>
      </c>
      <c r="AX43" t="inlineStr">
        <is>
          <t>25676148</t>
        </is>
      </c>
      <c r="AY43" t="inlineStr">
        <is>
          <t>991001802499702656</t>
        </is>
      </c>
      <c r="AZ43" t="inlineStr">
        <is>
          <t>991001802499702656</t>
        </is>
      </c>
      <c r="BA43" t="inlineStr">
        <is>
          <t>2269473780002656</t>
        </is>
      </c>
      <c r="BB43" t="inlineStr">
        <is>
          <t>BOOK</t>
        </is>
      </c>
      <c r="BD43" t="inlineStr">
        <is>
          <t>9780195063462</t>
        </is>
      </c>
      <c r="BE43" t="inlineStr">
        <is>
          <t>30001002569103</t>
        </is>
      </c>
      <c r="BF43" t="inlineStr">
        <is>
          <t>893736962</t>
        </is>
      </c>
    </row>
    <row r="44">
      <c r="B44" t="inlineStr">
        <is>
          <t>CUHSL</t>
        </is>
      </c>
      <c r="C44" t="inlineStr">
        <is>
          <t>SHELVES</t>
        </is>
      </c>
      <c r="D44" t="inlineStr">
        <is>
          <t>RA564.85 .R44 1994</t>
        </is>
      </c>
      <c r="E44" t="inlineStr">
        <is>
          <t>0                      RA 0564850R  44          1994</t>
        </is>
      </c>
      <c r="F44" t="inlineStr">
        <is>
          <t>Reframing women's health : multidisciplinary research and practice / edited by Alice J. Dan.</t>
        </is>
      </c>
      <c r="H44" t="inlineStr">
        <is>
          <t>No</t>
        </is>
      </c>
      <c r="I44" t="inlineStr">
        <is>
          <t>1</t>
        </is>
      </c>
      <c r="J44" t="inlineStr">
        <is>
          <t>Yes</t>
        </is>
      </c>
      <c r="K44" t="inlineStr">
        <is>
          <t>No</t>
        </is>
      </c>
      <c r="L44" t="inlineStr">
        <is>
          <t>1</t>
        </is>
      </c>
      <c r="N44" t="inlineStr">
        <is>
          <t>Thousand Oaks, [Calif.] : Sage Publications, c1994.</t>
        </is>
      </c>
      <c r="O44" t="inlineStr">
        <is>
          <t>1994</t>
        </is>
      </c>
      <c r="Q44" t="inlineStr">
        <is>
          <t>eng</t>
        </is>
      </c>
      <c r="R44" t="inlineStr">
        <is>
          <t>cau</t>
        </is>
      </c>
      <c r="T44" t="inlineStr">
        <is>
          <t xml:space="preserve">RA </t>
        </is>
      </c>
      <c r="U44" t="n">
        <v>5</v>
      </c>
      <c r="V44" t="n">
        <v>12</v>
      </c>
      <c r="W44" t="inlineStr">
        <is>
          <t>2005-03-28</t>
        </is>
      </c>
      <c r="X44" t="inlineStr">
        <is>
          <t>2005-03-28</t>
        </is>
      </c>
      <c r="Y44" t="inlineStr">
        <is>
          <t>1995-02-20</t>
        </is>
      </c>
      <c r="Z44" t="inlineStr">
        <is>
          <t>1995-02-20</t>
        </is>
      </c>
      <c r="AA44" t="n">
        <v>402</v>
      </c>
      <c r="AB44" t="n">
        <v>296</v>
      </c>
      <c r="AC44" t="n">
        <v>1001</v>
      </c>
      <c r="AD44" t="n">
        <v>4</v>
      </c>
      <c r="AE44" t="n">
        <v>14</v>
      </c>
      <c r="AF44" t="n">
        <v>14</v>
      </c>
      <c r="AG44" t="n">
        <v>36</v>
      </c>
      <c r="AH44" t="n">
        <v>3</v>
      </c>
      <c r="AI44" t="n">
        <v>10</v>
      </c>
      <c r="AJ44" t="n">
        <v>3</v>
      </c>
      <c r="AK44" t="n">
        <v>7</v>
      </c>
      <c r="AL44" t="n">
        <v>11</v>
      </c>
      <c r="AM44" t="n">
        <v>14</v>
      </c>
      <c r="AN44" t="n">
        <v>2</v>
      </c>
      <c r="AO44" t="n">
        <v>12</v>
      </c>
      <c r="AP44" t="n">
        <v>0</v>
      </c>
      <c r="AQ44" t="n">
        <v>1</v>
      </c>
      <c r="AR44" t="inlineStr">
        <is>
          <t>No</t>
        </is>
      </c>
      <c r="AS44" t="inlineStr">
        <is>
          <t>Yes</t>
        </is>
      </c>
      <c r="AT44">
        <f>HYPERLINK("http://catalog.hathitrust.org/Record/002865570","HathiTrust Record")</f>
        <v/>
      </c>
      <c r="AU44">
        <f>HYPERLINK("https://creighton-primo.hosted.exlibrisgroup.com/primo-explore/search?tab=default_tab&amp;search_scope=EVERYTHING&amp;vid=01CRU&amp;lang=en_US&amp;offset=0&amp;query=any,contains,991001798329702656","Catalog Record")</f>
        <v/>
      </c>
      <c r="AV44">
        <f>HYPERLINK("http://www.worldcat.org/oclc/29954403","WorldCat Record")</f>
        <v/>
      </c>
      <c r="AW44" t="inlineStr">
        <is>
          <t>836753039:eng</t>
        </is>
      </c>
      <c r="AX44" t="inlineStr">
        <is>
          <t>29954403</t>
        </is>
      </c>
      <c r="AY44" t="inlineStr">
        <is>
          <t>991001798329702656</t>
        </is>
      </c>
      <c r="AZ44" t="inlineStr">
        <is>
          <t>991001798329702656</t>
        </is>
      </c>
      <c r="BA44" t="inlineStr">
        <is>
          <t>2262210650002656</t>
        </is>
      </c>
      <c r="BB44" t="inlineStr">
        <is>
          <t>BOOK</t>
        </is>
      </c>
      <c r="BD44" t="inlineStr">
        <is>
          <t>9780803957732</t>
        </is>
      </c>
      <c r="BE44" t="inlineStr">
        <is>
          <t>30001003146406</t>
        </is>
      </c>
      <c r="BF44" t="inlineStr">
        <is>
          <t>893150195</t>
        </is>
      </c>
    </row>
    <row r="45">
      <c r="B45" t="inlineStr">
        <is>
          <t>CUHSL</t>
        </is>
      </c>
      <c r="C45" t="inlineStr">
        <is>
          <t>SHELVES</t>
        </is>
      </c>
      <c r="D45" t="inlineStr">
        <is>
          <t>RA564.85 .W66684 1995</t>
        </is>
      </c>
      <c r="E45" t="inlineStr">
        <is>
          <t>0                      RA 0564850W  66684       1995</t>
        </is>
      </c>
      <c r="F45" t="inlineStr">
        <is>
          <t>Women's health care : a comprehensive handbook / edited by Catherine Ingram Fogel, Nancy Fugate Woods.</t>
        </is>
      </c>
      <c r="H45" t="inlineStr">
        <is>
          <t>No</t>
        </is>
      </c>
      <c r="I45" t="inlineStr">
        <is>
          <t>1</t>
        </is>
      </c>
      <c r="J45" t="inlineStr">
        <is>
          <t>Yes</t>
        </is>
      </c>
      <c r="K45" t="inlineStr">
        <is>
          <t>No</t>
        </is>
      </c>
      <c r="L45" t="inlineStr">
        <is>
          <t>0</t>
        </is>
      </c>
      <c r="N45" t="inlineStr">
        <is>
          <t>Thousand Oaks, Calif. : Sage Publications, c1995.</t>
        </is>
      </c>
      <c r="O45" t="inlineStr">
        <is>
          <t>1995</t>
        </is>
      </c>
      <c r="Q45" t="inlineStr">
        <is>
          <t>eng</t>
        </is>
      </c>
      <c r="R45" t="inlineStr">
        <is>
          <t>cau</t>
        </is>
      </c>
      <c r="T45" t="inlineStr">
        <is>
          <t xml:space="preserve">RA </t>
        </is>
      </c>
      <c r="U45" t="n">
        <v>17</v>
      </c>
      <c r="V45" t="n">
        <v>25</v>
      </c>
      <c r="W45" t="inlineStr">
        <is>
          <t>2001-02-26</t>
        </is>
      </c>
      <c r="X45" t="inlineStr">
        <is>
          <t>2006-03-26</t>
        </is>
      </c>
      <c r="Y45" t="inlineStr">
        <is>
          <t>1995-05-12</t>
        </is>
      </c>
      <c r="Z45" t="inlineStr">
        <is>
          <t>1995-11-09</t>
        </is>
      </c>
      <c r="AA45" t="n">
        <v>486</v>
      </c>
      <c r="AB45" t="n">
        <v>394</v>
      </c>
      <c r="AC45" t="n">
        <v>401</v>
      </c>
      <c r="AD45" t="n">
        <v>4</v>
      </c>
      <c r="AE45" t="n">
        <v>4</v>
      </c>
      <c r="AF45" t="n">
        <v>17</v>
      </c>
      <c r="AG45" t="n">
        <v>17</v>
      </c>
      <c r="AH45" t="n">
        <v>4</v>
      </c>
      <c r="AI45" t="n">
        <v>4</v>
      </c>
      <c r="AJ45" t="n">
        <v>4</v>
      </c>
      <c r="AK45" t="n">
        <v>4</v>
      </c>
      <c r="AL45" t="n">
        <v>13</v>
      </c>
      <c r="AM45" t="n">
        <v>13</v>
      </c>
      <c r="AN45" t="n">
        <v>2</v>
      </c>
      <c r="AO45" t="n">
        <v>2</v>
      </c>
      <c r="AP45" t="n">
        <v>0</v>
      </c>
      <c r="AQ45" t="n">
        <v>0</v>
      </c>
      <c r="AR45" t="inlineStr">
        <is>
          <t>No</t>
        </is>
      </c>
      <c r="AS45" t="inlineStr">
        <is>
          <t>Yes</t>
        </is>
      </c>
      <c r="AT45">
        <f>HYPERLINK("http://catalog.hathitrust.org/Record/002916533","HathiTrust Record")</f>
        <v/>
      </c>
      <c r="AU45">
        <f>HYPERLINK("https://creighton-primo.hosted.exlibrisgroup.com/primo-explore/search?tab=default_tab&amp;search_scope=EVERYTHING&amp;vid=01CRU&amp;lang=en_US&amp;offset=0&amp;query=any,contains,991001798479702656","Catalog Record")</f>
        <v/>
      </c>
      <c r="AV45">
        <f>HYPERLINK("http://www.worldcat.org/oclc/31243236","WorldCat Record")</f>
        <v/>
      </c>
      <c r="AW45" t="inlineStr">
        <is>
          <t>836966757:eng</t>
        </is>
      </c>
      <c r="AX45" t="inlineStr">
        <is>
          <t>31243236</t>
        </is>
      </c>
      <c r="AY45" t="inlineStr">
        <is>
          <t>991001798479702656</t>
        </is>
      </c>
      <c r="AZ45" t="inlineStr">
        <is>
          <t>991001798479702656</t>
        </is>
      </c>
      <c r="BA45" t="inlineStr">
        <is>
          <t>2272238220002656</t>
        </is>
      </c>
      <c r="BB45" t="inlineStr">
        <is>
          <t>BOOK</t>
        </is>
      </c>
      <c r="BD45" t="inlineStr">
        <is>
          <t>9780803970229</t>
        </is>
      </c>
      <c r="BE45" t="inlineStr">
        <is>
          <t>30001003147776</t>
        </is>
      </c>
      <c r="BF45" t="inlineStr">
        <is>
          <t>893728027</t>
        </is>
      </c>
    </row>
    <row r="46">
      <c r="B46" t="inlineStr">
        <is>
          <t>CUHSL</t>
        </is>
      </c>
      <c r="C46" t="inlineStr">
        <is>
          <t>SHELVES</t>
        </is>
      </c>
      <c r="D46" t="inlineStr">
        <is>
          <t>RA564.85 .W683 1994</t>
        </is>
      </c>
      <c r="E46" t="inlineStr">
        <is>
          <t>0                      RA 0564850W  683         1994</t>
        </is>
      </c>
      <c r="F46" t="inlineStr">
        <is>
          <t>Women's health, politics, and power : essays on sex/gender, medicine, and public health / editors, Elizabeth Fee and Nancy Krieger.</t>
        </is>
      </c>
      <c r="H46" t="inlineStr">
        <is>
          <t>No</t>
        </is>
      </c>
      <c r="I46" t="inlineStr">
        <is>
          <t>1</t>
        </is>
      </c>
      <c r="J46" t="inlineStr">
        <is>
          <t>Yes</t>
        </is>
      </c>
      <c r="K46" t="inlineStr">
        <is>
          <t>No</t>
        </is>
      </c>
      <c r="L46" t="inlineStr">
        <is>
          <t>0</t>
        </is>
      </c>
      <c r="N46" t="inlineStr">
        <is>
          <t>Amityville, N.Y. : Baywood Pub. Co., c1994.</t>
        </is>
      </c>
      <c r="O46" t="inlineStr">
        <is>
          <t>1994</t>
        </is>
      </c>
      <c r="Q46" t="inlineStr">
        <is>
          <t>eng</t>
        </is>
      </c>
      <c r="R46" t="inlineStr">
        <is>
          <t>nyu</t>
        </is>
      </c>
      <c r="S46" t="inlineStr">
        <is>
          <t>Policy, politics, health, and medicine series</t>
        </is>
      </c>
      <c r="T46" t="inlineStr">
        <is>
          <t xml:space="preserve">RA </t>
        </is>
      </c>
      <c r="U46" t="n">
        <v>15</v>
      </c>
      <c r="V46" t="n">
        <v>16</v>
      </c>
      <c r="W46" t="inlineStr">
        <is>
          <t>2000-02-12</t>
        </is>
      </c>
      <c r="X46" t="inlineStr">
        <is>
          <t>2000-02-12</t>
        </is>
      </c>
      <c r="Y46" t="inlineStr">
        <is>
          <t>1993-11-15</t>
        </is>
      </c>
      <c r="Z46" t="inlineStr">
        <is>
          <t>2000-01-12</t>
        </is>
      </c>
      <c r="AA46" t="n">
        <v>367</v>
      </c>
      <c r="AB46" t="n">
        <v>273</v>
      </c>
      <c r="AC46" t="n">
        <v>292</v>
      </c>
      <c r="AD46" t="n">
        <v>3</v>
      </c>
      <c r="AE46" t="n">
        <v>3</v>
      </c>
      <c r="AF46" t="n">
        <v>9</v>
      </c>
      <c r="AG46" t="n">
        <v>9</v>
      </c>
      <c r="AH46" t="n">
        <v>2</v>
      </c>
      <c r="AI46" t="n">
        <v>2</v>
      </c>
      <c r="AJ46" t="n">
        <v>2</v>
      </c>
      <c r="AK46" t="n">
        <v>2</v>
      </c>
      <c r="AL46" t="n">
        <v>5</v>
      </c>
      <c r="AM46" t="n">
        <v>5</v>
      </c>
      <c r="AN46" t="n">
        <v>1</v>
      </c>
      <c r="AO46" t="n">
        <v>1</v>
      </c>
      <c r="AP46" t="n">
        <v>1</v>
      </c>
      <c r="AQ46" t="n">
        <v>1</v>
      </c>
      <c r="AR46" t="inlineStr">
        <is>
          <t>No</t>
        </is>
      </c>
      <c r="AS46" t="inlineStr">
        <is>
          <t>Yes</t>
        </is>
      </c>
      <c r="AT46">
        <f>HYPERLINK("http://catalog.hathitrust.org/Record/002858418","HathiTrust Record")</f>
        <v/>
      </c>
      <c r="AU46">
        <f>HYPERLINK("https://creighton-primo.hosted.exlibrisgroup.com/primo-explore/search?tab=default_tab&amp;search_scope=EVERYTHING&amp;vid=01CRU&amp;lang=en_US&amp;offset=0&amp;query=any,contains,991001744919702656","Catalog Record")</f>
        <v/>
      </c>
      <c r="AV46">
        <f>HYPERLINK("http://www.worldcat.org/oclc/29702339","WorldCat Record")</f>
        <v/>
      </c>
      <c r="AW46" t="inlineStr">
        <is>
          <t>811617142:eng</t>
        </is>
      </c>
      <c r="AX46" t="inlineStr">
        <is>
          <t>29702339</t>
        </is>
      </c>
      <c r="AY46" t="inlineStr">
        <is>
          <t>991001744919702656</t>
        </is>
      </c>
      <c r="AZ46" t="inlineStr">
        <is>
          <t>991001744919702656</t>
        </is>
      </c>
      <c r="BA46" t="inlineStr">
        <is>
          <t>2261353610002656</t>
        </is>
      </c>
      <c r="BB46" t="inlineStr">
        <is>
          <t>BOOK</t>
        </is>
      </c>
      <c r="BD46" t="inlineStr">
        <is>
          <t>9780895031204</t>
        </is>
      </c>
      <c r="BE46" t="inlineStr">
        <is>
          <t>30001002670646</t>
        </is>
      </c>
      <c r="BF46" t="inlineStr">
        <is>
          <t>893359075</t>
        </is>
      </c>
    </row>
    <row r="47">
      <c r="B47" t="inlineStr">
        <is>
          <t>CUHSL</t>
        </is>
      </c>
      <c r="C47" t="inlineStr">
        <is>
          <t>SHELVES</t>
        </is>
      </c>
      <c r="D47" t="inlineStr">
        <is>
          <t>RA577.5 .M39 2006</t>
        </is>
      </c>
      <c r="E47" t="inlineStr">
        <is>
          <t>0                      RA 0577500M  39          2006</t>
        </is>
      </c>
      <c r="F47" t="inlineStr">
        <is>
          <t>My office is killing me! : the sick building survival guide / Jeffrey C. May.</t>
        </is>
      </c>
      <c r="H47" t="inlineStr">
        <is>
          <t>No</t>
        </is>
      </c>
      <c r="I47" t="inlineStr">
        <is>
          <t>1</t>
        </is>
      </c>
      <c r="J47" t="inlineStr">
        <is>
          <t>Yes</t>
        </is>
      </c>
      <c r="K47" t="inlineStr">
        <is>
          <t>No</t>
        </is>
      </c>
      <c r="L47" t="inlineStr">
        <is>
          <t>0</t>
        </is>
      </c>
      <c r="M47" t="inlineStr">
        <is>
          <t>May, Jeffrey C.</t>
        </is>
      </c>
      <c r="N47" t="inlineStr">
        <is>
          <t>Baltimore, Md. : Johns Hopkins University Press, 2006.</t>
        </is>
      </c>
      <c r="O47" t="inlineStr">
        <is>
          <t>2006</t>
        </is>
      </c>
      <c r="Q47" t="inlineStr">
        <is>
          <t>eng</t>
        </is>
      </c>
      <c r="R47" t="inlineStr">
        <is>
          <t>mdu</t>
        </is>
      </c>
      <c r="T47" t="inlineStr">
        <is>
          <t xml:space="preserve">RA </t>
        </is>
      </c>
      <c r="U47" t="n">
        <v>0</v>
      </c>
      <c r="V47" t="n">
        <v>3</v>
      </c>
      <c r="W47" t="inlineStr">
        <is>
          <t>2008-05-28</t>
        </is>
      </c>
      <c r="X47" t="inlineStr">
        <is>
          <t>2010-03-26</t>
        </is>
      </c>
      <c r="Y47" t="inlineStr">
        <is>
          <t>2008-04-30</t>
        </is>
      </c>
      <c r="Z47" t="inlineStr">
        <is>
          <t>2008-04-30</t>
        </is>
      </c>
      <c r="AA47" t="n">
        <v>536</v>
      </c>
      <c r="AB47" t="n">
        <v>472</v>
      </c>
      <c r="AC47" t="n">
        <v>594</v>
      </c>
      <c r="AD47" t="n">
        <v>2</v>
      </c>
      <c r="AE47" t="n">
        <v>3</v>
      </c>
      <c r="AF47" t="n">
        <v>9</v>
      </c>
      <c r="AG47" t="n">
        <v>14</v>
      </c>
      <c r="AH47" t="n">
        <v>2</v>
      </c>
      <c r="AI47" t="n">
        <v>5</v>
      </c>
      <c r="AJ47" t="n">
        <v>3</v>
      </c>
      <c r="AK47" t="n">
        <v>5</v>
      </c>
      <c r="AL47" t="n">
        <v>5</v>
      </c>
      <c r="AM47" t="n">
        <v>5</v>
      </c>
      <c r="AN47" t="n">
        <v>0</v>
      </c>
      <c r="AO47" t="n">
        <v>1</v>
      </c>
      <c r="AP47" t="n">
        <v>0</v>
      </c>
      <c r="AQ47" t="n">
        <v>0</v>
      </c>
      <c r="AR47" t="inlineStr">
        <is>
          <t>No</t>
        </is>
      </c>
      <c r="AS47" t="inlineStr">
        <is>
          <t>No</t>
        </is>
      </c>
      <c r="AU47">
        <f>HYPERLINK("https://creighton-primo.hosted.exlibrisgroup.com/primo-explore/search?tab=default_tab&amp;search_scope=EVERYTHING&amp;vid=01CRU&amp;lang=en_US&amp;offset=0&amp;query=any,contains,991001750559702656","Catalog Record")</f>
        <v/>
      </c>
      <c r="AV47">
        <f>HYPERLINK("http://www.worldcat.org/oclc/61757990","WorldCat Record")</f>
        <v/>
      </c>
      <c r="AW47" t="inlineStr">
        <is>
          <t>198186514:eng</t>
        </is>
      </c>
      <c r="AX47" t="inlineStr">
        <is>
          <t>61757990</t>
        </is>
      </c>
      <c r="AY47" t="inlineStr">
        <is>
          <t>991001750559702656</t>
        </is>
      </c>
      <c r="AZ47" t="inlineStr">
        <is>
          <t>991001750559702656</t>
        </is>
      </c>
      <c r="BA47" t="inlineStr">
        <is>
          <t>2269791850002656</t>
        </is>
      </c>
      <c r="BB47" t="inlineStr">
        <is>
          <t>BOOK</t>
        </is>
      </c>
      <c r="BD47" t="inlineStr">
        <is>
          <t>9780801883415</t>
        </is>
      </c>
      <c r="BE47" t="inlineStr">
        <is>
          <t>30001005292042</t>
        </is>
      </c>
      <c r="BF47" t="inlineStr">
        <is>
          <t>893279524</t>
        </is>
      </c>
    </row>
    <row r="48">
      <c r="B48" t="inlineStr">
        <is>
          <t>CUHSL</t>
        </is>
      </c>
      <c r="C48" t="inlineStr">
        <is>
          <t>SHELVES</t>
        </is>
      </c>
      <c r="D48" t="inlineStr">
        <is>
          <t>RA643 .A5 1975</t>
        </is>
      </c>
      <c r="E48" t="inlineStr">
        <is>
          <t>0                      RA 0643000A  5           1975</t>
        </is>
      </c>
      <c r="F48" t="inlineStr">
        <is>
          <t>Control of communicable diseases in man / Abram S. Beneson, ed.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N48" t="inlineStr">
        <is>
          <t>Washington : American Public Health Association, 1975.</t>
        </is>
      </c>
      <c r="O48" t="inlineStr">
        <is>
          <t>1975</t>
        </is>
      </c>
      <c r="P48" t="inlineStr">
        <is>
          <t>-- 12th ed.--</t>
        </is>
      </c>
      <c r="Q48" t="inlineStr">
        <is>
          <t>eng</t>
        </is>
      </c>
      <c r="R48" t="inlineStr">
        <is>
          <t>dcu</t>
        </is>
      </c>
      <c r="T48" t="inlineStr">
        <is>
          <t xml:space="preserve">RA </t>
        </is>
      </c>
      <c r="U48" t="n">
        <v>0</v>
      </c>
      <c r="V48" t="n">
        <v>0</v>
      </c>
      <c r="W48" t="inlineStr">
        <is>
          <t>2002-07-07</t>
        </is>
      </c>
      <c r="X48" t="inlineStr">
        <is>
          <t>2002-07-07</t>
        </is>
      </c>
      <c r="Y48" t="inlineStr">
        <is>
          <t>2000-06-15</t>
        </is>
      </c>
      <c r="Z48" t="inlineStr">
        <is>
          <t>2000-06-15</t>
        </is>
      </c>
      <c r="AA48" t="n">
        <v>376</v>
      </c>
      <c r="AB48" t="n">
        <v>302</v>
      </c>
      <c r="AC48" t="n">
        <v>356</v>
      </c>
      <c r="AD48" t="n">
        <v>1</v>
      </c>
      <c r="AE48" t="n">
        <v>1</v>
      </c>
      <c r="AF48" t="n">
        <v>2</v>
      </c>
      <c r="AG48" t="n">
        <v>4</v>
      </c>
      <c r="AH48" t="n">
        <v>1</v>
      </c>
      <c r="AI48" t="n">
        <v>3</v>
      </c>
      <c r="AJ48" t="n">
        <v>0</v>
      </c>
      <c r="AK48" t="n">
        <v>0</v>
      </c>
      <c r="AL48" t="n">
        <v>0</v>
      </c>
      <c r="AM48" t="n">
        <v>1</v>
      </c>
      <c r="AN48" t="n">
        <v>1</v>
      </c>
      <c r="AO48" t="n">
        <v>1</v>
      </c>
      <c r="AP48" t="n">
        <v>0</v>
      </c>
      <c r="AQ48" t="n">
        <v>0</v>
      </c>
      <c r="AR48" t="inlineStr">
        <is>
          <t>No</t>
        </is>
      </c>
      <c r="AS48" t="inlineStr">
        <is>
          <t>No</t>
        </is>
      </c>
      <c r="AU48">
        <f>HYPERLINK("https://creighton-primo.hosted.exlibrisgroup.com/primo-explore/search?tab=default_tab&amp;search_scope=EVERYTHING&amp;vid=01CRU&amp;lang=en_US&amp;offset=0&amp;query=any,contains,991000164629702656","Catalog Record")</f>
        <v/>
      </c>
      <c r="AV48">
        <f>HYPERLINK("http://www.worldcat.org/oclc/1805190","WorldCat Record")</f>
        <v/>
      </c>
      <c r="AW48" t="inlineStr">
        <is>
          <t>5576762314:eng</t>
        </is>
      </c>
      <c r="AX48" t="inlineStr">
        <is>
          <t>1805190</t>
        </is>
      </c>
      <c r="AY48" t="inlineStr">
        <is>
          <t>991000164629702656</t>
        </is>
      </c>
      <c r="AZ48" t="inlineStr">
        <is>
          <t>991000164629702656</t>
        </is>
      </c>
      <c r="BA48" t="inlineStr">
        <is>
          <t>2269559370002656</t>
        </is>
      </c>
      <c r="BB48" t="inlineStr">
        <is>
          <t>BOOK</t>
        </is>
      </c>
      <c r="BD48" t="inlineStr">
        <is>
          <t>9780875530772</t>
        </is>
      </c>
      <c r="BE48" t="inlineStr">
        <is>
          <t>30001000231714</t>
        </is>
      </c>
      <c r="BF48" t="inlineStr">
        <is>
          <t>893536874</t>
        </is>
      </c>
    </row>
    <row r="49">
      <c r="B49" t="inlineStr">
        <is>
          <t>CUHSL</t>
        </is>
      </c>
      <c r="C49" t="inlineStr">
        <is>
          <t>SHELVES</t>
        </is>
      </c>
      <c r="D49" t="inlineStr">
        <is>
          <t>RA644.A25 A363 1986</t>
        </is>
      </c>
      <c r="E49" t="inlineStr">
        <is>
          <t>0                      RA 0644000A  25                 A  363         1986</t>
        </is>
      </c>
      <c r="F49" t="inlineStr">
        <is>
          <t>AIDS, impact on public policy : an international forum--policy, politics, and AIDS / edited by Robert F. Hummel ... [et al.].</t>
        </is>
      </c>
      <c r="H49" t="inlineStr">
        <is>
          <t>No</t>
        </is>
      </c>
      <c r="I49" t="inlineStr">
        <is>
          <t>1</t>
        </is>
      </c>
      <c r="J49" t="inlineStr">
        <is>
          <t>Yes</t>
        </is>
      </c>
      <c r="K49" t="inlineStr">
        <is>
          <t>No</t>
        </is>
      </c>
      <c r="L49" t="inlineStr">
        <is>
          <t>0</t>
        </is>
      </c>
      <c r="N49" t="inlineStr">
        <is>
          <t>New York : Plenum Press, c1986.</t>
        </is>
      </c>
      <c r="O49" t="inlineStr">
        <is>
          <t>1986</t>
        </is>
      </c>
      <c r="Q49" t="inlineStr">
        <is>
          <t>eng</t>
        </is>
      </c>
      <c r="R49" t="inlineStr">
        <is>
          <t>nyu</t>
        </is>
      </c>
      <c r="T49" t="inlineStr">
        <is>
          <t xml:space="preserve">RA </t>
        </is>
      </c>
      <c r="U49" t="n">
        <v>26</v>
      </c>
      <c r="V49" t="n">
        <v>75</v>
      </c>
      <c r="W49" t="inlineStr">
        <is>
          <t>2002-04-24</t>
        </is>
      </c>
      <c r="X49" t="inlineStr">
        <is>
          <t>2004-11-16</t>
        </is>
      </c>
      <c r="Y49" t="inlineStr">
        <is>
          <t>1989-03-29</t>
        </is>
      </c>
      <c r="Z49" t="inlineStr">
        <is>
          <t>1990-06-27</t>
        </is>
      </c>
      <c r="AA49" t="n">
        <v>319</v>
      </c>
      <c r="AB49" t="n">
        <v>245</v>
      </c>
      <c r="AC49" t="n">
        <v>265</v>
      </c>
      <c r="AD49" t="n">
        <v>2</v>
      </c>
      <c r="AE49" t="n">
        <v>2</v>
      </c>
      <c r="AF49" t="n">
        <v>12</v>
      </c>
      <c r="AG49" t="n">
        <v>12</v>
      </c>
      <c r="AH49" t="n">
        <v>3</v>
      </c>
      <c r="AI49" t="n">
        <v>3</v>
      </c>
      <c r="AJ49" t="n">
        <v>3</v>
      </c>
      <c r="AK49" t="n">
        <v>3</v>
      </c>
      <c r="AL49" t="n">
        <v>7</v>
      </c>
      <c r="AM49" t="n">
        <v>7</v>
      </c>
      <c r="AN49" t="n">
        <v>0</v>
      </c>
      <c r="AO49" t="n">
        <v>0</v>
      </c>
      <c r="AP49" t="n">
        <v>2</v>
      </c>
      <c r="AQ49" t="n">
        <v>2</v>
      </c>
      <c r="AR49" t="inlineStr">
        <is>
          <t>No</t>
        </is>
      </c>
      <c r="AS49" t="inlineStr">
        <is>
          <t>Yes</t>
        </is>
      </c>
      <c r="AT49">
        <f>HYPERLINK("http://catalog.hathitrust.org/Record/000821908","HathiTrust Record")</f>
        <v/>
      </c>
      <c r="AU49">
        <f>HYPERLINK("https://creighton-primo.hosted.exlibrisgroup.com/primo-explore/search?tab=default_tab&amp;search_scope=EVERYTHING&amp;vid=01CRU&amp;lang=en_US&amp;offset=0&amp;query=any,contains,991001750159702656","Catalog Record")</f>
        <v/>
      </c>
      <c r="AV49">
        <f>HYPERLINK("http://www.worldcat.org/oclc/15017238","WorldCat Record")</f>
        <v/>
      </c>
      <c r="AW49" t="inlineStr">
        <is>
          <t>836699672:eng</t>
        </is>
      </c>
      <c r="AX49" t="inlineStr">
        <is>
          <t>15017238</t>
        </is>
      </c>
      <c r="AY49" t="inlineStr">
        <is>
          <t>991001750159702656</t>
        </is>
      </c>
      <c r="AZ49" t="inlineStr">
        <is>
          <t>991001750159702656</t>
        </is>
      </c>
      <c r="BA49" t="inlineStr">
        <is>
          <t>2265022460002656</t>
        </is>
      </c>
      <c r="BB49" t="inlineStr">
        <is>
          <t>BOOK</t>
        </is>
      </c>
      <c r="BD49" t="inlineStr">
        <is>
          <t>9780306425400</t>
        </is>
      </c>
      <c r="BE49" t="inlineStr">
        <is>
          <t>30001000015018</t>
        </is>
      </c>
      <c r="BF49" t="inlineStr">
        <is>
          <t>893633370</t>
        </is>
      </c>
    </row>
    <row r="50">
      <c r="B50" t="inlineStr">
        <is>
          <t>CUHSL</t>
        </is>
      </c>
      <c r="C50" t="inlineStr">
        <is>
          <t>SHELVES</t>
        </is>
      </c>
      <c r="D50" t="inlineStr">
        <is>
          <t>RA644.I6 H57</t>
        </is>
      </c>
      <c r="E50" t="inlineStr">
        <is>
          <t>0                      RA 0644000I  6                  H  57</t>
        </is>
      </c>
      <c r="F50" t="inlineStr">
        <is>
          <t>History, science, and politics : influenza in America, 1918-1976 / June E. Osborn, editor.</t>
        </is>
      </c>
      <c r="H50" t="inlineStr">
        <is>
          <t>No</t>
        </is>
      </c>
      <c r="I50" t="inlineStr">
        <is>
          <t>1</t>
        </is>
      </c>
      <c r="J50" t="inlineStr">
        <is>
          <t>Yes</t>
        </is>
      </c>
      <c r="K50" t="inlineStr">
        <is>
          <t>No</t>
        </is>
      </c>
      <c r="L50" t="inlineStr">
        <is>
          <t>0</t>
        </is>
      </c>
      <c r="N50" t="inlineStr">
        <is>
          <t>New York : Prodist, 1977.</t>
        </is>
      </c>
      <c r="O50" t="inlineStr">
        <is>
          <t>1977</t>
        </is>
      </c>
      <c r="Q50" t="inlineStr">
        <is>
          <t>eng</t>
        </is>
      </c>
      <c r="R50" t="inlineStr">
        <is>
          <t>nyu</t>
        </is>
      </c>
      <c r="T50" t="inlineStr">
        <is>
          <t xml:space="preserve">RA </t>
        </is>
      </c>
      <c r="U50" t="n">
        <v>6</v>
      </c>
      <c r="V50" t="n">
        <v>31</v>
      </c>
      <c r="W50" t="inlineStr">
        <is>
          <t>2006-11-24</t>
        </is>
      </c>
      <c r="X50" t="inlineStr">
        <is>
          <t>2008-02-21</t>
        </is>
      </c>
      <c r="Y50" t="inlineStr">
        <is>
          <t>1987-10-29</t>
        </is>
      </c>
      <c r="Z50" t="inlineStr">
        <is>
          <t>1993-03-11</t>
        </is>
      </c>
      <c r="AA50" t="n">
        <v>360</v>
      </c>
      <c r="AB50" t="n">
        <v>330</v>
      </c>
      <c r="AC50" t="n">
        <v>335</v>
      </c>
      <c r="AD50" t="n">
        <v>2</v>
      </c>
      <c r="AE50" t="n">
        <v>2</v>
      </c>
      <c r="AF50" t="n">
        <v>9</v>
      </c>
      <c r="AG50" t="n">
        <v>9</v>
      </c>
      <c r="AH50" t="n">
        <v>2</v>
      </c>
      <c r="AI50" t="n">
        <v>2</v>
      </c>
      <c r="AJ50" t="n">
        <v>3</v>
      </c>
      <c r="AK50" t="n">
        <v>3</v>
      </c>
      <c r="AL50" t="n">
        <v>5</v>
      </c>
      <c r="AM50" t="n">
        <v>5</v>
      </c>
      <c r="AN50" t="n">
        <v>0</v>
      </c>
      <c r="AO50" t="n">
        <v>0</v>
      </c>
      <c r="AP50" t="n">
        <v>0</v>
      </c>
      <c r="AQ50" t="n">
        <v>0</v>
      </c>
      <c r="AR50" t="inlineStr">
        <is>
          <t>No</t>
        </is>
      </c>
      <c r="AS50" t="inlineStr">
        <is>
          <t>No</t>
        </is>
      </c>
      <c r="AU50">
        <f>HYPERLINK("https://creighton-primo.hosted.exlibrisgroup.com/primo-explore/search?tab=default_tab&amp;search_scope=EVERYTHING&amp;vid=01CRU&amp;lang=en_US&amp;offset=0&amp;query=any,contains,991001779969702656","Catalog Record")</f>
        <v/>
      </c>
      <c r="AV50">
        <f>HYPERLINK("http://www.worldcat.org/oclc/3274162","WorldCat Record")</f>
        <v/>
      </c>
      <c r="AW50" t="inlineStr">
        <is>
          <t>540925:eng</t>
        </is>
      </c>
      <c r="AX50" t="inlineStr">
        <is>
          <t>3274162</t>
        </is>
      </c>
      <c r="AY50" t="inlineStr">
        <is>
          <t>991001779969702656</t>
        </is>
      </c>
      <c r="AZ50" t="inlineStr">
        <is>
          <t>991001779969702656</t>
        </is>
      </c>
      <c r="BA50" t="inlineStr">
        <is>
          <t>2256002770002656</t>
        </is>
      </c>
      <c r="BB50" t="inlineStr">
        <is>
          <t>BOOK</t>
        </is>
      </c>
      <c r="BD50" t="inlineStr">
        <is>
          <t>9780882021768</t>
        </is>
      </c>
      <c r="BE50" t="inlineStr">
        <is>
          <t>30001000233215</t>
        </is>
      </c>
      <c r="BF50" t="inlineStr">
        <is>
          <t>893377618</t>
        </is>
      </c>
    </row>
    <row r="51">
      <c r="B51" t="inlineStr">
        <is>
          <t>CUHSL</t>
        </is>
      </c>
      <c r="C51" t="inlineStr">
        <is>
          <t>SHELVES</t>
        </is>
      </c>
      <c r="D51" t="inlineStr">
        <is>
          <t>RA644.P93 Y35 2003</t>
        </is>
      </c>
      <c r="E51" t="inlineStr">
        <is>
          <t>0                      RA 0644000P  93                 Y  35          2003</t>
        </is>
      </c>
      <c r="F51" t="inlineStr">
        <is>
          <t>The pathological protein : mad cow, chronic wasting, and other deadly prion diseases/ Philip Yam.</t>
        </is>
      </c>
      <c r="H51" t="inlineStr">
        <is>
          <t>No</t>
        </is>
      </c>
      <c r="I51" t="inlineStr">
        <is>
          <t>1</t>
        </is>
      </c>
      <c r="J51" t="inlineStr">
        <is>
          <t>Yes</t>
        </is>
      </c>
      <c r="K51" t="inlineStr">
        <is>
          <t>No</t>
        </is>
      </c>
      <c r="L51" t="inlineStr">
        <is>
          <t>0</t>
        </is>
      </c>
      <c r="M51" t="inlineStr">
        <is>
          <t>Yam, Philip.</t>
        </is>
      </c>
      <c r="N51" t="inlineStr">
        <is>
          <t>New York : Copernicus, 2003.</t>
        </is>
      </c>
      <c r="O51" t="inlineStr">
        <is>
          <t>2003</t>
        </is>
      </c>
      <c r="Q51" t="inlineStr">
        <is>
          <t>eng</t>
        </is>
      </c>
      <c r="R51" t="inlineStr">
        <is>
          <t>nyu</t>
        </is>
      </c>
      <c r="T51" t="inlineStr">
        <is>
          <t xml:space="preserve">RA </t>
        </is>
      </c>
      <c r="U51" t="n">
        <v>4</v>
      </c>
      <c r="V51" t="n">
        <v>6</v>
      </c>
      <c r="W51" t="inlineStr">
        <is>
          <t>2006-11-17</t>
        </is>
      </c>
      <c r="X51" t="inlineStr">
        <is>
          <t>2006-11-17</t>
        </is>
      </c>
      <c r="Y51" t="inlineStr">
        <is>
          <t>2003-12-18</t>
        </is>
      </c>
      <c r="Z51" t="inlineStr">
        <is>
          <t>2003-12-18</t>
        </is>
      </c>
      <c r="AA51" t="n">
        <v>986</v>
      </c>
      <c r="AB51" t="n">
        <v>881</v>
      </c>
      <c r="AC51" t="n">
        <v>1228</v>
      </c>
      <c r="AD51" t="n">
        <v>7</v>
      </c>
      <c r="AE51" t="n">
        <v>31</v>
      </c>
      <c r="AF51" t="n">
        <v>27</v>
      </c>
      <c r="AG51" t="n">
        <v>38</v>
      </c>
      <c r="AH51" t="n">
        <v>11</v>
      </c>
      <c r="AI51" t="n">
        <v>14</v>
      </c>
      <c r="AJ51" t="n">
        <v>4</v>
      </c>
      <c r="AK51" t="n">
        <v>4</v>
      </c>
      <c r="AL51" t="n">
        <v>11</v>
      </c>
      <c r="AM51" t="n">
        <v>13</v>
      </c>
      <c r="AN51" t="n">
        <v>6</v>
      </c>
      <c r="AO51" t="n">
        <v>12</v>
      </c>
      <c r="AP51" t="n">
        <v>0</v>
      </c>
      <c r="AQ51" t="n">
        <v>0</v>
      </c>
      <c r="AR51" t="inlineStr">
        <is>
          <t>No</t>
        </is>
      </c>
      <c r="AS51" t="inlineStr">
        <is>
          <t>No</t>
        </is>
      </c>
      <c r="AU51">
        <f>HYPERLINK("https://creighton-primo.hosted.exlibrisgroup.com/primo-explore/search?tab=default_tab&amp;search_scope=EVERYTHING&amp;vid=01CRU&amp;lang=en_US&amp;offset=0&amp;query=any,contains,991001724159702656","Catalog Record")</f>
        <v/>
      </c>
      <c r="AV51">
        <f>HYPERLINK("http://www.worldcat.org/oclc/51022709","WorldCat Record")</f>
        <v/>
      </c>
      <c r="AW51" t="inlineStr">
        <is>
          <t>800759753:eng</t>
        </is>
      </c>
      <c r="AX51" t="inlineStr">
        <is>
          <t>51022709</t>
        </is>
      </c>
      <c r="AY51" t="inlineStr">
        <is>
          <t>991001724159702656</t>
        </is>
      </c>
      <c r="AZ51" t="inlineStr">
        <is>
          <t>991001724159702656</t>
        </is>
      </c>
      <c r="BA51" t="inlineStr">
        <is>
          <t>2266422230002656</t>
        </is>
      </c>
      <c r="BB51" t="inlineStr">
        <is>
          <t>BOOK</t>
        </is>
      </c>
      <c r="BD51" t="inlineStr">
        <is>
          <t>9780387955087</t>
        </is>
      </c>
      <c r="BE51" t="inlineStr">
        <is>
          <t>30001004507754</t>
        </is>
      </c>
      <c r="BF51" t="inlineStr">
        <is>
          <t>893134772</t>
        </is>
      </c>
    </row>
    <row r="52">
      <c r="B52" t="inlineStr">
        <is>
          <t>CUHSL</t>
        </is>
      </c>
      <c r="C52" t="inlineStr">
        <is>
          <t>SHELVES</t>
        </is>
      </c>
      <c r="D52" t="inlineStr">
        <is>
          <t>RA645.H4 B78</t>
        </is>
      </c>
      <c r="E52" t="inlineStr">
        <is>
          <t>0                      RA 0645000H  4                  B  78</t>
        </is>
      </c>
      <c r="F52" t="inlineStr">
        <is>
          <t>The Roseto Story : an anatomy of health / by John G. Bruhn and Stewart Wolf ; photos by Remsen Wolff.</t>
        </is>
      </c>
      <c r="H52" t="inlineStr">
        <is>
          <t>No</t>
        </is>
      </c>
      <c r="I52" t="inlineStr">
        <is>
          <t>1</t>
        </is>
      </c>
      <c r="J52" t="inlineStr">
        <is>
          <t>Yes</t>
        </is>
      </c>
      <c r="K52" t="inlineStr">
        <is>
          <t>No</t>
        </is>
      </c>
      <c r="L52" t="inlineStr">
        <is>
          <t>0</t>
        </is>
      </c>
      <c r="M52" t="inlineStr">
        <is>
          <t>Bruhn, John G., 1934-</t>
        </is>
      </c>
      <c r="N52" t="inlineStr">
        <is>
          <t>Norman : University of Oklahoma, c1979.</t>
        </is>
      </c>
      <c r="O52" t="inlineStr">
        <is>
          <t>1979</t>
        </is>
      </c>
      <c r="Q52" t="inlineStr">
        <is>
          <t>eng</t>
        </is>
      </c>
      <c r="R52" t="inlineStr">
        <is>
          <t>oku</t>
        </is>
      </c>
      <c r="T52" t="inlineStr">
        <is>
          <t xml:space="preserve">RA </t>
        </is>
      </c>
      <c r="U52" t="n">
        <v>0</v>
      </c>
      <c r="V52" t="n">
        <v>3</v>
      </c>
      <c r="X52" t="inlineStr">
        <is>
          <t>1995-02-14</t>
        </is>
      </c>
      <c r="Y52" t="inlineStr">
        <is>
          <t>1987-11-12</t>
        </is>
      </c>
      <c r="Z52" t="inlineStr">
        <is>
          <t>1993-03-11</t>
        </is>
      </c>
      <c r="AA52" t="n">
        <v>345</v>
      </c>
      <c r="AB52" t="n">
        <v>322</v>
      </c>
      <c r="AC52" t="n">
        <v>332</v>
      </c>
      <c r="AD52" t="n">
        <v>4</v>
      </c>
      <c r="AE52" t="n">
        <v>4</v>
      </c>
      <c r="AF52" t="n">
        <v>13</v>
      </c>
      <c r="AG52" t="n">
        <v>14</v>
      </c>
      <c r="AH52" t="n">
        <v>4</v>
      </c>
      <c r="AI52" t="n">
        <v>5</v>
      </c>
      <c r="AJ52" t="n">
        <v>4</v>
      </c>
      <c r="AK52" t="n">
        <v>5</v>
      </c>
      <c r="AL52" t="n">
        <v>6</v>
      </c>
      <c r="AM52" t="n">
        <v>6</v>
      </c>
      <c r="AN52" t="n">
        <v>1</v>
      </c>
      <c r="AO52" t="n">
        <v>1</v>
      </c>
      <c r="AP52" t="n">
        <v>0</v>
      </c>
      <c r="AQ52" t="n">
        <v>0</v>
      </c>
      <c r="AR52" t="inlineStr">
        <is>
          <t>No</t>
        </is>
      </c>
      <c r="AS52" t="inlineStr">
        <is>
          <t>No</t>
        </is>
      </c>
      <c r="AU52">
        <f>HYPERLINK("https://creighton-primo.hosted.exlibrisgroup.com/primo-explore/search?tab=default_tab&amp;search_scope=EVERYTHING&amp;vid=01CRU&amp;lang=en_US&amp;offset=0&amp;query=any,contains,991001790789702656","Catalog Record")</f>
        <v/>
      </c>
      <c r="AV52">
        <f>HYPERLINK("http://www.worldcat.org/oclc/4835344","WorldCat Record")</f>
        <v/>
      </c>
      <c r="AW52" t="inlineStr">
        <is>
          <t>14766529:eng</t>
        </is>
      </c>
      <c r="AX52" t="inlineStr">
        <is>
          <t>4835344</t>
        </is>
      </c>
      <c r="AY52" t="inlineStr">
        <is>
          <t>991001790789702656</t>
        </is>
      </c>
      <c r="AZ52" t="inlineStr">
        <is>
          <t>991001790789702656</t>
        </is>
      </c>
      <c r="BA52" t="inlineStr">
        <is>
          <t>2268159790002656</t>
        </is>
      </c>
      <c r="BB52" t="inlineStr">
        <is>
          <t>BOOK</t>
        </is>
      </c>
      <c r="BD52" t="inlineStr">
        <is>
          <t>9780806114910</t>
        </is>
      </c>
      <c r="BE52" t="inlineStr">
        <is>
          <t>30001000322638</t>
        </is>
      </c>
      <c r="BF52" t="inlineStr">
        <is>
          <t>893827096</t>
        </is>
      </c>
    </row>
    <row r="53">
      <c r="B53" t="inlineStr">
        <is>
          <t>CUHSL</t>
        </is>
      </c>
      <c r="C53" t="inlineStr">
        <is>
          <t>SHELVES</t>
        </is>
      </c>
      <c r="D53" t="inlineStr">
        <is>
          <t>RA645.N87 .S65 2002</t>
        </is>
      </c>
      <c r="E53" t="inlineStr">
        <is>
          <t>0                      RA 0645000N  87                 S  65          2002</t>
        </is>
      </c>
      <c r="F53" t="inlineStr">
        <is>
          <t>Add years to your life! : maintain or regain a healthy heart / by Phil Sokolof.</t>
        </is>
      </c>
      <c r="H53" t="inlineStr">
        <is>
          <t>No</t>
        </is>
      </c>
      <c r="I53" t="inlineStr">
        <is>
          <t>1</t>
        </is>
      </c>
      <c r="J53" t="inlineStr">
        <is>
          <t>Yes</t>
        </is>
      </c>
      <c r="K53" t="inlineStr">
        <is>
          <t>No</t>
        </is>
      </c>
      <c r="L53" t="inlineStr">
        <is>
          <t>0</t>
        </is>
      </c>
      <c r="M53" t="inlineStr">
        <is>
          <t>Sokolof, Phil.</t>
        </is>
      </c>
      <c r="N53" t="inlineStr">
        <is>
          <t>[Omaha, Neb.] : National Heart Savers Association, 2002.</t>
        </is>
      </c>
      <c r="O53" t="inlineStr">
        <is>
          <t>2002</t>
        </is>
      </c>
      <c r="Q53" t="inlineStr">
        <is>
          <t>eng</t>
        </is>
      </c>
      <c r="R53" t="inlineStr">
        <is>
          <t>nbu</t>
        </is>
      </c>
      <c r="T53" t="inlineStr">
        <is>
          <t xml:space="preserve">RA </t>
        </is>
      </c>
      <c r="U53" t="n">
        <v>9</v>
      </c>
      <c r="V53" t="n">
        <v>10</v>
      </c>
      <c r="W53" t="inlineStr">
        <is>
          <t>2005-02-19</t>
        </is>
      </c>
      <c r="X53" t="inlineStr">
        <is>
          <t>2005-02-19</t>
        </is>
      </c>
      <c r="Y53" t="inlineStr">
        <is>
          <t>2004-09-15</t>
        </is>
      </c>
      <c r="Z53" t="inlineStr">
        <is>
          <t>2004-09-15</t>
        </is>
      </c>
      <c r="AA53" t="n">
        <v>24</v>
      </c>
      <c r="AB53" t="n">
        <v>24</v>
      </c>
      <c r="AC53" t="n">
        <v>24</v>
      </c>
      <c r="AD53" t="n">
        <v>21</v>
      </c>
      <c r="AE53" t="n">
        <v>21</v>
      </c>
      <c r="AF53" t="n">
        <v>7</v>
      </c>
      <c r="AG53" t="n">
        <v>7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7</v>
      </c>
      <c r="AO53" t="n">
        <v>7</v>
      </c>
      <c r="AP53" t="n">
        <v>0</v>
      </c>
      <c r="AQ53" t="n">
        <v>0</v>
      </c>
      <c r="AR53" t="inlineStr">
        <is>
          <t>No</t>
        </is>
      </c>
      <c r="AS53" t="inlineStr">
        <is>
          <t>No</t>
        </is>
      </c>
      <c r="AU53">
        <f>HYPERLINK("https://creighton-primo.hosted.exlibrisgroup.com/primo-explore/search?tab=default_tab&amp;search_scope=EVERYTHING&amp;vid=01CRU&amp;lang=en_US&amp;offset=0&amp;query=any,contains,991001724249702656","Catalog Record")</f>
        <v/>
      </c>
      <c r="AV53">
        <f>HYPERLINK("http://www.worldcat.org/oclc/53112905","WorldCat Record")</f>
        <v/>
      </c>
      <c r="AW53" t="inlineStr">
        <is>
          <t>10674661:eng</t>
        </is>
      </c>
      <c r="AX53" t="inlineStr">
        <is>
          <t>53112905</t>
        </is>
      </c>
      <c r="AY53" t="inlineStr">
        <is>
          <t>991001724249702656</t>
        </is>
      </c>
      <c r="AZ53" t="inlineStr">
        <is>
          <t>991001724249702656</t>
        </is>
      </c>
      <c r="BA53" t="inlineStr">
        <is>
          <t>2265292490002656</t>
        </is>
      </c>
      <c r="BB53" t="inlineStr">
        <is>
          <t>BOOK</t>
        </is>
      </c>
      <c r="BD53" t="inlineStr">
        <is>
          <t>9780971844100</t>
        </is>
      </c>
      <c r="BE53" t="inlineStr">
        <is>
          <t>30001004506681</t>
        </is>
      </c>
      <c r="BF53" t="inlineStr">
        <is>
          <t>893279354</t>
        </is>
      </c>
    </row>
    <row r="54">
      <c r="B54" t="inlineStr">
        <is>
          <t>CUHSL</t>
        </is>
      </c>
      <c r="C54" t="inlineStr">
        <is>
          <t>SHELVES</t>
        </is>
      </c>
      <c r="D54" t="inlineStr">
        <is>
          <t>RA651 .G65 2001</t>
        </is>
      </c>
      <c r="E54" t="inlineStr">
        <is>
          <t>0                      RA 0651000G  65          2001</t>
        </is>
      </c>
      <c r="F54" t="inlineStr">
        <is>
          <t>World health and disease / edited [sic] by Alastair Gray.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M54" t="inlineStr">
        <is>
          <t>Gray, Alastair, 1953-</t>
        </is>
      </c>
      <c r="N54" t="inlineStr">
        <is>
          <t>Buckingham ; Philadelphia : Open University Press, 2001.</t>
        </is>
      </c>
      <c r="O54" t="inlineStr">
        <is>
          <t>2001</t>
        </is>
      </c>
      <c r="P54" t="inlineStr">
        <is>
          <t>3rd ed.</t>
        </is>
      </c>
      <c r="Q54" t="inlineStr">
        <is>
          <t>eng</t>
        </is>
      </c>
      <c r="R54" t="inlineStr">
        <is>
          <t>enk</t>
        </is>
      </c>
      <c r="S54" t="inlineStr">
        <is>
          <t>Health and disease series ; bk. 3</t>
        </is>
      </c>
      <c r="T54" t="inlineStr">
        <is>
          <t xml:space="preserve">RA </t>
        </is>
      </c>
      <c r="U54" t="n">
        <v>4</v>
      </c>
      <c r="V54" t="n">
        <v>4</v>
      </c>
      <c r="W54" t="inlineStr">
        <is>
          <t>2008-01-08</t>
        </is>
      </c>
      <c r="X54" t="inlineStr">
        <is>
          <t>2008-01-08</t>
        </is>
      </c>
      <c r="Y54" t="inlineStr">
        <is>
          <t>2003-04-14</t>
        </is>
      </c>
      <c r="Z54" t="inlineStr">
        <is>
          <t>2003-04-14</t>
        </is>
      </c>
      <c r="AA54" t="n">
        <v>246</v>
      </c>
      <c r="AB54" t="n">
        <v>130</v>
      </c>
      <c r="AC54" t="n">
        <v>210</v>
      </c>
      <c r="AD54" t="n">
        <v>1</v>
      </c>
      <c r="AE54" t="n">
        <v>1</v>
      </c>
      <c r="AF54" t="n">
        <v>5</v>
      </c>
      <c r="AG54" t="n">
        <v>7</v>
      </c>
      <c r="AH54" t="n">
        <v>2</v>
      </c>
      <c r="AI54" t="n">
        <v>3</v>
      </c>
      <c r="AJ54" t="n">
        <v>1</v>
      </c>
      <c r="AK54" t="n">
        <v>2</v>
      </c>
      <c r="AL54" t="n">
        <v>3</v>
      </c>
      <c r="AM54" t="n">
        <v>4</v>
      </c>
      <c r="AN54" t="n">
        <v>0</v>
      </c>
      <c r="AO54" t="n">
        <v>0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HYPERLINK("http://catalog.hathitrust.org/Record/004195619","HathiTrust Record")</f>
        <v/>
      </c>
      <c r="AU54">
        <f>HYPERLINK("https://creighton-primo.hosted.exlibrisgroup.com/primo-explore/search?tab=default_tab&amp;search_scope=EVERYTHING&amp;vid=01CRU&amp;lang=en_US&amp;offset=0&amp;query=any,contains,991000344959702656","Catalog Record")</f>
        <v/>
      </c>
      <c r="AV54">
        <f>HYPERLINK("http://www.worldcat.org/oclc/45648460","WorldCat Record")</f>
        <v/>
      </c>
      <c r="AW54" t="inlineStr">
        <is>
          <t>354768632:eng</t>
        </is>
      </c>
      <c r="AX54" t="inlineStr">
        <is>
          <t>45648460</t>
        </is>
      </c>
      <c r="AY54" t="inlineStr">
        <is>
          <t>991000344959702656</t>
        </is>
      </c>
      <c r="AZ54" t="inlineStr">
        <is>
          <t>991000344959702656</t>
        </is>
      </c>
      <c r="BA54" t="inlineStr">
        <is>
          <t>2261315190002656</t>
        </is>
      </c>
      <c r="BB54" t="inlineStr">
        <is>
          <t>BOOK</t>
        </is>
      </c>
      <c r="BD54" t="inlineStr">
        <is>
          <t>9780335208388</t>
        </is>
      </c>
      <c r="BE54" t="inlineStr">
        <is>
          <t>30001004502631</t>
        </is>
      </c>
      <c r="BF54" t="inlineStr">
        <is>
          <t>893365358</t>
        </is>
      </c>
    </row>
    <row r="55">
      <c r="B55" t="inlineStr">
        <is>
          <t>CUHSL</t>
        </is>
      </c>
      <c r="C55" t="inlineStr">
        <is>
          <t>SHELVES</t>
        </is>
      </c>
      <c r="D55" t="inlineStr">
        <is>
          <t>RA652 .N49 1999</t>
        </is>
      </c>
      <c r="E55" t="inlineStr">
        <is>
          <t>0                      RA 0652000N  49          1999</t>
        </is>
      </c>
      <c r="F55" t="inlineStr">
        <is>
          <t>New ethics for the public's health / edited by Dan E. Beauchamp, Bonnie Steinbock.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1</t>
        </is>
      </c>
      <c r="N55" t="inlineStr">
        <is>
          <t>New York : Oxford University Press, 1999.</t>
        </is>
      </c>
      <c r="O55" t="inlineStr">
        <is>
          <t>1999</t>
        </is>
      </c>
      <c r="Q55" t="inlineStr">
        <is>
          <t>eng</t>
        </is>
      </c>
      <c r="R55" t="inlineStr">
        <is>
          <t>nyu</t>
        </is>
      </c>
      <c r="T55" t="inlineStr">
        <is>
          <t xml:space="preserve">RA </t>
        </is>
      </c>
      <c r="U55" t="n">
        <v>14</v>
      </c>
      <c r="V55" t="n">
        <v>14</v>
      </c>
      <c r="W55" t="inlineStr">
        <is>
          <t>2010-09-13</t>
        </is>
      </c>
      <c r="X55" t="inlineStr">
        <is>
          <t>2010-09-13</t>
        </is>
      </c>
      <c r="Y55" t="inlineStr">
        <is>
          <t>2000-12-28</t>
        </is>
      </c>
      <c r="Z55" t="inlineStr">
        <is>
          <t>2000-12-28</t>
        </is>
      </c>
      <c r="AA55" t="n">
        <v>371</v>
      </c>
      <c r="AB55" t="n">
        <v>273</v>
      </c>
      <c r="AC55" t="n">
        <v>1135</v>
      </c>
      <c r="AD55" t="n">
        <v>2</v>
      </c>
      <c r="AE55" t="n">
        <v>15</v>
      </c>
      <c r="AF55" t="n">
        <v>12</v>
      </c>
      <c r="AG55" t="n">
        <v>48</v>
      </c>
      <c r="AH55" t="n">
        <v>3</v>
      </c>
      <c r="AI55" t="n">
        <v>13</v>
      </c>
      <c r="AJ55" t="n">
        <v>3</v>
      </c>
      <c r="AK55" t="n">
        <v>10</v>
      </c>
      <c r="AL55" t="n">
        <v>8</v>
      </c>
      <c r="AM55" t="n">
        <v>17</v>
      </c>
      <c r="AN55" t="n">
        <v>1</v>
      </c>
      <c r="AO55" t="n">
        <v>13</v>
      </c>
      <c r="AP55" t="n">
        <v>1</v>
      </c>
      <c r="AQ55" t="n">
        <v>3</v>
      </c>
      <c r="AR55" t="inlineStr">
        <is>
          <t>No</t>
        </is>
      </c>
      <c r="AS55" t="inlineStr">
        <is>
          <t>Yes</t>
        </is>
      </c>
      <c r="AT55">
        <f>HYPERLINK("http://catalog.hathitrust.org/Record/004050092","HathiTrust Record")</f>
        <v/>
      </c>
      <c r="AU55">
        <f>HYPERLINK("https://creighton-primo.hosted.exlibrisgroup.com/primo-explore/search?tab=default_tab&amp;search_scope=EVERYTHING&amp;vid=01CRU&amp;lang=en_US&amp;offset=0&amp;query=any,contains,991000278189702656","Catalog Record")</f>
        <v/>
      </c>
      <c r="AV55">
        <f>HYPERLINK("http://www.worldcat.org/oclc/41338019","WorldCat Record")</f>
        <v/>
      </c>
      <c r="AW55" t="inlineStr">
        <is>
          <t>364395252:eng</t>
        </is>
      </c>
      <c r="AX55" t="inlineStr">
        <is>
          <t>41338019</t>
        </is>
      </c>
      <c r="AY55" t="inlineStr">
        <is>
          <t>991000278189702656</t>
        </is>
      </c>
      <c r="AZ55" t="inlineStr">
        <is>
          <t>991000278189702656</t>
        </is>
      </c>
      <c r="BA55" t="inlineStr">
        <is>
          <t>2266913770002656</t>
        </is>
      </c>
      <c r="BB55" t="inlineStr">
        <is>
          <t>BOOK</t>
        </is>
      </c>
      <c r="BD55" t="inlineStr">
        <is>
          <t>9780195124385</t>
        </is>
      </c>
      <c r="BE55" t="inlineStr">
        <is>
          <t>30001004291490</t>
        </is>
      </c>
      <c r="BF55" t="inlineStr">
        <is>
          <t>893536935</t>
        </is>
      </c>
    </row>
    <row r="56">
      <c r="B56" t="inlineStr">
        <is>
          <t>CUHSL</t>
        </is>
      </c>
      <c r="C56" t="inlineStr">
        <is>
          <t>SHELVES</t>
        </is>
      </c>
      <c r="D56" t="inlineStr">
        <is>
          <t>RA776.9 .C69 1991</t>
        </is>
      </c>
      <c r="E56" t="inlineStr">
        <is>
          <t>0                      RA 0776900C  69          1991</t>
        </is>
      </c>
      <c r="F56" t="inlineStr">
        <is>
          <t>The Costs of poor health habits / Willard G. Manning ... [et al.].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N56" t="inlineStr">
        <is>
          <t>Cambridge, Mass. : Harvard University Press, 1991.</t>
        </is>
      </c>
      <c r="O56" t="inlineStr">
        <is>
          <t>1991</t>
        </is>
      </c>
      <c r="Q56" t="inlineStr">
        <is>
          <t>eng</t>
        </is>
      </c>
      <c r="R56" t="inlineStr">
        <is>
          <t>mau</t>
        </is>
      </c>
      <c r="T56" t="inlineStr">
        <is>
          <t xml:space="preserve">RA </t>
        </is>
      </c>
      <c r="U56" t="n">
        <v>7</v>
      </c>
      <c r="V56" t="n">
        <v>7</v>
      </c>
      <c r="W56" t="inlineStr">
        <is>
          <t>1995-09-18</t>
        </is>
      </c>
      <c r="X56" t="inlineStr">
        <is>
          <t>1995-09-18</t>
        </is>
      </c>
      <c r="Y56" t="inlineStr">
        <is>
          <t>1992-12-23</t>
        </is>
      </c>
      <c r="Z56" t="inlineStr">
        <is>
          <t>1992-12-23</t>
        </is>
      </c>
      <c r="AA56" t="n">
        <v>662</v>
      </c>
      <c r="AB56" t="n">
        <v>571</v>
      </c>
      <c r="AC56" t="n">
        <v>574</v>
      </c>
      <c r="AD56" t="n">
        <v>5</v>
      </c>
      <c r="AE56" t="n">
        <v>5</v>
      </c>
      <c r="AF56" t="n">
        <v>29</v>
      </c>
      <c r="AG56" t="n">
        <v>29</v>
      </c>
      <c r="AH56" t="n">
        <v>9</v>
      </c>
      <c r="AI56" t="n">
        <v>9</v>
      </c>
      <c r="AJ56" t="n">
        <v>8</v>
      </c>
      <c r="AK56" t="n">
        <v>8</v>
      </c>
      <c r="AL56" t="n">
        <v>13</v>
      </c>
      <c r="AM56" t="n">
        <v>13</v>
      </c>
      <c r="AN56" t="n">
        <v>4</v>
      </c>
      <c r="AO56" t="n">
        <v>4</v>
      </c>
      <c r="AP56" t="n">
        <v>3</v>
      </c>
      <c r="AQ56" t="n">
        <v>3</v>
      </c>
      <c r="AR56" t="inlineStr">
        <is>
          <t>No</t>
        </is>
      </c>
      <c r="AS56" t="inlineStr">
        <is>
          <t>No</t>
        </is>
      </c>
      <c r="AU56">
        <f>HYPERLINK("https://creighton-primo.hosted.exlibrisgroup.com/primo-explore/search?tab=default_tab&amp;search_scope=EVERYTHING&amp;vid=01CRU&amp;lang=en_US&amp;offset=0&amp;query=any,contains,991001349539702656","Catalog Record")</f>
        <v/>
      </c>
      <c r="AV56">
        <f>HYPERLINK("http://www.worldcat.org/oclc/23386701","WorldCat Record")</f>
        <v/>
      </c>
      <c r="AW56" t="inlineStr">
        <is>
          <t>2679113:eng</t>
        </is>
      </c>
      <c r="AX56" t="inlineStr">
        <is>
          <t>23386701</t>
        </is>
      </c>
      <c r="AY56" t="inlineStr">
        <is>
          <t>991001349539702656</t>
        </is>
      </c>
      <c r="AZ56" t="inlineStr">
        <is>
          <t>991001349539702656</t>
        </is>
      </c>
      <c r="BA56" t="inlineStr">
        <is>
          <t>2264629110002656</t>
        </is>
      </c>
      <c r="BB56" t="inlineStr">
        <is>
          <t>BOOK</t>
        </is>
      </c>
      <c r="BD56" t="inlineStr">
        <is>
          <t>9780674174856</t>
        </is>
      </c>
      <c r="BE56" t="inlineStr">
        <is>
          <t>30001002458869</t>
        </is>
      </c>
      <c r="BF56" t="inlineStr">
        <is>
          <t>893643514</t>
        </is>
      </c>
    </row>
    <row r="57">
      <c r="B57" t="inlineStr">
        <is>
          <t>CUHSL</t>
        </is>
      </c>
      <c r="C57" t="inlineStr">
        <is>
          <t>SHELVES</t>
        </is>
      </c>
      <c r="D57" t="inlineStr">
        <is>
          <t>RA777.5 .S76 1986</t>
        </is>
      </c>
      <c r="E57" t="inlineStr">
        <is>
          <t>0                      RA 0777500S  76          1986</t>
        </is>
      </c>
      <c r="F57" t="inlineStr">
        <is>
          <t>The best years of your life / Miriam Stoppard ; special photography by Camilla Jessel.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M57" t="inlineStr">
        <is>
          <t>Stoppard, Miriam.</t>
        </is>
      </c>
      <c r="N57" t="inlineStr">
        <is>
          <t>New York : Ballantine Books, 1986, c1983.</t>
        </is>
      </c>
      <c r="O57" t="inlineStr">
        <is>
          <t>1986</t>
        </is>
      </c>
      <c r="P57" t="inlineStr">
        <is>
          <t>1st Ballantine Books Trade ed.</t>
        </is>
      </c>
      <c r="Q57" t="inlineStr">
        <is>
          <t>eng</t>
        </is>
      </c>
      <c r="R57" t="inlineStr">
        <is>
          <t>nyu</t>
        </is>
      </c>
      <c r="T57" t="inlineStr">
        <is>
          <t xml:space="preserve">RA </t>
        </is>
      </c>
      <c r="U57" t="n">
        <v>4</v>
      </c>
      <c r="V57" t="n">
        <v>4</v>
      </c>
      <c r="W57" t="inlineStr">
        <is>
          <t>1988-02-16</t>
        </is>
      </c>
      <c r="X57" t="inlineStr">
        <is>
          <t>1988-02-16</t>
        </is>
      </c>
      <c r="Y57" t="inlineStr">
        <is>
          <t>1988-02-16</t>
        </is>
      </c>
      <c r="Z57" t="inlineStr">
        <is>
          <t>1988-02-16</t>
        </is>
      </c>
      <c r="AA57" t="n">
        <v>45</v>
      </c>
      <c r="AB57" t="n">
        <v>42</v>
      </c>
      <c r="AC57" t="n">
        <v>180</v>
      </c>
      <c r="AD57" t="n">
        <v>1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HYPERLINK("https://creighton-primo.hosted.exlibrisgroup.com/primo-explore/search?tab=default_tab&amp;search_scope=EVERYTHING&amp;vid=01CRU&amp;lang=en_US&amp;offset=0&amp;query=any,contains,991000843949702656","Catalog Record")</f>
        <v/>
      </c>
      <c r="AV57">
        <f>HYPERLINK("http://www.worldcat.org/oclc/13868913","WorldCat Record")</f>
        <v/>
      </c>
      <c r="AW57" t="inlineStr">
        <is>
          <t>2452860918:eng</t>
        </is>
      </c>
      <c r="AX57" t="inlineStr">
        <is>
          <t>13868913</t>
        </is>
      </c>
      <c r="AY57" t="inlineStr">
        <is>
          <t>991000843949702656</t>
        </is>
      </c>
      <c r="AZ57" t="inlineStr">
        <is>
          <t>991000843949702656</t>
        </is>
      </c>
      <c r="BA57" t="inlineStr">
        <is>
          <t>2257443150002656</t>
        </is>
      </c>
      <c r="BB57" t="inlineStr">
        <is>
          <t>BOOK</t>
        </is>
      </c>
      <c r="BD57" t="inlineStr">
        <is>
          <t>9780345307637</t>
        </is>
      </c>
      <c r="BE57" t="inlineStr">
        <is>
          <t>30001000789331</t>
        </is>
      </c>
      <c r="BF57" t="inlineStr">
        <is>
          <t>893560704</t>
        </is>
      </c>
    </row>
    <row r="58">
      <c r="B58" t="inlineStr">
        <is>
          <t>CUHSL</t>
        </is>
      </c>
      <c r="C58" t="inlineStr">
        <is>
          <t>SHELVES</t>
        </is>
      </c>
      <c r="D58" t="inlineStr">
        <is>
          <t>RA963 .D3</t>
        </is>
      </c>
      <c r="E58" t="inlineStr">
        <is>
          <t>0                      RA 0963000D  3</t>
        </is>
      </c>
      <c r="F58" t="inlineStr">
        <is>
          <t>Dispensaries, their management and development : a book for administrators, public health workers, and all interested in better medical service for the people / by Michael M. Davis and Andrew R. Warner.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M58" t="inlineStr">
        <is>
          <t>Davis, Michael M. (Michael Marks), 1879-1971.</t>
        </is>
      </c>
      <c r="N58" t="inlineStr">
        <is>
          <t>New York : Macmillan, c1918.</t>
        </is>
      </c>
      <c r="O58" t="inlineStr">
        <is>
          <t>1918</t>
        </is>
      </c>
      <c r="Q58" t="inlineStr">
        <is>
          <t>eng</t>
        </is>
      </c>
      <c r="R58" t="inlineStr">
        <is>
          <t>nyu</t>
        </is>
      </c>
      <c r="T58" t="inlineStr">
        <is>
          <t xml:space="preserve">RA </t>
        </is>
      </c>
      <c r="U58" t="n">
        <v>1</v>
      </c>
      <c r="V58" t="n">
        <v>1</v>
      </c>
      <c r="W58" t="inlineStr">
        <is>
          <t>2002-05-01</t>
        </is>
      </c>
      <c r="X58" t="inlineStr">
        <is>
          <t>2002-05-01</t>
        </is>
      </c>
      <c r="Y58" t="inlineStr">
        <is>
          <t>1988-02-04</t>
        </is>
      </c>
      <c r="Z58" t="inlineStr">
        <is>
          <t>1988-02-04</t>
        </is>
      </c>
      <c r="AA58" t="n">
        <v>73</v>
      </c>
      <c r="AB58" t="n">
        <v>67</v>
      </c>
      <c r="AC58" t="n">
        <v>87</v>
      </c>
      <c r="AD58" t="n">
        <v>2</v>
      </c>
      <c r="AE58" t="n">
        <v>2</v>
      </c>
      <c r="AF58" t="n">
        <v>1</v>
      </c>
      <c r="AG58" t="n">
        <v>1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1</v>
      </c>
      <c r="AO58" t="n">
        <v>1</v>
      </c>
      <c r="AP58" t="n">
        <v>0</v>
      </c>
      <c r="AQ58" t="n">
        <v>0</v>
      </c>
      <c r="AR58" t="inlineStr">
        <is>
          <t>Yes</t>
        </is>
      </c>
      <c r="AS58" t="inlineStr">
        <is>
          <t>No</t>
        </is>
      </c>
      <c r="AT58">
        <f>HYPERLINK("http://catalog.hathitrust.org/Record/001581284","HathiTrust Record")</f>
        <v/>
      </c>
      <c r="AU58">
        <f>HYPERLINK("https://creighton-primo.hosted.exlibrisgroup.com/primo-explore/search?tab=default_tab&amp;search_scope=EVERYTHING&amp;vid=01CRU&amp;lang=en_US&amp;offset=0&amp;query=any,contains,991000991179702656","Catalog Record")</f>
        <v/>
      </c>
      <c r="AV58">
        <f>HYPERLINK("http://www.worldcat.org/oclc/990288","WorldCat Record")</f>
        <v/>
      </c>
      <c r="AW58" t="inlineStr">
        <is>
          <t>897801495:eng</t>
        </is>
      </c>
      <c r="AX58" t="inlineStr">
        <is>
          <t>990288</t>
        </is>
      </c>
      <c r="AY58" t="inlineStr">
        <is>
          <t>991000991179702656</t>
        </is>
      </c>
      <c r="AZ58" t="inlineStr">
        <is>
          <t>991000991179702656</t>
        </is>
      </c>
      <c r="BA58" t="inlineStr">
        <is>
          <t>2257411650002656</t>
        </is>
      </c>
      <c r="BB58" t="inlineStr">
        <is>
          <t>BOOK</t>
        </is>
      </c>
      <c r="BE58" t="inlineStr">
        <is>
          <t>30001000225302</t>
        </is>
      </c>
      <c r="BF58" t="inlineStr">
        <is>
          <t>893374187</t>
        </is>
      </c>
    </row>
    <row r="59">
      <c r="B59" t="inlineStr">
        <is>
          <t>CUHSL</t>
        </is>
      </c>
      <c r="C59" t="inlineStr">
        <is>
          <t>SHELVES</t>
        </is>
      </c>
      <c r="D59" t="inlineStr">
        <is>
          <t>RA971 .M34 1999</t>
        </is>
      </c>
      <c r="E59" t="inlineStr">
        <is>
          <t>0                      RA 0971000M  34          1999</t>
        </is>
      </c>
      <c r="F59" t="inlineStr">
        <is>
          <t>Managing quality of care in a cost-focused environment / edited by Norbert Goldfield and David B. Nash.</t>
        </is>
      </c>
      <c r="H59" t="inlineStr">
        <is>
          <t>No</t>
        </is>
      </c>
      <c r="I59" t="inlineStr">
        <is>
          <t>1</t>
        </is>
      </c>
      <c r="J59" t="inlineStr">
        <is>
          <t>Yes</t>
        </is>
      </c>
      <c r="K59" t="inlineStr">
        <is>
          <t>No</t>
        </is>
      </c>
      <c r="L59" t="inlineStr">
        <is>
          <t>0</t>
        </is>
      </c>
      <c r="N59" t="inlineStr">
        <is>
          <t>Tampa, FL : American College of Physicians, 1999.</t>
        </is>
      </c>
      <c r="O59" t="inlineStr">
        <is>
          <t>1999</t>
        </is>
      </c>
      <c r="Q59" t="inlineStr">
        <is>
          <t>eng</t>
        </is>
      </c>
      <c r="R59" t="inlineStr">
        <is>
          <t>flu</t>
        </is>
      </c>
      <c r="T59" t="inlineStr">
        <is>
          <t xml:space="preserve">RA </t>
        </is>
      </c>
      <c r="U59" t="n">
        <v>3</v>
      </c>
      <c r="V59" t="n">
        <v>4</v>
      </c>
      <c r="W59" t="inlineStr">
        <is>
          <t>2005-04-12</t>
        </is>
      </c>
      <c r="X59" t="inlineStr">
        <is>
          <t>2005-04-12</t>
        </is>
      </c>
      <c r="Y59" t="inlineStr">
        <is>
          <t>2002-07-10</t>
        </is>
      </c>
      <c r="Z59" t="inlineStr">
        <is>
          <t>2002-07-10</t>
        </is>
      </c>
      <c r="AA59" t="n">
        <v>15</v>
      </c>
      <c r="AB59" t="n">
        <v>14</v>
      </c>
      <c r="AC59" t="n">
        <v>14</v>
      </c>
      <c r="AD59" t="n">
        <v>2</v>
      </c>
      <c r="AE59" t="n">
        <v>2</v>
      </c>
      <c r="AF59" t="n">
        <v>1</v>
      </c>
      <c r="AG59" t="n">
        <v>1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1</v>
      </c>
      <c r="AQ59" t="n">
        <v>1</v>
      </c>
      <c r="AR59" t="inlineStr">
        <is>
          <t>No</t>
        </is>
      </c>
      <c r="AS59" t="inlineStr">
        <is>
          <t>No</t>
        </is>
      </c>
      <c r="AU59">
        <f>HYPERLINK("https://creighton-primo.hosted.exlibrisgroup.com/primo-explore/search?tab=default_tab&amp;search_scope=EVERYTHING&amp;vid=01CRU&amp;lang=en_US&amp;offset=0&amp;query=any,contains,991001711819702656","Catalog Record")</f>
        <v/>
      </c>
      <c r="AV59">
        <f>HYPERLINK("http://www.worldcat.org/oclc/48475462","WorldCat Record")</f>
        <v/>
      </c>
      <c r="AW59" t="inlineStr">
        <is>
          <t>37580401:eng</t>
        </is>
      </c>
      <c r="AX59" t="inlineStr">
        <is>
          <t>48475462</t>
        </is>
      </c>
      <c r="AY59" t="inlineStr">
        <is>
          <t>991001711819702656</t>
        </is>
      </c>
      <c r="AZ59" t="inlineStr">
        <is>
          <t>991001711819702656</t>
        </is>
      </c>
      <c r="BA59" t="inlineStr">
        <is>
          <t>2269945650002656</t>
        </is>
      </c>
      <c r="BB59" t="inlineStr">
        <is>
          <t>BOOK</t>
        </is>
      </c>
      <c r="BD59" t="inlineStr">
        <is>
          <t>9780924674730</t>
        </is>
      </c>
      <c r="BE59" t="inlineStr">
        <is>
          <t>30001004441772</t>
        </is>
      </c>
      <c r="BF59" t="inlineStr">
        <is>
          <t>893134746</t>
        </is>
      </c>
    </row>
    <row r="60">
      <c r="B60" t="inlineStr">
        <is>
          <t>CUHSL</t>
        </is>
      </c>
      <c r="C60" t="inlineStr">
        <is>
          <t>SHELVES</t>
        </is>
      </c>
      <c r="D60" t="inlineStr">
        <is>
          <t>RA971 .R25 1978</t>
        </is>
      </c>
      <c r="E60" t="inlineStr">
        <is>
          <t>0                      RA 0971000R  25          1978</t>
        </is>
      </c>
      <c r="F60" t="inlineStr">
        <is>
          <t>Hospital organization and management : text and readings / [edited by] Jonathon S. Rakich, Kurt Darr. --</t>
        </is>
      </c>
      <c r="H60" t="inlineStr">
        <is>
          <t>No</t>
        </is>
      </c>
      <c r="I60" t="inlineStr">
        <is>
          <t>1</t>
        </is>
      </c>
      <c r="J60" t="inlineStr">
        <is>
          <t>Yes</t>
        </is>
      </c>
      <c r="K60" t="inlineStr">
        <is>
          <t>No</t>
        </is>
      </c>
      <c r="L60" t="inlineStr">
        <is>
          <t>0</t>
        </is>
      </c>
      <c r="M60" t="inlineStr">
        <is>
          <t>Rakich, Jonathon S., compiler.</t>
        </is>
      </c>
      <c r="N60" t="inlineStr">
        <is>
          <t>Jamaica, N.Y. : Spectrum Publications ; New York : distributed by Halsted Press Division of Wiley, c1978.</t>
        </is>
      </c>
      <c r="O60" t="inlineStr">
        <is>
          <t>1977</t>
        </is>
      </c>
      <c r="P60" t="inlineStr">
        <is>
          <t>2d ed. --</t>
        </is>
      </c>
      <c r="Q60" t="inlineStr">
        <is>
          <t>eng</t>
        </is>
      </c>
      <c r="R60" t="inlineStr">
        <is>
          <t>nyu</t>
        </is>
      </c>
      <c r="S60" t="inlineStr">
        <is>
          <t>Health systems management ; 11</t>
        </is>
      </c>
      <c r="T60" t="inlineStr">
        <is>
          <t xml:space="preserve">RA </t>
        </is>
      </c>
      <c r="U60" t="n">
        <v>2</v>
      </c>
      <c r="V60" t="n">
        <v>10</v>
      </c>
      <c r="X60" t="inlineStr">
        <is>
          <t>1994-06-02</t>
        </is>
      </c>
      <c r="Y60" t="inlineStr">
        <is>
          <t>1988-01-13</t>
        </is>
      </c>
      <c r="Z60" t="inlineStr">
        <is>
          <t>1991-11-21</t>
        </is>
      </c>
      <c r="AA60" t="n">
        <v>199</v>
      </c>
      <c r="AB60" t="n">
        <v>159</v>
      </c>
      <c r="AC60" t="n">
        <v>285</v>
      </c>
      <c r="AD60" t="n">
        <v>4</v>
      </c>
      <c r="AE60" t="n">
        <v>5</v>
      </c>
      <c r="AF60" t="n">
        <v>9</v>
      </c>
      <c r="AG60" t="n">
        <v>14</v>
      </c>
      <c r="AH60" t="n">
        <v>1</v>
      </c>
      <c r="AI60" t="n">
        <v>3</v>
      </c>
      <c r="AJ60" t="n">
        <v>1</v>
      </c>
      <c r="AK60" t="n">
        <v>2</v>
      </c>
      <c r="AL60" t="n">
        <v>4</v>
      </c>
      <c r="AM60" t="n">
        <v>8</v>
      </c>
      <c r="AN60" t="n">
        <v>2</v>
      </c>
      <c r="AO60" t="n">
        <v>3</v>
      </c>
      <c r="AP60" t="n">
        <v>1</v>
      </c>
      <c r="AQ60" t="n">
        <v>1</v>
      </c>
      <c r="AR60" t="inlineStr">
        <is>
          <t>No</t>
        </is>
      </c>
      <c r="AS60" t="inlineStr">
        <is>
          <t>Yes</t>
        </is>
      </c>
      <c r="AT60">
        <f>HYPERLINK("http://catalog.hathitrust.org/Record/000294210","HathiTrust Record")</f>
        <v/>
      </c>
      <c r="AU60">
        <f>HYPERLINK("https://creighton-primo.hosted.exlibrisgroup.com/primo-explore/search?tab=default_tab&amp;search_scope=EVERYTHING&amp;vid=01CRU&amp;lang=en_US&amp;offset=0&amp;query=any,contains,991001746869702656","Catalog Record")</f>
        <v/>
      </c>
      <c r="AV60">
        <f>HYPERLINK("http://www.worldcat.org/oclc/3186384","WorldCat Record")</f>
        <v/>
      </c>
      <c r="AW60" t="inlineStr">
        <is>
          <t>836700455:eng</t>
        </is>
      </c>
      <c r="AX60" t="inlineStr">
        <is>
          <t>3186384</t>
        </is>
      </c>
      <c r="AY60" t="inlineStr">
        <is>
          <t>991001746869702656</t>
        </is>
      </c>
      <c r="AZ60" t="inlineStr">
        <is>
          <t>991001746869702656</t>
        </is>
      </c>
      <c r="BA60" t="inlineStr">
        <is>
          <t>2260035470002656</t>
        </is>
      </c>
      <c r="BB60" t="inlineStr">
        <is>
          <t>BOOK</t>
        </is>
      </c>
      <c r="BE60" t="inlineStr">
        <is>
          <t>30001000004715</t>
        </is>
      </c>
      <c r="BF60" t="inlineStr">
        <is>
          <t>893727968</t>
        </is>
      </c>
    </row>
    <row r="61">
      <c r="B61" t="inlineStr">
        <is>
          <t>CUHSL</t>
        </is>
      </c>
      <c r="C61" t="inlineStr">
        <is>
          <t>SHELVES</t>
        </is>
      </c>
      <c r="D61" t="inlineStr">
        <is>
          <t>RA975.5.I56 R37 1989</t>
        </is>
      </c>
      <c r="E61" t="inlineStr">
        <is>
          <t>0                      RA 0975500I  56                 R  37          1989</t>
        </is>
      </c>
      <c r="F61" t="inlineStr">
        <is>
          <t>Rationing medical care for the critically ill / edited by Martin A. Strosberg, I. Alan Fein, James D. Carroll.</t>
        </is>
      </c>
      <c r="H61" t="inlineStr">
        <is>
          <t>No</t>
        </is>
      </c>
      <c r="I61" t="inlineStr">
        <is>
          <t>1</t>
        </is>
      </c>
      <c r="J61" t="inlineStr">
        <is>
          <t>Yes</t>
        </is>
      </c>
      <c r="K61" t="inlineStr">
        <is>
          <t>No</t>
        </is>
      </c>
      <c r="L61" t="inlineStr">
        <is>
          <t>0</t>
        </is>
      </c>
      <c r="N61" t="inlineStr">
        <is>
          <t>Washington, DC : Brookings Institution, 1989.</t>
        </is>
      </c>
      <c r="O61" t="inlineStr">
        <is>
          <t>1989</t>
        </is>
      </c>
      <c r="Q61" t="inlineStr">
        <is>
          <t>eng</t>
        </is>
      </c>
      <c r="R61" t="inlineStr">
        <is>
          <t>dcu</t>
        </is>
      </c>
      <c r="S61" t="inlineStr">
        <is>
          <t>Brookings dialogues on public policy</t>
        </is>
      </c>
      <c r="T61" t="inlineStr">
        <is>
          <t xml:space="preserve">RA </t>
        </is>
      </c>
      <c r="U61" t="n">
        <v>7</v>
      </c>
      <c r="V61" t="n">
        <v>12</v>
      </c>
      <c r="W61" t="inlineStr">
        <is>
          <t>2005-09-26</t>
        </is>
      </c>
      <c r="X61" t="inlineStr">
        <is>
          <t>2005-09-26</t>
        </is>
      </c>
      <c r="Y61" t="inlineStr">
        <is>
          <t>1989-01-03</t>
        </is>
      </c>
      <c r="Z61" t="inlineStr">
        <is>
          <t>1992-02-06</t>
        </is>
      </c>
      <c r="AA61" t="n">
        <v>523</v>
      </c>
      <c r="AB61" t="n">
        <v>479</v>
      </c>
      <c r="AC61" t="n">
        <v>495</v>
      </c>
      <c r="AD61" t="n">
        <v>3</v>
      </c>
      <c r="AE61" t="n">
        <v>3</v>
      </c>
      <c r="AF61" t="n">
        <v>24</v>
      </c>
      <c r="AG61" t="n">
        <v>26</v>
      </c>
      <c r="AH61" t="n">
        <v>7</v>
      </c>
      <c r="AI61" t="n">
        <v>8</v>
      </c>
      <c r="AJ61" t="n">
        <v>4</v>
      </c>
      <c r="AK61" t="n">
        <v>4</v>
      </c>
      <c r="AL61" t="n">
        <v>12</v>
      </c>
      <c r="AM61" t="n">
        <v>13</v>
      </c>
      <c r="AN61" t="n">
        <v>1</v>
      </c>
      <c r="AO61" t="n">
        <v>1</v>
      </c>
      <c r="AP61" t="n">
        <v>6</v>
      </c>
      <c r="AQ61" t="n">
        <v>7</v>
      </c>
      <c r="AR61" t="inlineStr">
        <is>
          <t>No</t>
        </is>
      </c>
      <c r="AS61" t="inlineStr">
        <is>
          <t>Yes</t>
        </is>
      </c>
      <c r="AT61">
        <f>HYPERLINK("http://catalog.hathitrust.org/Record/001097107","HathiTrust Record")</f>
        <v/>
      </c>
      <c r="AU61">
        <f>HYPERLINK("https://creighton-primo.hosted.exlibrisgroup.com/primo-explore/search?tab=default_tab&amp;search_scope=EVERYTHING&amp;vid=01CRU&amp;lang=en_US&amp;offset=0&amp;query=any,contains,991001785869702656","Catalog Record")</f>
        <v/>
      </c>
      <c r="AV61">
        <f>HYPERLINK("http://www.worldcat.org/oclc/18917819","WorldCat Record")</f>
        <v/>
      </c>
      <c r="AW61" t="inlineStr">
        <is>
          <t>18603813:eng</t>
        </is>
      </c>
      <c r="AX61" t="inlineStr">
        <is>
          <t>18917819</t>
        </is>
      </c>
      <c r="AY61" t="inlineStr">
        <is>
          <t>991001785869702656</t>
        </is>
      </c>
      <c r="AZ61" t="inlineStr">
        <is>
          <t>991001785869702656</t>
        </is>
      </c>
      <c r="BA61" t="inlineStr">
        <is>
          <t>2260773770002656</t>
        </is>
      </c>
      <c r="BB61" t="inlineStr">
        <is>
          <t>BOOK</t>
        </is>
      </c>
      <c r="BE61" t="inlineStr">
        <is>
          <t>30001001611138</t>
        </is>
      </c>
      <c r="BF61" t="inlineStr">
        <is>
          <t>893832598</t>
        </is>
      </c>
    </row>
    <row r="62">
      <c r="B62" t="inlineStr">
        <is>
          <t>CUHSL</t>
        </is>
      </c>
      <c r="C62" t="inlineStr">
        <is>
          <t>SHELVES</t>
        </is>
      </c>
      <c r="D62" t="inlineStr">
        <is>
          <t>RA981.A2 H27 1998</t>
        </is>
      </c>
      <c r="E62" t="inlineStr">
        <is>
          <t>0                      RA 0981000A  2                  H  27          1998</t>
        </is>
      </c>
      <c r="F62" t="inlineStr">
        <is>
          <t>Rethinking health care policy : the new politics of state regulation / Robert B. Hackey.</t>
        </is>
      </c>
      <c r="H62" t="inlineStr">
        <is>
          <t>No</t>
        </is>
      </c>
      <c r="I62" t="inlineStr">
        <is>
          <t>1</t>
        </is>
      </c>
      <c r="J62" t="inlineStr">
        <is>
          <t>Yes</t>
        </is>
      </c>
      <c r="K62" t="inlineStr">
        <is>
          <t>No</t>
        </is>
      </c>
      <c r="L62" t="inlineStr">
        <is>
          <t>0</t>
        </is>
      </c>
      <c r="M62" t="inlineStr">
        <is>
          <t>Hackey, Robert B.</t>
        </is>
      </c>
      <c r="N62" t="inlineStr">
        <is>
          <t>Washington, D.C. : Georgetown University Press, c1998.</t>
        </is>
      </c>
      <c r="O62" t="inlineStr">
        <is>
          <t>1998</t>
        </is>
      </c>
      <c r="Q62" t="inlineStr">
        <is>
          <t>eng</t>
        </is>
      </c>
      <c r="R62" t="inlineStr">
        <is>
          <t>dcu</t>
        </is>
      </c>
      <c r="S62" t="inlineStr">
        <is>
          <t>American governance and public policy</t>
        </is>
      </c>
      <c r="T62" t="inlineStr">
        <is>
          <t xml:space="preserve">RA </t>
        </is>
      </c>
      <c r="U62" t="n">
        <v>2</v>
      </c>
      <c r="V62" t="n">
        <v>4</v>
      </c>
      <c r="W62" t="inlineStr">
        <is>
          <t>1999-02-17</t>
        </is>
      </c>
      <c r="X62" t="inlineStr">
        <is>
          <t>2007-05-01</t>
        </is>
      </c>
      <c r="Y62" t="inlineStr">
        <is>
          <t>1999-02-05</t>
        </is>
      </c>
      <c r="Z62" t="inlineStr">
        <is>
          <t>1999-02-05</t>
        </is>
      </c>
      <c r="AA62" t="n">
        <v>346</v>
      </c>
      <c r="AB62" t="n">
        <v>318</v>
      </c>
      <c r="AC62" t="n">
        <v>318</v>
      </c>
      <c r="AD62" t="n">
        <v>3</v>
      </c>
      <c r="AE62" t="n">
        <v>3</v>
      </c>
      <c r="AF62" t="n">
        <v>17</v>
      </c>
      <c r="AG62" t="n">
        <v>17</v>
      </c>
      <c r="AH62" t="n">
        <v>5</v>
      </c>
      <c r="AI62" t="n">
        <v>5</v>
      </c>
      <c r="AJ62" t="n">
        <v>4</v>
      </c>
      <c r="AK62" t="n">
        <v>4</v>
      </c>
      <c r="AL62" t="n">
        <v>8</v>
      </c>
      <c r="AM62" t="n">
        <v>8</v>
      </c>
      <c r="AN62" t="n">
        <v>1</v>
      </c>
      <c r="AO62" t="n">
        <v>1</v>
      </c>
      <c r="AP62" t="n">
        <v>4</v>
      </c>
      <c r="AQ62" t="n">
        <v>4</v>
      </c>
      <c r="AR62" t="inlineStr">
        <is>
          <t>No</t>
        </is>
      </c>
      <c r="AS62" t="inlineStr">
        <is>
          <t>No</t>
        </is>
      </c>
      <c r="AU62">
        <f>HYPERLINK("https://creighton-primo.hosted.exlibrisgroup.com/primo-explore/search?tab=default_tab&amp;search_scope=EVERYTHING&amp;vid=01CRU&amp;lang=en_US&amp;offset=0&amp;query=any,contains,991001809539702656","Catalog Record")</f>
        <v/>
      </c>
      <c r="AV62">
        <f>HYPERLINK("http://www.worldcat.org/oclc/37574013","WorldCat Record")</f>
        <v/>
      </c>
      <c r="AW62" t="inlineStr">
        <is>
          <t>891309753:eng</t>
        </is>
      </c>
      <c r="AX62" t="inlineStr">
        <is>
          <t>37574013</t>
        </is>
      </c>
      <c r="AY62" t="inlineStr">
        <is>
          <t>991001809539702656</t>
        </is>
      </c>
      <c r="AZ62" t="inlineStr">
        <is>
          <t>991001809539702656</t>
        </is>
      </c>
      <c r="BA62" t="inlineStr">
        <is>
          <t>2257150880002656</t>
        </is>
      </c>
      <c r="BB62" t="inlineStr">
        <is>
          <t>BOOK</t>
        </is>
      </c>
      <c r="BD62" t="inlineStr">
        <is>
          <t>9780878406685</t>
        </is>
      </c>
      <c r="BE62" t="inlineStr">
        <is>
          <t>30001003961549</t>
        </is>
      </c>
      <c r="BF62" t="inlineStr">
        <is>
          <t>893732408</t>
        </is>
      </c>
    </row>
    <row r="63">
      <c r="B63" t="inlineStr">
        <is>
          <t>CUHSL</t>
        </is>
      </c>
      <c r="C63" t="inlineStr">
        <is>
          <t>SHELVES</t>
        </is>
      </c>
      <c r="D63" t="inlineStr">
        <is>
          <t>RA981.A2 M56 1998, v...</t>
        </is>
      </c>
      <c r="E63" t="inlineStr">
        <is>
          <t>0                      RA 0981000A  2                  M  56          1998                  v...</t>
        </is>
      </c>
      <c r="F63" t="inlineStr">
        <is>
          <t>Mission management : a new synthesis / Elaine R. Rubin, editor.</t>
        </is>
      </c>
      <c r="G63" t="inlineStr">
        <is>
          <t>V. 1</t>
        </is>
      </c>
      <c r="H63" t="inlineStr">
        <is>
          <t>Yes</t>
        </is>
      </c>
      <c r="I63" t="inlineStr">
        <is>
          <t>1</t>
        </is>
      </c>
      <c r="J63" t="inlineStr">
        <is>
          <t>Yes</t>
        </is>
      </c>
      <c r="K63" t="inlineStr">
        <is>
          <t>No</t>
        </is>
      </c>
      <c r="L63" t="inlineStr">
        <is>
          <t>0</t>
        </is>
      </c>
      <c r="N63" t="inlineStr">
        <is>
          <t>Washington, DC : Association of Academic Health Centers, 1998-1999.</t>
        </is>
      </c>
      <c r="O63" t="inlineStr">
        <is>
          <t>1998</t>
        </is>
      </c>
      <c r="Q63" t="inlineStr">
        <is>
          <t>eng</t>
        </is>
      </c>
      <c r="R63" t="inlineStr">
        <is>
          <t>dcu</t>
        </is>
      </c>
      <c r="T63" t="inlineStr">
        <is>
          <t xml:space="preserve">RA </t>
        </is>
      </c>
      <c r="U63" t="n">
        <v>0</v>
      </c>
      <c r="V63" t="n">
        <v>2</v>
      </c>
      <c r="X63" t="inlineStr">
        <is>
          <t>2001-11-20</t>
        </is>
      </c>
      <c r="Y63" t="inlineStr">
        <is>
          <t>2002-06-25</t>
        </is>
      </c>
      <c r="Z63" t="inlineStr">
        <is>
          <t>2002-06-25</t>
        </is>
      </c>
      <c r="AA63" t="n">
        <v>91</v>
      </c>
      <c r="AB63" t="n">
        <v>86</v>
      </c>
      <c r="AC63" t="n">
        <v>102</v>
      </c>
      <c r="AD63" t="n">
        <v>2</v>
      </c>
      <c r="AE63" t="n">
        <v>2</v>
      </c>
      <c r="AF63" t="n">
        <v>5</v>
      </c>
      <c r="AG63" t="n">
        <v>5</v>
      </c>
      <c r="AH63" t="n">
        <v>1</v>
      </c>
      <c r="AI63" t="n">
        <v>1</v>
      </c>
      <c r="AJ63" t="n">
        <v>1</v>
      </c>
      <c r="AK63" t="n">
        <v>1</v>
      </c>
      <c r="AL63" t="n">
        <v>3</v>
      </c>
      <c r="AM63" t="n">
        <v>3</v>
      </c>
      <c r="AN63" t="n">
        <v>1</v>
      </c>
      <c r="AO63" t="n">
        <v>1</v>
      </c>
      <c r="AP63" t="n">
        <v>0</v>
      </c>
      <c r="AQ63" t="n">
        <v>0</v>
      </c>
      <c r="AR63" t="inlineStr">
        <is>
          <t>No</t>
        </is>
      </c>
      <c r="AS63" t="inlineStr">
        <is>
          <t>Yes</t>
        </is>
      </c>
      <c r="AT63">
        <f>HYPERLINK("http://catalog.hathitrust.org/Record/005125477","HathiTrust Record")</f>
        <v/>
      </c>
      <c r="AU63">
        <f>HYPERLINK("https://creighton-primo.hosted.exlibrisgroup.com/primo-explore/search?tab=default_tab&amp;search_scope=EVERYTHING&amp;vid=01CRU&amp;lang=en_US&amp;offset=0&amp;query=any,contains,991001693399702656","Catalog Record")</f>
        <v/>
      </c>
      <c r="AV63">
        <f>HYPERLINK("http://www.worldcat.org/oclc/39130327","WorldCat Record")</f>
        <v/>
      </c>
      <c r="AW63" t="inlineStr">
        <is>
          <t>476585287:eng</t>
        </is>
      </c>
      <c r="AX63" t="inlineStr">
        <is>
          <t>39130327</t>
        </is>
      </c>
      <c r="AY63" t="inlineStr">
        <is>
          <t>991001693399702656</t>
        </is>
      </c>
      <c r="AZ63" t="inlineStr">
        <is>
          <t>991001693399702656</t>
        </is>
      </c>
      <c r="BA63" t="inlineStr">
        <is>
          <t>2265404930002656</t>
        </is>
      </c>
      <c r="BB63" t="inlineStr">
        <is>
          <t>BOOK</t>
        </is>
      </c>
      <c r="BD63" t="inlineStr">
        <is>
          <t>9781879694125</t>
        </is>
      </c>
      <c r="BE63" t="inlineStr">
        <is>
          <t>30001004443588</t>
        </is>
      </c>
      <c r="BF63" t="inlineStr">
        <is>
          <t>893732177</t>
        </is>
      </c>
    </row>
    <row r="64">
      <c r="B64" t="inlineStr">
        <is>
          <t>CUHSL</t>
        </is>
      </c>
      <c r="C64" t="inlineStr">
        <is>
          <t>SHELVES</t>
        </is>
      </c>
      <c r="D64" t="inlineStr">
        <is>
          <t>RA1063.3 .W36</t>
        </is>
      </c>
      <c r="E64" t="inlineStr">
        <is>
          <t>0                      RA 1063300W  36</t>
        </is>
      </c>
      <c r="F64" t="inlineStr">
        <is>
          <t>Brain death : ethical considerations / by Douglas N. Walton.</t>
        </is>
      </c>
      <c r="H64" t="inlineStr">
        <is>
          <t>No</t>
        </is>
      </c>
      <c r="I64" t="inlineStr">
        <is>
          <t>1</t>
        </is>
      </c>
      <c r="J64" t="inlineStr">
        <is>
          <t>Yes</t>
        </is>
      </c>
      <c r="K64" t="inlineStr">
        <is>
          <t>No</t>
        </is>
      </c>
      <c r="L64" t="inlineStr">
        <is>
          <t>0</t>
        </is>
      </c>
      <c r="M64" t="inlineStr">
        <is>
          <t>Walton, Douglas N.</t>
        </is>
      </c>
      <c r="N64" t="inlineStr">
        <is>
          <t>West Lafayette, Ind. : Purdue University, 1980.</t>
        </is>
      </c>
      <c r="O64" t="inlineStr">
        <is>
          <t>1980</t>
        </is>
      </c>
      <c r="Q64" t="inlineStr">
        <is>
          <t>eng</t>
        </is>
      </c>
      <c r="R64" t="inlineStr">
        <is>
          <t>inu</t>
        </is>
      </c>
      <c r="S64" t="inlineStr">
        <is>
          <t>Science and society ; v. 5</t>
        </is>
      </c>
      <c r="T64" t="inlineStr">
        <is>
          <t xml:space="preserve">RA </t>
        </is>
      </c>
      <c r="U64" t="n">
        <v>8</v>
      </c>
      <c r="V64" t="n">
        <v>8</v>
      </c>
      <c r="W64" t="inlineStr">
        <is>
          <t>2005-10-31</t>
        </is>
      </c>
      <c r="X64" t="inlineStr">
        <is>
          <t>2005-10-31</t>
        </is>
      </c>
      <c r="Y64" t="inlineStr">
        <is>
          <t>1987-12-30</t>
        </is>
      </c>
      <c r="Z64" t="inlineStr">
        <is>
          <t>1993-03-31</t>
        </is>
      </c>
      <c r="AA64" t="n">
        <v>467</v>
      </c>
      <c r="AB64" t="n">
        <v>425</v>
      </c>
      <c r="AC64" t="n">
        <v>431</v>
      </c>
      <c r="AD64" t="n">
        <v>3</v>
      </c>
      <c r="AE64" t="n">
        <v>3</v>
      </c>
      <c r="AF64" t="n">
        <v>26</v>
      </c>
      <c r="AG64" t="n">
        <v>26</v>
      </c>
      <c r="AH64" t="n">
        <v>7</v>
      </c>
      <c r="AI64" t="n">
        <v>7</v>
      </c>
      <c r="AJ64" t="n">
        <v>4</v>
      </c>
      <c r="AK64" t="n">
        <v>4</v>
      </c>
      <c r="AL64" t="n">
        <v>8</v>
      </c>
      <c r="AM64" t="n">
        <v>8</v>
      </c>
      <c r="AN64" t="n">
        <v>1</v>
      </c>
      <c r="AO64" t="n">
        <v>1</v>
      </c>
      <c r="AP64" t="n">
        <v>10</v>
      </c>
      <c r="AQ64" t="n">
        <v>10</v>
      </c>
      <c r="AR64" t="inlineStr">
        <is>
          <t>No</t>
        </is>
      </c>
      <c r="AS64" t="inlineStr">
        <is>
          <t>Yes</t>
        </is>
      </c>
      <c r="AT64">
        <f>HYPERLINK("http://catalog.hathitrust.org/Record/009913757","HathiTrust Record")</f>
        <v/>
      </c>
      <c r="AU64">
        <f>HYPERLINK("https://creighton-primo.hosted.exlibrisgroup.com/primo-explore/search?tab=default_tab&amp;search_scope=EVERYTHING&amp;vid=01CRU&amp;lang=en_US&amp;offset=0&amp;query=any,contains,991001806409702656","Catalog Record")</f>
        <v/>
      </c>
      <c r="AV64">
        <f>HYPERLINK("http://www.worldcat.org/oclc/6734793","WorldCat Record")</f>
        <v/>
      </c>
      <c r="AW64" t="inlineStr">
        <is>
          <t>906251010:eng</t>
        </is>
      </c>
      <c r="AX64" t="inlineStr">
        <is>
          <t>6734793</t>
        </is>
      </c>
      <c r="AY64" t="inlineStr">
        <is>
          <t>991001806409702656</t>
        </is>
      </c>
      <c r="AZ64" t="inlineStr">
        <is>
          <t>991001806409702656</t>
        </is>
      </c>
      <c r="BA64" t="inlineStr">
        <is>
          <t>2268572220002656</t>
        </is>
      </c>
      <c r="BB64" t="inlineStr">
        <is>
          <t>BOOK</t>
        </is>
      </c>
      <c r="BD64" t="inlineStr">
        <is>
          <t>9780931682124</t>
        </is>
      </c>
      <c r="BE64" t="inlineStr">
        <is>
          <t>30001000637464</t>
        </is>
      </c>
      <c r="BF64" t="inlineStr">
        <is>
          <t>893466036</t>
        </is>
      </c>
    </row>
    <row r="65">
      <c r="B65" t="inlineStr">
        <is>
          <t>CUHSL</t>
        </is>
      </c>
      <c r="C65" t="inlineStr">
        <is>
          <t>SHELVES</t>
        </is>
      </c>
      <c r="D65" t="inlineStr">
        <is>
          <t>RA1151 .F656 1986</t>
        </is>
      </c>
      <c r="E65" t="inlineStr">
        <is>
          <t>0                      RA 1151000F  656         1986</t>
        </is>
      </c>
      <c r="F65" t="inlineStr">
        <is>
          <t>Forensic psychiatry and psychology : perspectives and standards for interdisciplinary practice / [edited by] William J. Curran, A. Louis McGarry, Saleem A. Shah.</t>
        </is>
      </c>
      <c r="H65" t="inlineStr">
        <is>
          <t>No</t>
        </is>
      </c>
      <c r="I65" t="inlineStr">
        <is>
          <t>1</t>
        </is>
      </c>
      <c r="J65" t="inlineStr">
        <is>
          <t>Yes</t>
        </is>
      </c>
      <c r="K65" t="inlineStr">
        <is>
          <t>No</t>
        </is>
      </c>
      <c r="L65" t="inlineStr">
        <is>
          <t>0</t>
        </is>
      </c>
      <c r="N65" t="inlineStr">
        <is>
          <t>Philadelphia : F.A. Davis Co., c1986.</t>
        </is>
      </c>
      <c r="O65" t="inlineStr">
        <is>
          <t>1986</t>
        </is>
      </c>
      <c r="Q65" t="inlineStr">
        <is>
          <t>eng</t>
        </is>
      </c>
      <c r="R65" t="inlineStr">
        <is>
          <t>pau</t>
        </is>
      </c>
      <c r="T65" t="inlineStr">
        <is>
          <t xml:space="preserve">RA </t>
        </is>
      </c>
      <c r="U65" t="n">
        <v>5</v>
      </c>
      <c r="V65" t="n">
        <v>13</v>
      </c>
      <c r="W65" t="inlineStr">
        <is>
          <t>2001-03-13</t>
        </is>
      </c>
      <c r="X65" t="inlineStr">
        <is>
          <t>2006-09-06</t>
        </is>
      </c>
      <c r="Y65" t="inlineStr">
        <is>
          <t>1987-12-30</t>
        </is>
      </c>
      <c r="Z65" t="inlineStr">
        <is>
          <t>1992-12-11</t>
        </is>
      </c>
      <c r="AA65" t="n">
        <v>258</v>
      </c>
      <c r="AB65" t="n">
        <v>209</v>
      </c>
      <c r="AC65" t="n">
        <v>216</v>
      </c>
      <c r="AD65" t="n">
        <v>3</v>
      </c>
      <c r="AE65" t="n">
        <v>3</v>
      </c>
      <c r="AF65" t="n">
        <v>11</v>
      </c>
      <c r="AG65" t="n">
        <v>11</v>
      </c>
      <c r="AH65" t="n">
        <v>4</v>
      </c>
      <c r="AI65" t="n">
        <v>4</v>
      </c>
      <c r="AJ65" t="n">
        <v>1</v>
      </c>
      <c r="AK65" t="n">
        <v>1</v>
      </c>
      <c r="AL65" t="n">
        <v>6</v>
      </c>
      <c r="AM65" t="n">
        <v>6</v>
      </c>
      <c r="AN65" t="n">
        <v>1</v>
      </c>
      <c r="AO65" t="n">
        <v>1</v>
      </c>
      <c r="AP65" t="n">
        <v>2</v>
      </c>
      <c r="AQ65" t="n">
        <v>2</v>
      </c>
      <c r="AR65" t="inlineStr">
        <is>
          <t>No</t>
        </is>
      </c>
      <c r="AS65" t="inlineStr">
        <is>
          <t>Yes</t>
        </is>
      </c>
      <c r="AT65">
        <f>HYPERLINK("http://catalog.hathitrust.org/Record/000817893","HathiTrust Record")</f>
        <v/>
      </c>
      <c r="AU65">
        <f>HYPERLINK("https://creighton-primo.hosted.exlibrisgroup.com/primo-explore/search?tab=default_tab&amp;search_scope=EVERYTHING&amp;vid=01CRU&amp;lang=en_US&amp;offset=0&amp;query=any,contains,991001806209702656","Catalog Record")</f>
        <v/>
      </c>
      <c r="AV65">
        <f>HYPERLINK("http://www.worldcat.org/oclc/12752365","WorldCat Record")</f>
        <v/>
      </c>
      <c r="AW65" t="inlineStr">
        <is>
          <t>836677423:eng</t>
        </is>
      </c>
      <c r="AX65" t="inlineStr">
        <is>
          <t>12752365</t>
        </is>
      </c>
      <c r="AY65" t="inlineStr">
        <is>
          <t>991001806209702656</t>
        </is>
      </c>
      <c r="AZ65" t="inlineStr">
        <is>
          <t>991001806209702656</t>
        </is>
      </c>
      <c r="BA65" t="inlineStr">
        <is>
          <t>2269845890002656</t>
        </is>
      </c>
      <c r="BB65" t="inlineStr">
        <is>
          <t>BOOK</t>
        </is>
      </c>
      <c r="BD65" t="inlineStr">
        <is>
          <t>9780803622951</t>
        </is>
      </c>
      <c r="BE65" t="inlineStr">
        <is>
          <t>30001000637225</t>
        </is>
      </c>
      <c r="BF65" t="inlineStr">
        <is>
          <t>893736964</t>
        </is>
      </c>
    </row>
    <row r="66">
      <c r="B66" t="inlineStr">
        <is>
          <t>CUHSL</t>
        </is>
      </c>
      <c r="C66" t="inlineStr">
        <is>
          <t>SHELVES</t>
        </is>
      </c>
      <c r="D66" t="inlineStr">
        <is>
          <t>IN SERIALS</t>
        </is>
      </c>
      <c r="E66" t="inlineStr">
        <is>
          <t>8IN SERIALS</t>
        </is>
      </c>
      <c r="F66" t="inlineStr">
        <is>
          <t>WHO Expert Committee on Biological Standardization : thirty-eighth report.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N66" t="inlineStr">
        <is>
          <t>Geneva : World Health Organization, c1988.</t>
        </is>
      </c>
      <c r="O66" t="inlineStr">
        <is>
          <t>1988</t>
        </is>
      </c>
      <c r="Q66" t="inlineStr">
        <is>
          <t>eng</t>
        </is>
      </c>
      <c r="R66" t="inlineStr">
        <is>
          <t xml:space="preserve">sz </t>
        </is>
      </c>
      <c r="S66" t="inlineStr">
        <is>
          <t>Technical report series (World Health Organization) ; 771</t>
        </is>
      </c>
      <c r="T66" t="inlineStr">
        <is>
          <t xml:space="preserve">RA </t>
        </is>
      </c>
      <c r="U66" t="n">
        <v>14</v>
      </c>
      <c r="V66" t="n">
        <v>14</v>
      </c>
      <c r="W66" t="inlineStr">
        <is>
          <t>1989-07-01</t>
        </is>
      </c>
      <c r="X66" t="inlineStr">
        <is>
          <t>1989-07-01</t>
        </is>
      </c>
      <c r="Y66" t="inlineStr">
        <is>
          <t>1989-07-01</t>
        </is>
      </c>
      <c r="Z66" t="inlineStr">
        <is>
          <t>1989-07-01</t>
        </is>
      </c>
      <c r="AA66" t="n">
        <v>51</v>
      </c>
      <c r="AB66" t="n">
        <v>32</v>
      </c>
      <c r="AC66" t="n">
        <v>32</v>
      </c>
      <c r="AD66" t="n">
        <v>1</v>
      </c>
      <c r="AE66" t="n">
        <v>1</v>
      </c>
      <c r="AF66" t="n">
        <v>1</v>
      </c>
      <c r="AG66" t="n">
        <v>1</v>
      </c>
      <c r="AH66" t="n">
        <v>0</v>
      </c>
      <c r="AI66" t="n">
        <v>0</v>
      </c>
      <c r="AJ66" t="n">
        <v>1</v>
      </c>
      <c r="AK66" t="n">
        <v>1</v>
      </c>
      <c r="AL66" t="n">
        <v>1</v>
      </c>
      <c r="AM66" t="n">
        <v>1</v>
      </c>
      <c r="AN66" t="n">
        <v>0</v>
      </c>
      <c r="AO66" t="n">
        <v>0</v>
      </c>
      <c r="AP66" t="n">
        <v>0</v>
      </c>
      <c r="AQ66" t="n">
        <v>0</v>
      </c>
      <c r="AR66" t="inlineStr">
        <is>
          <t>No</t>
        </is>
      </c>
      <c r="AS66" t="inlineStr">
        <is>
          <t>No</t>
        </is>
      </c>
      <c r="AU66">
        <f>HYPERLINK("https://creighton-primo.hosted.exlibrisgroup.com/primo-explore/search?tab=default_tab&amp;search_scope=EVERYTHING&amp;vid=01CRU&amp;lang=en_US&amp;offset=0&amp;query=any,contains,991001288319702656","Catalog Record")</f>
        <v/>
      </c>
      <c r="AV66">
        <f>HYPERLINK("http://www.worldcat.org/oclc/18769967","WorldCat Record")</f>
        <v/>
      </c>
      <c r="AW66" t="inlineStr">
        <is>
          <t>4925636395:eng</t>
        </is>
      </c>
      <c r="AX66" t="inlineStr">
        <is>
          <t>18769967</t>
        </is>
      </c>
      <c r="AY66" t="inlineStr">
        <is>
          <t>991001288319702656</t>
        </is>
      </c>
      <c r="AZ66" t="inlineStr">
        <is>
          <t>991001288319702656</t>
        </is>
      </c>
      <c r="BA66" t="inlineStr">
        <is>
          <t>2269711770002656</t>
        </is>
      </c>
      <c r="BB66" t="inlineStr">
        <is>
          <t>BOOK</t>
        </is>
      </c>
      <c r="BD66" t="inlineStr">
        <is>
          <t>9789241207713</t>
        </is>
      </c>
      <c r="BE66" t="inlineStr">
        <is>
          <t>85527-1001</t>
        </is>
      </c>
      <c r="BF66" t="inlineStr">
        <is>
          <t>893374431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