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 Code</t>
        </is>
      </c>
      <c r="B1" t="inlineStr">
        <is>
          <t>Location Code</t>
        </is>
      </c>
      <c r="C1" t="inlineStr">
        <is>
          <t>Keep in Collection?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 xml:space="preserve">US Holdings 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CURAL</t>
        </is>
      </c>
      <c r="B2" t="inlineStr">
        <is>
          <t>SHELVES</t>
        </is>
      </c>
      <c r="D2" t="inlineStr">
        <is>
          <t>AC1 .A4 v.2, 1980</t>
        </is>
      </c>
      <c r="E2" t="inlineStr">
        <is>
          <t>0                      AC 0001000A  4                                                       v.2, 1980</t>
        </is>
      </c>
      <c r="F2" t="inlineStr">
        <is>
          <t>The apology, phaedo and crito of Plato / translated by Benjamin Jowett. The golden sayings of Epictetus / translated by Hastings Crossley. The meditations of Marcus Aurelius / translated by George Long.</t>
        </is>
      </c>
      <c r="G2" t="inlineStr">
        <is>
          <t>V.2 1980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Plato.</t>
        </is>
      </c>
      <c r="N2" t="inlineStr">
        <is>
          <t>Danbury, Conn. : Grolier Enterprises, c1980.</t>
        </is>
      </c>
      <c r="O2" t="inlineStr">
        <is>
          <t>1980</t>
        </is>
      </c>
      <c r="Q2" t="inlineStr">
        <is>
          <t>eng</t>
        </is>
      </c>
      <c r="R2" t="inlineStr">
        <is>
          <t>ctu</t>
        </is>
      </c>
      <c r="S2" t="inlineStr">
        <is>
          <t>The Harvard classics ; [v. 2]</t>
        </is>
      </c>
      <c r="T2" t="inlineStr">
        <is>
          <t xml:space="preserve">AC </t>
        </is>
      </c>
      <c r="U2" t="n">
        <v>2</v>
      </c>
      <c r="V2" t="n">
        <v>2</v>
      </c>
      <c r="W2" t="inlineStr">
        <is>
          <t>2004-01-18</t>
        </is>
      </c>
      <c r="X2" t="inlineStr">
        <is>
          <t>2004-01-18</t>
        </is>
      </c>
      <c r="Y2" t="inlineStr">
        <is>
          <t>1994-05-26</t>
        </is>
      </c>
      <c r="Z2" t="inlineStr">
        <is>
          <t>1994-05-26</t>
        </is>
      </c>
      <c r="AA2" t="n">
        <v>224</v>
      </c>
      <c r="AB2" t="n">
        <v>204</v>
      </c>
      <c r="AC2" t="n">
        <v>2929</v>
      </c>
      <c r="AD2" t="n">
        <v>1</v>
      </c>
      <c r="AE2" t="n">
        <v>31</v>
      </c>
      <c r="AF2" t="n">
        <v>2</v>
      </c>
      <c r="AG2" t="n">
        <v>63</v>
      </c>
      <c r="AH2" t="n">
        <v>0</v>
      </c>
      <c r="AI2" t="n">
        <v>22</v>
      </c>
      <c r="AJ2" t="n">
        <v>1</v>
      </c>
      <c r="AK2" t="n">
        <v>11</v>
      </c>
      <c r="AL2" t="n">
        <v>1</v>
      </c>
      <c r="AM2" t="n">
        <v>24</v>
      </c>
      <c r="AN2" t="n">
        <v>0</v>
      </c>
      <c r="AO2" t="n">
        <v>17</v>
      </c>
      <c r="AP2" t="n">
        <v>0</v>
      </c>
      <c r="AQ2" t="n">
        <v>2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HYPERLINK("https://creighton-primo.hosted.exlibrisgroup.com/primo-explore/search?tab=default_tab&amp;search_scope=EVERYTHING&amp;vid=01CRU&amp;lang=en_US&amp;offset=0&amp;query=any,contains,991002171899702656","Catalog Record")</f>
        <v/>
      </c>
      <c r="AV2">
        <f>HYPERLINK("http://www.worldcat.org/oclc/27946200","WorldCat Record")</f>
        <v/>
      </c>
      <c r="AW2" t="inlineStr">
        <is>
          <t>10585874870:eng</t>
        </is>
      </c>
      <c r="AX2" t="inlineStr">
        <is>
          <t>27946200</t>
        </is>
      </c>
      <c r="AY2" t="inlineStr">
        <is>
          <t>991002171899702656</t>
        </is>
      </c>
      <c r="AZ2" t="inlineStr">
        <is>
          <t>991002171899702656</t>
        </is>
      </c>
      <c r="BA2" t="inlineStr">
        <is>
          <t>2270746730002656</t>
        </is>
      </c>
      <c r="BB2" t="inlineStr">
        <is>
          <t>BOOK</t>
        </is>
      </c>
      <c r="BE2" t="inlineStr">
        <is>
          <t>32285001915445</t>
        </is>
      </c>
      <c r="BF2" t="inlineStr">
        <is>
          <t>893703741</t>
        </is>
      </c>
    </row>
    <row r="3">
      <c r="A3" t="inlineStr">
        <is>
          <t>CURAL</t>
        </is>
      </c>
      <c r="B3" t="inlineStr">
        <is>
          <t>SHELVES</t>
        </is>
      </c>
      <c r="D3" t="inlineStr">
        <is>
          <t>AC1 .E8 no.739</t>
        </is>
      </c>
      <c r="E3" t="inlineStr">
        <is>
          <t>0                      AC 0001000E  8                                                       no.739</t>
        </is>
      </c>
      <c r="F3" t="inlineStr">
        <is>
          <t>Selected papers on philosophy, by William James.</t>
        </is>
      </c>
      <c r="G3" t="inlineStr">
        <is>
          <t>no.739*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James, William, 1842-1910.</t>
        </is>
      </c>
      <c r="N3" t="inlineStr">
        <is>
          <t>London, Toronto, J.M. Dent &amp; sons, ltd.; New York, E.P. Dutton &amp; co. [1929]</t>
        </is>
      </c>
      <c r="O3" t="inlineStr">
        <is>
          <t>1929</t>
        </is>
      </c>
      <c r="Q3" t="inlineStr">
        <is>
          <t>eng</t>
        </is>
      </c>
      <c r="R3" t="inlineStr">
        <is>
          <t xml:space="preserve">xx </t>
        </is>
      </c>
      <c r="S3" t="inlineStr">
        <is>
          <t>Everyman's library. Philosophy &amp; theology. [no. 739]</t>
        </is>
      </c>
      <c r="T3" t="inlineStr">
        <is>
          <t xml:space="preserve">AC </t>
        </is>
      </c>
      <c r="U3" t="n">
        <v>5</v>
      </c>
      <c r="V3" t="n">
        <v>5</v>
      </c>
      <c r="W3" t="inlineStr">
        <is>
          <t>1999-11-12</t>
        </is>
      </c>
      <c r="X3" t="inlineStr">
        <is>
          <t>1999-11-12</t>
        </is>
      </c>
      <c r="Y3" t="inlineStr">
        <is>
          <t>1996-04-24</t>
        </is>
      </c>
      <c r="Z3" t="inlineStr">
        <is>
          <t>1996-04-24</t>
        </is>
      </c>
      <c r="AA3" t="n">
        <v>116</v>
      </c>
      <c r="AB3" t="n">
        <v>89</v>
      </c>
      <c r="AC3" t="n">
        <v>541</v>
      </c>
      <c r="AD3" t="n">
        <v>2</v>
      </c>
      <c r="AE3" t="n">
        <v>5</v>
      </c>
      <c r="AF3" t="n">
        <v>6</v>
      </c>
      <c r="AG3" t="n">
        <v>21</v>
      </c>
      <c r="AH3" t="n">
        <v>1</v>
      </c>
      <c r="AI3" t="n">
        <v>7</v>
      </c>
      <c r="AJ3" t="n">
        <v>2</v>
      </c>
      <c r="AK3" t="n">
        <v>6</v>
      </c>
      <c r="AL3" t="n">
        <v>4</v>
      </c>
      <c r="AM3" t="n">
        <v>10</v>
      </c>
      <c r="AN3" t="n">
        <v>1</v>
      </c>
      <c r="AO3" t="n">
        <v>3</v>
      </c>
      <c r="AP3" t="n">
        <v>0</v>
      </c>
      <c r="AQ3" t="n">
        <v>0</v>
      </c>
      <c r="AR3" t="inlineStr">
        <is>
          <t>No</t>
        </is>
      </c>
      <c r="AS3" t="inlineStr">
        <is>
          <t>Yes</t>
        </is>
      </c>
      <c r="AT3">
        <f>HYPERLINK("http://catalog.hathitrust.org/Record/012270666","HathiTrust Record")</f>
        <v/>
      </c>
      <c r="AU3">
        <f>HYPERLINK("https://creighton-primo.hosted.exlibrisgroup.com/primo-explore/search?tab=default_tab&amp;search_scope=EVERYTHING&amp;vid=01CRU&amp;lang=en_US&amp;offset=0&amp;query=any,contains,991004485599702656","Catalog Record")</f>
        <v/>
      </c>
      <c r="AV3">
        <f>HYPERLINK("http://www.worldcat.org/oclc/3641897","WorldCat Record")</f>
        <v/>
      </c>
      <c r="AW3" t="inlineStr">
        <is>
          <t>1400195:eng</t>
        </is>
      </c>
      <c r="AX3" t="inlineStr">
        <is>
          <t>3641897</t>
        </is>
      </c>
      <c r="AY3" t="inlineStr">
        <is>
          <t>991004485599702656</t>
        </is>
      </c>
      <c r="AZ3" t="inlineStr">
        <is>
          <t>991004485599702656</t>
        </is>
      </c>
      <c r="BA3" t="inlineStr">
        <is>
          <t>2260236910002656</t>
        </is>
      </c>
      <c r="BB3" t="inlineStr">
        <is>
          <t>BOOK</t>
        </is>
      </c>
      <c r="BE3" t="inlineStr">
        <is>
          <t>32285002157070</t>
        </is>
      </c>
      <c r="BF3" t="inlineStr">
        <is>
          <t>893259771</t>
        </is>
      </c>
    </row>
    <row r="4">
      <c r="A4" t="inlineStr">
        <is>
          <t>CURAL</t>
        </is>
      </c>
      <c r="B4" t="inlineStr">
        <is>
          <t>SHELVES</t>
        </is>
      </c>
      <c r="D4" t="inlineStr">
        <is>
          <t>AC5 .L775</t>
        </is>
      </c>
      <c r="E4" t="inlineStr">
        <is>
          <t>0                      AC 0005000L  775</t>
        </is>
      </c>
      <c r="F4" t="inlineStr">
        <is>
          <t>Living beyond crisis : essays on discovery and being in the world / edited by Stephen C. Rowe.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New York : Pilgrim Press, c1980.</t>
        </is>
      </c>
      <c r="O4" t="inlineStr">
        <is>
          <t>1980</t>
        </is>
      </c>
      <c r="Q4" t="inlineStr">
        <is>
          <t>eng</t>
        </is>
      </c>
      <c r="R4" t="inlineStr">
        <is>
          <t>nyu</t>
        </is>
      </c>
      <c r="T4" t="inlineStr">
        <is>
          <t xml:space="preserve">AC </t>
        </is>
      </c>
      <c r="U4" t="n">
        <v>11</v>
      </c>
      <c r="V4" t="n">
        <v>11</v>
      </c>
      <c r="W4" t="inlineStr">
        <is>
          <t>1999-09-26</t>
        </is>
      </c>
      <c r="X4" t="inlineStr">
        <is>
          <t>1999-09-26</t>
        </is>
      </c>
      <c r="Y4" t="inlineStr">
        <is>
          <t>1990-02-14</t>
        </is>
      </c>
      <c r="Z4" t="inlineStr">
        <is>
          <t>1990-02-14</t>
        </is>
      </c>
      <c r="AA4" t="n">
        <v>108</v>
      </c>
      <c r="AB4" t="n">
        <v>106</v>
      </c>
      <c r="AC4" t="n">
        <v>107</v>
      </c>
      <c r="AD4" t="n">
        <v>1</v>
      </c>
      <c r="AE4" t="n">
        <v>1</v>
      </c>
      <c r="AF4" t="n">
        <v>9</v>
      </c>
      <c r="AG4" t="n">
        <v>9</v>
      </c>
      <c r="AH4" t="n">
        <v>1</v>
      </c>
      <c r="AI4" t="n">
        <v>1</v>
      </c>
      <c r="AJ4" t="n">
        <v>3</v>
      </c>
      <c r="AK4" t="n">
        <v>3</v>
      </c>
      <c r="AL4" t="n">
        <v>7</v>
      </c>
      <c r="AM4" t="n">
        <v>7</v>
      </c>
      <c r="AN4" t="n">
        <v>0</v>
      </c>
      <c r="AO4" t="n">
        <v>0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HYPERLINK("http://catalog.hathitrust.org/Record/006946453","HathiTrust Record")</f>
        <v/>
      </c>
      <c r="AU4">
        <f>HYPERLINK("https://creighton-primo.hosted.exlibrisgroup.com/primo-explore/search?tab=default_tab&amp;search_scope=EVERYTHING&amp;vid=01CRU&amp;lang=en_US&amp;offset=0&amp;query=any,contains,991004990159702656","Catalog Record")</f>
        <v/>
      </c>
      <c r="AV4">
        <f>HYPERLINK("http://www.worldcat.org/oclc/6486899","WorldCat Record")</f>
        <v/>
      </c>
      <c r="AW4" t="inlineStr">
        <is>
          <t>2082118103:eng</t>
        </is>
      </c>
      <c r="AX4" t="inlineStr">
        <is>
          <t>6486899</t>
        </is>
      </c>
      <c r="AY4" t="inlineStr">
        <is>
          <t>991004990159702656</t>
        </is>
      </c>
      <c r="AZ4" t="inlineStr">
        <is>
          <t>991004990159702656</t>
        </is>
      </c>
      <c r="BA4" t="inlineStr">
        <is>
          <t>2269616600002656</t>
        </is>
      </c>
      <c r="BB4" t="inlineStr">
        <is>
          <t>BOOK</t>
        </is>
      </c>
      <c r="BD4" t="inlineStr">
        <is>
          <t>9780829804027</t>
        </is>
      </c>
      <c r="BE4" t="inlineStr">
        <is>
          <t>32285000046093</t>
        </is>
      </c>
      <c r="BF4" t="inlineStr">
        <is>
          <t>893443261</t>
        </is>
      </c>
    </row>
    <row r="5">
      <c r="A5" t="inlineStr">
        <is>
          <t>CURAL</t>
        </is>
      </c>
      <c r="B5" t="inlineStr">
        <is>
          <t>SHELVES</t>
        </is>
      </c>
      <c r="D5" t="inlineStr">
        <is>
          <t>AC8 .B4353 1979</t>
        </is>
      </c>
      <c r="E5" t="inlineStr">
        <is>
          <t>0                      AC 0008000B  4353        1979</t>
        </is>
      </c>
      <c r="F5" t="inlineStr">
        <is>
          <t>The Eiffel Tower, and other mythologies / Roland Barthes ; translated by Richard Howard.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Barthes, Roland.</t>
        </is>
      </c>
      <c r="N5" t="inlineStr">
        <is>
          <t>New York : Hill and Wang, c1979.</t>
        </is>
      </c>
      <c r="O5" t="inlineStr">
        <is>
          <t>1979</t>
        </is>
      </c>
      <c r="P5" t="inlineStr">
        <is>
          <t>1st American ed.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AC </t>
        </is>
      </c>
      <c r="U5" t="n">
        <v>2</v>
      </c>
      <c r="V5" t="n">
        <v>2</v>
      </c>
      <c r="W5" t="inlineStr">
        <is>
          <t>2002-10-11</t>
        </is>
      </c>
      <c r="X5" t="inlineStr">
        <is>
          <t>2002-10-11</t>
        </is>
      </c>
      <c r="Y5" t="inlineStr">
        <is>
          <t>1990-02-14</t>
        </is>
      </c>
      <c r="Z5" t="inlineStr">
        <is>
          <t>1990-02-14</t>
        </is>
      </c>
      <c r="AA5" t="n">
        <v>728</v>
      </c>
      <c r="AB5" t="n">
        <v>615</v>
      </c>
      <c r="AC5" t="n">
        <v>617</v>
      </c>
      <c r="AD5" t="n">
        <v>5</v>
      </c>
      <c r="AE5" t="n">
        <v>5</v>
      </c>
      <c r="AF5" t="n">
        <v>35</v>
      </c>
      <c r="AG5" t="n">
        <v>35</v>
      </c>
      <c r="AH5" t="n">
        <v>12</v>
      </c>
      <c r="AI5" t="n">
        <v>12</v>
      </c>
      <c r="AJ5" t="n">
        <v>10</v>
      </c>
      <c r="AK5" t="n">
        <v>10</v>
      </c>
      <c r="AL5" t="n">
        <v>20</v>
      </c>
      <c r="AM5" t="n">
        <v>20</v>
      </c>
      <c r="AN5" t="n">
        <v>4</v>
      </c>
      <c r="AO5" t="n">
        <v>4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HYPERLINK("https://creighton-primo.hosted.exlibrisgroup.com/primo-explore/search?tab=default_tab&amp;search_scope=EVERYTHING&amp;vid=01CRU&amp;lang=en_US&amp;offset=0&amp;query=any,contains,991004776839702656","Catalog Record")</f>
        <v/>
      </c>
      <c r="AV5">
        <f>HYPERLINK("http://www.worldcat.org/oclc/5101451","WorldCat Record")</f>
        <v/>
      </c>
      <c r="AW5" t="inlineStr">
        <is>
          <t>1045553334:eng</t>
        </is>
      </c>
      <c r="AX5" t="inlineStr">
        <is>
          <t>5101451</t>
        </is>
      </c>
      <c r="AY5" t="inlineStr">
        <is>
          <t>991004776839702656</t>
        </is>
      </c>
      <c r="AZ5" t="inlineStr">
        <is>
          <t>991004776839702656</t>
        </is>
      </c>
      <c r="BA5" t="inlineStr">
        <is>
          <t>2259206910002656</t>
        </is>
      </c>
      <c r="BB5" t="inlineStr">
        <is>
          <t>BOOK</t>
        </is>
      </c>
      <c r="BD5" t="inlineStr">
        <is>
          <t>9780809041152</t>
        </is>
      </c>
      <c r="BE5" t="inlineStr">
        <is>
          <t>32285000046135</t>
        </is>
      </c>
      <c r="BF5" t="inlineStr">
        <is>
          <t>893436744</t>
        </is>
      </c>
    </row>
    <row r="6">
      <c r="A6" t="inlineStr">
        <is>
          <t>CURAL</t>
        </is>
      </c>
      <c r="B6" t="inlineStr">
        <is>
          <t>SHELVES</t>
        </is>
      </c>
      <c r="D6" t="inlineStr">
        <is>
          <t>AC8 .C636 1991</t>
        </is>
      </c>
      <c r="E6" t="inlineStr">
        <is>
          <t>0                      AC 0008000C  636         1991</t>
        </is>
      </c>
      <c r="F6" t="inlineStr">
        <is>
          <t>No bland facility : selected writings on literature, religion, and censorship / Peter Connolly ; edited by James H. Murphy.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Connolly, Peter, 1927-1987.</t>
        </is>
      </c>
      <c r="N6" t="inlineStr">
        <is>
          <t>Gerrards Cross : C. Smythe ; Chester Springs, PA : U.S. dist. Dufour Editions, 1991.</t>
        </is>
      </c>
      <c r="O6" t="inlineStr">
        <is>
          <t>1991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AC </t>
        </is>
      </c>
      <c r="U6" t="n">
        <v>6</v>
      </c>
      <c r="V6" t="n">
        <v>6</v>
      </c>
      <c r="W6" t="inlineStr">
        <is>
          <t>2002-04-17</t>
        </is>
      </c>
      <c r="X6" t="inlineStr">
        <is>
          <t>2002-04-17</t>
        </is>
      </c>
      <c r="Y6" t="inlineStr">
        <is>
          <t>1992-11-19</t>
        </is>
      </c>
      <c r="Z6" t="inlineStr">
        <is>
          <t>1992-11-19</t>
        </is>
      </c>
      <c r="AA6" t="n">
        <v>116</v>
      </c>
      <c r="AB6" t="n">
        <v>87</v>
      </c>
      <c r="AC6" t="n">
        <v>88</v>
      </c>
      <c r="AD6" t="n">
        <v>2</v>
      </c>
      <c r="AE6" t="n">
        <v>2</v>
      </c>
      <c r="AF6" t="n">
        <v>6</v>
      </c>
      <c r="AG6" t="n">
        <v>6</v>
      </c>
      <c r="AH6" t="n">
        <v>0</v>
      </c>
      <c r="AI6" t="n">
        <v>0</v>
      </c>
      <c r="AJ6" t="n">
        <v>2</v>
      </c>
      <c r="AK6" t="n">
        <v>2</v>
      </c>
      <c r="AL6" t="n">
        <v>4</v>
      </c>
      <c r="AM6" t="n">
        <v>4</v>
      </c>
      <c r="AN6" t="n">
        <v>1</v>
      </c>
      <c r="AO6" t="n">
        <v>1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HYPERLINK("http://catalog.hathitrust.org/Record/002497691","HathiTrust Record")</f>
        <v/>
      </c>
      <c r="AU6">
        <f>HYPERLINK("https://creighton-primo.hosted.exlibrisgroup.com/primo-explore/search?tab=default_tab&amp;search_scope=EVERYTHING&amp;vid=01CRU&amp;lang=en_US&amp;offset=0&amp;query=any,contains,991002006919702656","Catalog Record")</f>
        <v/>
      </c>
      <c r="AV6">
        <f>HYPERLINK("http://www.worldcat.org/oclc/25509521","WorldCat Record")</f>
        <v/>
      </c>
      <c r="AW6" t="inlineStr">
        <is>
          <t>1059076818:eng</t>
        </is>
      </c>
      <c r="AX6" t="inlineStr">
        <is>
          <t>25509521</t>
        </is>
      </c>
      <c r="AY6" t="inlineStr">
        <is>
          <t>991002006919702656</t>
        </is>
      </c>
      <c r="AZ6" t="inlineStr">
        <is>
          <t>991002006919702656</t>
        </is>
      </c>
      <c r="BA6" t="inlineStr">
        <is>
          <t>2271925820002656</t>
        </is>
      </c>
      <c r="BB6" t="inlineStr">
        <is>
          <t>BOOK</t>
        </is>
      </c>
      <c r="BD6" t="inlineStr">
        <is>
          <t>9780861403158</t>
        </is>
      </c>
      <c r="BE6" t="inlineStr">
        <is>
          <t>32285001363307</t>
        </is>
      </c>
      <c r="BF6" t="inlineStr">
        <is>
          <t>893697244</t>
        </is>
      </c>
    </row>
    <row r="7">
      <c r="A7" t="inlineStr">
        <is>
          <t>CURAL</t>
        </is>
      </c>
      <c r="B7" t="inlineStr">
        <is>
          <t>SHELVES</t>
        </is>
      </c>
      <c r="D7" t="inlineStr">
        <is>
          <t>AC8 .E665 1983</t>
        </is>
      </c>
      <c r="E7" t="inlineStr">
        <is>
          <t>0                      AC 0008000E  665         1983</t>
        </is>
      </c>
      <c r="F7" t="inlineStr">
        <is>
          <t>The middle of my tether : familiar essays / Joseph Epstein.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Epstein, Joseph, 1937-</t>
        </is>
      </c>
      <c r="N7" t="inlineStr">
        <is>
          <t>New York : Norton, c1983.</t>
        </is>
      </c>
      <c r="O7" t="inlineStr">
        <is>
          <t>1983</t>
        </is>
      </c>
      <c r="P7" t="inlineStr">
        <is>
          <t>1st ed.</t>
        </is>
      </c>
      <c r="Q7" t="inlineStr">
        <is>
          <t>eng</t>
        </is>
      </c>
      <c r="R7" t="inlineStr">
        <is>
          <t>nyu</t>
        </is>
      </c>
      <c r="T7" t="inlineStr">
        <is>
          <t xml:space="preserve">AC </t>
        </is>
      </c>
      <c r="U7" t="n">
        <v>4</v>
      </c>
      <c r="V7" t="n">
        <v>4</v>
      </c>
      <c r="W7" t="inlineStr">
        <is>
          <t>2008-10-16</t>
        </is>
      </c>
      <c r="X7" t="inlineStr">
        <is>
          <t>2008-10-16</t>
        </is>
      </c>
      <c r="Y7" t="inlineStr">
        <is>
          <t>1990-02-14</t>
        </is>
      </c>
      <c r="Z7" t="inlineStr">
        <is>
          <t>1990-02-14</t>
        </is>
      </c>
      <c r="AA7" t="n">
        <v>330</v>
      </c>
      <c r="AB7" t="n">
        <v>301</v>
      </c>
      <c r="AC7" t="n">
        <v>316</v>
      </c>
      <c r="AD7" t="n">
        <v>3</v>
      </c>
      <c r="AE7" t="n">
        <v>3</v>
      </c>
      <c r="AF7" t="n">
        <v>17</v>
      </c>
      <c r="AG7" t="n">
        <v>18</v>
      </c>
      <c r="AH7" t="n">
        <v>8</v>
      </c>
      <c r="AI7" t="n">
        <v>8</v>
      </c>
      <c r="AJ7" t="n">
        <v>1</v>
      </c>
      <c r="AK7" t="n">
        <v>2</v>
      </c>
      <c r="AL7" t="n">
        <v>9</v>
      </c>
      <c r="AM7" t="n">
        <v>9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HYPERLINK("https://creighton-primo.hosted.exlibrisgroup.com/primo-explore/search?tab=default_tab&amp;search_scope=EVERYTHING&amp;vid=01CRU&amp;lang=en_US&amp;offset=0&amp;query=any,contains,991000215299702656","Catalog Record")</f>
        <v/>
      </c>
      <c r="AV7">
        <f>HYPERLINK("http://www.worldcat.org/oclc/9557554","WorldCat Record")</f>
        <v/>
      </c>
      <c r="AW7" t="inlineStr">
        <is>
          <t>796262924:eng</t>
        </is>
      </c>
      <c r="AX7" t="inlineStr">
        <is>
          <t>9557554</t>
        </is>
      </c>
      <c r="AY7" t="inlineStr">
        <is>
          <t>991000215299702656</t>
        </is>
      </c>
      <c r="AZ7" t="inlineStr">
        <is>
          <t>991000215299702656</t>
        </is>
      </c>
      <c r="BA7" t="inlineStr">
        <is>
          <t>2266861700002656</t>
        </is>
      </c>
      <c r="BB7" t="inlineStr">
        <is>
          <t>BOOK</t>
        </is>
      </c>
      <c r="BD7" t="inlineStr">
        <is>
          <t>9780393017724</t>
        </is>
      </c>
      <c r="BE7" t="inlineStr">
        <is>
          <t>32285000046168</t>
        </is>
      </c>
      <c r="BF7" t="inlineStr">
        <is>
          <t>893607752</t>
        </is>
      </c>
    </row>
    <row r="8">
      <c r="A8" t="inlineStr">
        <is>
          <t>CURAL</t>
        </is>
      </c>
      <c r="B8" t="inlineStr">
        <is>
          <t>SHELVES</t>
        </is>
      </c>
      <c r="D8" t="inlineStr">
        <is>
          <t>AC8 .E667 1987</t>
        </is>
      </c>
      <c r="E8" t="inlineStr">
        <is>
          <t>0                      AC 0008000E  667         1987</t>
        </is>
      </c>
      <c r="F8" t="inlineStr">
        <is>
          <t>Once more around the block : familiar essays / Joseph Epstein.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Epstein, Joseph, 1937-</t>
        </is>
      </c>
      <c r="N8" t="inlineStr">
        <is>
          <t>New York : Norton, c1987.</t>
        </is>
      </c>
      <c r="O8" t="inlineStr">
        <is>
          <t>1987</t>
        </is>
      </c>
      <c r="P8" t="inlineStr">
        <is>
          <t>1st ed.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AC </t>
        </is>
      </c>
      <c r="U8" t="n">
        <v>2</v>
      </c>
      <c r="V8" t="n">
        <v>2</v>
      </c>
      <c r="W8" t="inlineStr">
        <is>
          <t>2005-08-02</t>
        </is>
      </c>
      <c r="X8" t="inlineStr">
        <is>
          <t>2005-08-02</t>
        </is>
      </c>
      <c r="Y8" t="inlineStr">
        <is>
          <t>2005-04-26</t>
        </is>
      </c>
      <c r="Z8" t="inlineStr">
        <is>
          <t>2005-04-26</t>
        </is>
      </c>
      <c r="AA8" t="n">
        <v>299</v>
      </c>
      <c r="AB8" t="n">
        <v>260</v>
      </c>
      <c r="AC8" t="n">
        <v>267</v>
      </c>
      <c r="AD8" t="n">
        <v>2</v>
      </c>
      <c r="AE8" t="n">
        <v>2</v>
      </c>
      <c r="AF8" t="n">
        <v>9</v>
      </c>
      <c r="AG8" t="n">
        <v>9</v>
      </c>
      <c r="AH8" t="n">
        <v>4</v>
      </c>
      <c r="AI8" t="n">
        <v>4</v>
      </c>
      <c r="AJ8" t="n">
        <v>1</v>
      </c>
      <c r="AK8" t="n">
        <v>1</v>
      </c>
      <c r="AL8" t="n">
        <v>6</v>
      </c>
      <c r="AM8" t="n">
        <v>6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HYPERLINK("https://creighton-primo.hosted.exlibrisgroup.com/primo-explore/search?tab=default_tab&amp;search_scope=EVERYTHING&amp;vid=01CRU&amp;lang=en_US&amp;offset=0&amp;query=any,contains,991004543009702656","Catalog Record")</f>
        <v/>
      </c>
      <c r="AV8">
        <f>HYPERLINK("http://www.worldcat.org/oclc/15082082","WorldCat Record")</f>
        <v/>
      </c>
      <c r="AW8" t="inlineStr">
        <is>
          <t>913051124:eng</t>
        </is>
      </c>
      <c r="AX8" t="inlineStr">
        <is>
          <t>15082082</t>
        </is>
      </c>
      <c r="AY8" t="inlineStr">
        <is>
          <t>991004543009702656</t>
        </is>
      </c>
      <c r="AZ8" t="inlineStr">
        <is>
          <t>991004543009702656</t>
        </is>
      </c>
      <c r="BA8" t="inlineStr">
        <is>
          <t>2257333030002656</t>
        </is>
      </c>
      <c r="BB8" t="inlineStr">
        <is>
          <t>BOOK</t>
        </is>
      </c>
      <c r="BD8" t="inlineStr">
        <is>
          <t>9780393024425</t>
        </is>
      </c>
      <c r="BE8" t="inlineStr">
        <is>
          <t>32285005033294</t>
        </is>
      </c>
      <c r="BF8" t="inlineStr">
        <is>
          <t>893706556</t>
        </is>
      </c>
    </row>
    <row r="9">
      <c r="A9" t="inlineStr">
        <is>
          <t>CURAL</t>
        </is>
      </c>
      <c r="B9" t="inlineStr">
        <is>
          <t>SHELVES</t>
        </is>
      </c>
      <c r="D9" t="inlineStr">
        <is>
          <t>AC8 .G175 1983</t>
        </is>
      </c>
      <c r="E9" t="inlineStr">
        <is>
          <t>0                      AC 0008000G  175         1983</t>
        </is>
      </c>
      <c r="F9" t="inlineStr">
        <is>
          <t>Order and surprise / Martin Gardner.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Gardner, Martin, 1914-2010.</t>
        </is>
      </c>
      <c r="N9" t="inlineStr">
        <is>
          <t>Buffalo, N.Y. : Prometheus Books, c1983.</t>
        </is>
      </c>
      <c r="O9" t="inlineStr">
        <is>
          <t>1983</t>
        </is>
      </c>
      <c r="Q9" t="inlineStr">
        <is>
          <t>eng</t>
        </is>
      </c>
      <c r="R9" t="inlineStr">
        <is>
          <t>nyu</t>
        </is>
      </c>
      <c r="T9" t="inlineStr">
        <is>
          <t xml:space="preserve">AC </t>
        </is>
      </c>
      <c r="U9" t="n">
        <v>2</v>
      </c>
      <c r="V9" t="n">
        <v>2</v>
      </c>
      <c r="W9" t="inlineStr">
        <is>
          <t>2006-12-10</t>
        </is>
      </c>
      <c r="X9" t="inlineStr">
        <is>
          <t>2006-12-10</t>
        </is>
      </c>
      <c r="Y9" t="inlineStr">
        <is>
          <t>1990-02-15</t>
        </is>
      </c>
      <c r="Z9" t="inlineStr">
        <is>
          <t>1990-02-15</t>
        </is>
      </c>
      <c r="AA9" t="n">
        <v>327</v>
      </c>
      <c r="AB9" t="n">
        <v>286</v>
      </c>
      <c r="AC9" t="n">
        <v>299</v>
      </c>
      <c r="AD9" t="n">
        <v>2</v>
      </c>
      <c r="AE9" t="n">
        <v>2</v>
      </c>
      <c r="AF9" t="n">
        <v>13</v>
      </c>
      <c r="AG9" t="n">
        <v>13</v>
      </c>
      <c r="AH9" t="n">
        <v>5</v>
      </c>
      <c r="AI9" t="n">
        <v>5</v>
      </c>
      <c r="AJ9" t="n">
        <v>2</v>
      </c>
      <c r="AK9" t="n">
        <v>2</v>
      </c>
      <c r="AL9" t="n">
        <v>9</v>
      </c>
      <c r="AM9" t="n">
        <v>9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HYPERLINK("https://creighton-primo.hosted.exlibrisgroup.com/primo-explore/search?tab=default_tab&amp;search_scope=EVERYTHING&amp;vid=01CRU&amp;lang=en_US&amp;offset=0&amp;query=any,contains,991000295149702656","Catalog Record")</f>
        <v/>
      </c>
      <c r="AV9">
        <f>HYPERLINK("http://www.worldcat.org/oclc/10162235","WorldCat Record")</f>
        <v/>
      </c>
      <c r="AW9" t="inlineStr">
        <is>
          <t>495962692:eng</t>
        </is>
      </c>
      <c r="AX9" t="inlineStr">
        <is>
          <t>10162235</t>
        </is>
      </c>
      <c r="AY9" t="inlineStr">
        <is>
          <t>991000295149702656</t>
        </is>
      </c>
      <c r="AZ9" t="inlineStr">
        <is>
          <t>991000295149702656</t>
        </is>
      </c>
      <c r="BA9" t="inlineStr">
        <is>
          <t>2255813030002656</t>
        </is>
      </c>
      <c r="BB9" t="inlineStr">
        <is>
          <t>BOOK</t>
        </is>
      </c>
      <c r="BD9" t="inlineStr">
        <is>
          <t>9780879752194</t>
        </is>
      </c>
      <c r="BE9" t="inlineStr">
        <is>
          <t>32285000046200</t>
        </is>
      </c>
      <c r="BF9" t="inlineStr">
        <is>
          <t>893496108</t>
        </is>
      </c>
    </row>
    <row r="10">
      <c r="A10" t="inlineStr">
        <is>
          <t>CURAL</t>
        </is>
      </c>
      <c r="B10" t="inlineStr">
        <is>
          <t>SHELVES</t>
        </is>
      </c>
      <c r="D10" t="inlineStr">
        <is>
          <t>AC8 .G335 1996</t>
        </is>
      </c>
      <c r="E10" t="inlineStr">
        <is>
          <t>0                      AC 0008000G  335         1996</t>
        </is>
      </c>
      <c r="F10" t="inlineStr">
        <is>
          <t>Weird water &amp; fuzzy logic : more notes of a fringe watcher / Martin Gardner.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Gardner, Martin, 1914-2010.</t>
        </is>
      </c>
      <c r="N10" t="inlineStr">
        <is>
          <t>Amherst, N.Y. : Prometheus Books, 1996.</t>
        </is>
      </c>
      <c r="O10" t="inlineStr">
        <is>
          <t>1996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AC </t>
        </is>
      </c>
      <c r="U10" t="n">
        <v>4</v>
      </c>
      <c r="V10" t="n">
        <v>4</v>
      </c>
      <c r="W10" t="inlineStr">
        <is>
          <t>2007-01-25</t>
        </is>
      </c>
      <c r="X10" t="inlineStr">
        <is>
          <t>2007-01-25</t>
        </is>
      </c>
      <c r="Y10" t="inlineStr">
        <is>
          <t>1996-12-30</t>
        </is>
      </c>
      <c r="Z10" t="inlineStr">
        <is>
          <t>1996-12-30</t>
        </is>
      </c>
      <c r="AA10" t="n">
        <v>482</v>
      </c>
      <c r="AB10" t="n">
        <v>439</v>
      </c>
      <c r="AC10" t="n">
        <v>445</v>
      </c>
      <c r="AD10" t="n">
        <v>6</v>
      </c>
      <c r="AE10" t="n">
        <v>6</v>
      </c>
      <c r="AF10" t="n">
        <v>16</v>
      </c>
      <c r="AG10" t="n">
        <v>16</v>
      </c>
      <c r="AH10" t="n">
        <v>4</v>
      </c>
      <c r="AI10" t="n">
        <v>4</v>
      </c>
      <c r="AJ10" t="n">
        <v>3</v>
      </c>
      <c r="AK10" t="n">
        <v>3</v>
      </c>
      <c r="AL10" t="n">
        <v>10</v>
      </c>
      <c r="AM10" t="n">
        <v>10</v>
      </c>
      <c r="AN10" t="n">
        <v>4</v>
      </c>
      <c r="AO10" t="n">
        <v>4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HYPERLINK("http://catalog.hathitrust.org/Record/004581876","HathiTrust Record")</f>
        <v/>
      </c>
      <c r="AU10">
        <f>HYPERLINK("https://creighton-primo.hosted.exlibrisgroup.com/primo-explore/search?tab=default_tab&amp;search_scope=EVERYTHING&amp;vid=01CRU&amp;lang=en_US&amp;offset=0&amp;query=any,contains,991002686769702656","Catalog Record")</f>
        <v/>
      </c>
      <c r="AV10">
        <f>HYPERLINK("http://www.worldcat.org/oclc/35103182","WorldCat Record")</f>
        <v/>
      </c>
      <c r="AW10" t="inlineStr">
        <is>
          <t>495968961:eng</t>
        </is>
      </c>
      <c r="AX10" t="inlineStr">
        <is>
          <t>35103182</t>
        </is>
      </c>
      <c r="AY10" t="inlineStr">
        <is>
          <t>991002686769702656</t>
        </is>
      </c>
      <c r="AZ10" t="inlineStr">
        <is>
          <t>991002686769702656</t>
        </is>
      </c>
      <c r="BA10" t="inlineStr">
        <is>
          <t>2266922440002656</t>
        </is>
      </c>
      <c r="BB10" t="inlineStr">
        <is>
          <t>BOOK</t>
        </is>
      </c>
      <c r="BD10" t="inlineStr">
        <is>
          <t>9781573920964</t>
        </is>
      </c>
      <c r="BE10" t="inlineStr">
        <is>
          <t>32285002403797</t>
        </is>
      </c>
      <c r="BF10" t="inlineStr">
        <is>
          <t>893227155</t>
        </is>
      </c>
    </row>
    <row r="11">
      <c r="A11" t="inlineStr">
        <is>
          <t>CURAL</t>
        </is>
      </c>
      <c r="B11" t="inlineStr">
        <is>
          <t>SHELVES</t>
        </is>
      </c>
      <c r="D11" t="inlineStr">
        <is>
          <t>AC8 .H466 1961</t>
        </is>
      </c>
      <c r="E11" t="inlineStr">
        <is>
          <t>0                      AC 0008000H  466         1961</t>
        </is>
      </c>
      <c r="F11" t="inlineStr">
        <is>
          <t>Stop pushing! / Dan Herr.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Herr, Daniel C.</t>
        </is>
      </c>
      <c r="N11" t="inlineStr">
        <is>
          <t>Garden City, N.Y. : Hanover House, 1961.</t>
        </is>
      </c>
      <c r="O11" t="inlineStr">
        <is>
          <t>1961</t>
        </is>
      </c>
      <c r="P11" t="inlineStr">
        <is>
          <t>[1st ed.]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AC </t>
        </is>
      </c>
      <c r="U11" t="n">
        <v>1</v>
      </c>
      <c r="V11" t="n">
        <v>1</v>
      </c>
      <c r="W11" t="inlineStr">
        <is>
          <t>2009-07-28</t>
        </is>
      </c>
      <c r="X11" t="inlineStr">
        <is>
          <t>2009-07-28</t>
        </is>
      </c>
      <c r="Y11" t="inlineStr">
        <is>
          <t>2009-07-27</t>
        </is>
      </c>
      <c r="Z11" t="inlineStr">
        <is>
          <t>2009-07-27</t>
        </is>
      </c>
      <c r="AA11" t="n">
        <v>90</v>
      </c>
      <c r="AB11" t="n">
        <v>88</v>
      </c>
      <c r="AC11" t="n">
        <v>92</v>
      </c>
      <c r="AD11" t="n">
        <v>2</v>
      </c>
      <c r="AE11" t="n">
        <v>2</v>
      </c>
      <c r="AF11" t="n">
        <v>14</v>
      </c>
      <c r="AG11" t="n">
        <v>14</v>
      </c>
      <c r="AH11" t="n">
        <v>6</v>
      </c>
      <c r="AI11" t="n">
        <v>6</v>
      </c>
      <c r="AJ11" t="n">
        <v>1</v>
      </c>
      <c r="AK11" t="n">
        <v>1</v>
      </c>
      <c r="AL11" t="n">
        <v>13</v>
      </c>
      <c r="AM11" t="n">
        <v>13</v>
      </c>
      <c r="AN11" t="n">
        <v>0</v>
      </c>
      <c r="AO11" t="n">
        <v>0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HYPERLINK("http://catalog.hathitrust.org/Record/001443836","HathiTrust Record")</f>
        <v/>
      </c>
      <c r="AU11">
        <f>HYPERLINK("https://creighton-primo.hosted.exlibrisgroup.com/primo-explore/search?tab=default_tab&amp;search_scope=EVERYTHING&amp;vid=01CRU&amp;lang=en_US&amp;offset=0&amp;query=any,contains,991005328029702656","Catalog Record")</f>
        <v/>
      </c>
      <c r="AV11">
        <f>HYPERLINK("http://www.worldcat.org/oclc/1430627","WorldCat Record")</f>
        <v/>
      </c>
      <c r="AW11" t="inlineStr">
        <is>
          <t>2313016:eng</t>
        </is>
      </c>
      <c r="AX11" t="inlineStr">
        <is>
          <t>1430627</t>
        </is>
      </c>
      <c r="AY11" t="inlineStr">
        <is>
          <t>991005328029702656</t>
        </is>
      </c>
      <c r="AZ11" t="inlineStr">
        <is>
          <t>991005328029702656</t>
        </is>
      </c>
      <c r="BA11" t="inlineStr">
        <is>
          <t>2259001250002656</t>
        </is>
      </c>
      <c r="BB11" t="inlineStr">
        <is>
          <t>BOOK</t>
        </is>
      </c>
      <c r="BE11" t="inlineStr">
        <is>
          <t>32285005539381</t>
        </is>
      </c>
      <c r="BF11" t="inlineStr">
        <is>
          <t>893688961</t>
        </is>
      </c>
    </row>
    <row r="12">
      <c r="A12" t="inlineStr">
        <is>
          <t>CURAL</t>
        </is>
      </c>
      <c r="B12" t="inlineStr">
        <is>
          <t>SHELVES</t>
        </is>
      </c>
      <c r="D12" t="inlineStr">
        <is>
          <t>AC8 .K45 1989</t>
        </is>
      </c>
      <c r="E12" t="inlineStr">
        <is>
          <t>0                      AC 0008000K  45          1989</t>
        </is>
      </c>
      <c r="F12" t="inlineStr">
        <is>
          <t>Mazes : essays / by Hugh Kenner.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Kenner, Hugh.</t>
        </is>
      </c>
      <c r="N12" t="inlineStr">
        <is>
          <t>San Francisco : North Point Press, 1989.</t>
        </is>
      </c>
      <c r="O12" t="inlineStr">
        <is>
          <t>1989</t>
        </is>
      </c>
      <c r="Q12" t="inlineStr">
        <is>
          <t>eng</t>
        </is>
      </c>
      <c r="R12" t="inlineStr">
        <is>
          <t>cau</t>
        </is>
      </c>
      <c r="T12" t="inlineStr">
        <is>
          <t xml:space="preserve">AC </t>
        </is>
      </c>
      <c r="U12" t="n">
        <v>1</v>
      </c>
      <c r="V12" t="n">
        <v>1</v>
      </c>
      <c r="W12" t="inlineStr">
        <is>
          <t>2004-10-14</t>
        </is>
      </c>
      <c r="X12" t="inlineStr">
        <is>
          <t>2004-10-14</t>
        </is>
      </c>
      <c r="Y12" t="inlineStr">
        <is>
          <t>2004-10-14</t>
        </is>
      </c>
      <c r="Z12" t="inlineStr">
        <is>
          <t>2004-10-14</t>
        </is>
      </c>
      <c r="AA12" t="n">
        <v>446</v>
      </c>
      <c r="AB12" t="n">
        <v>394</v>
      </c>
      <c r="AC12" t="n">
        <v>418</v>
      </c>
      <c r="AD12" t="n">
        <v>3</v>
      </c>
      <c r="AE12" t="n">
        <v>3</v>
      </c>
      <c r="AF12" t="n">
        <v>16</v>
      </c>
      <c r="AG12" t="n">
        <v>16</v>
      </c>
      <c r="AH12" t="n">
        <v>4</v>
      </c>
      <c r="AI12" t="n">
        <v>4</v>
      </c>
      <c r="AJ12" t="n">
        <v>7</v>
      </c>
      <c r="AK12" t="n">
        <v>7</v>
      </c>
      <c r="AL12" t="n">
        <v>9</v>
      </c>
      <c r="AM12" t="n">
        <v>9</v>
      </c>
      <c r="AN12" t="n">
        <v>2</v>
      </c>
      <c r="AO12" t="n">
        <v>2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HYPERLINK("https://creighton-primo.hosted.exlibrisgroup.com/primo-explore/search?tab=default_tab&amp;search_scope=EVERYTHING&amp;vid=01CRU&amp;lang=en_US&amp;offset=0&amp;query=any,contains,991004398629702656","Catalog Record")</f>
        <v/>
      </c>
      <c r="AV12">
        <f>HYPERLINK("http://www.worldcat.org/oclc/19388689","WorldCat Record")</f>
        <v/>
      </c>
      <c r="AW12" t="inlineStr">
        <is>
          <t>5999003:eng</t>
        </is>
      </c>
      <c r="AX12" t="inlineStr">
        <is>
          <t>19388689</t>
        </is>
      </c>
      <c r="AY12" t="inlineStr">
        <is>
          <t>991004398629702656</t>
        </is>
      </c>
      <c r="AZ12" t="inlineStr">
        <is>
          <t>991004398629702656</t>
        </is>
      </c>
      <c r="BA12" t="inlineStr">
        <is>
          <t>2258682520002656</t>
        </is>
      </c>
      <c r="BB12" t="inlineStr">
        <is>
          <t>BOOK</t>
        </is>
      </c>
      <c r="BD12" t="inlineStr">
        <is>
          <t>9780865473416</t>
        </is>
      </c>
      <c r="BE12" t="inlineStr">
        <is>
          <t>32285005004592</t>
        </is>
      </c>
      <c r="BF12" t="inlineStr">
        <is>
          <t>893319171</t>
        </is>
      </c>
    </row>
    <row r="13">
      <c r="A13" t="inlineStr">
        <is>
          <t>CURAL</t>
        </is>
      </c>
      <c r="B13" t="inlineStr">
        <is>
          <t>SHELVES</t>
        </is>
      </c>
      <c r="D13" t="inlineStr">
        <is>
          <t>AC8 .L5 1973</t>
        </is>
      </c>
      <c r="E13" t="inlineStr">
        <is>
          <t>0                      AC 0008000L  5           1973</t>
        </is>
      </c>
      <c r="F13" t="inlineStr">
        <is>
          <t>Collected essays.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Lichtheim, George, 1912-1973.</t>
        </is>
      </c>
      <c r="N13" t="inlineStr">
        <is>
          <t>New York, Viking Press [1973]</t>
        </is>
      </c>
      <c r="O13" t="inlineStr">
        <is>
          <t>1973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AC </t>
        </is>
      </c>
      <c r="U13" t="n">
        <v>2</v>
      </c>
      <c r="V13" t="n">
        <v>2</v>
      </c>
      <c r="W13" t="inlineStr">
        <is>
          <t>2010-12-17</t>
        </is>
      </c>
      <c r="X13" t="inlineStr">
        <is>
          <t>2010-12-17</t>
        </is>
      </c>
      <c r="Y13" t="inlineStr">
        <is>
          <t>1996-07-18</t>
        </is>
      </c>
      <c r="Z13" t="inlineStr">
        <is>
          <t>1996-07-18</t>
        </is>
      </c>
      <c r="AA13" t="n">
        <v>632</v>
      </c>
      <c r="AB13" t="n">
        <v>547</v>
      </c>
      <c r="AC13" t="n">
        <v>550</v>
      </c>
      <c r="AD13" t="n">
        <v>6</v>
      </c>
      <c r="AE13" t="n">
        <v>6</v>
      </c>
      <c r="AF13" t="n">
        <v>18</v>
      </c>
      <c r="AG13" t="n">
        <v>18</v>
      </c>
      <c r="AH13" t="n">
        <v>3</v>
      </c>
      <c r="AI13" t="n">
        <v>3</v>
      </c>
      <c r="AJ13" t="n">
        <v>4</v>
      </c>
      <c r="AK13" t="n">
        <v>4</v>
      </c>
      <c r="AL13" t="n">
        <v>8</v>
      </c>
      <c r="AM13" t="n">
        <v>8</v>
      </c>
      <c r="AN13" t="n">
        <v>5</v>
      </c>
      <c r="AO13" t="n">
        <v>5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HYPERLINK("http://catalog.hathitrust.org/Record/001906150","HathiTrust Record")</f>
        <v/>
      </c>
      <c r="AU13">
        <f>HYPERLINK("https://creighton-primo.hosted.exlibrisgroup.com/primo-explore/search?tab=default_tab&amp;search_scope=EVERYTHING&amp;vid=01CRU&amp;lang=en_US&amp;offset=0&amp;query=any,contains,991003024579702656","Catalog Record")</f>
        <v/>
      </c>
      <c r="AV13">
        <f>HYPERLINK("http://www.worldcat.org/oclc/589013","WorldCat Record")</f>
        <v/>
      </c>
      <c r="AW13" t="inlineStr">
        <is>
          <t>5615401680:eng</t>
        </is>
      </c>
      <c r="AX13" t="inlineStr">
        <is>
          <t>589013</t>
        </is>
      </c>
      <c r="AY13" t="inlineStr">
        <is>
          <t>991003024579702656</t>
        </is>
      </c>
      <c r="AZ13" t="inlineStr">
        <is>
          <t>991003024579702656</t>
        </is>
      </c>
      <c r="BA13" t="inlineStr">
        <is>
          <t>2259303200002656</t>
        </is>
      </c>
      <c r="BB13" t="inlineStr">
        <is>
          <t>BOOK</t>
        </is>
      </c>
      <c r="BD13" t="inlineStr">
        <is>
          <t>9780670227549</t>
        </is>
      </c>
      <c r="BE13" t="inlineStr">
        <is>
          <t>32285002230075</t>
        </is>
      </c>
      <c r="BF13" t="inlineStr">
        <is>
          <t>893721761</t>
        </is>
      </c>
    </row>
    <row r="14">
      <c r="A14" t="inlineStr">
        <is>
          <t>CURAL</t>
        </is>
      </c>
      <c r="B14" t="inlineStr">
        <is>
          <t>SHELVES</t>
        </is>
      </c>
      <c r="D14" t="inlineStr">
        <is>
          <t>AC8 .M266 1976b</t>
        </is>
      </c>
      <c r="E14" t="inlineStr">
        <is>
          <t>0                      AC 0008000M  266         1976b</t>
        </is>
      </c>
      <c r="F14" t="inlineStr">
        <is>
          <t>The John McPhee reader / edited by William L. Howarth.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McPhee, John, 1931-</t>
        </is>
      </c>
      <c r="N14" t="inlineStr">
        <is>
          <t>New York : Farrar, Straus and Giroux, c1976.</t>
        </is>
      </c>
      <c r="O14" t="inlineStr">
        <is>
          <t>1976</t>
        </is>
      </c>
      <c r="Q14" t="inlineStr">
        <is>
          <t>eng</t>
        </is>
      </c>
      <c r="R14" t="inlineStr">
        <is>
          <t>nyu</t>
        </is>
      </c>
      <c r="T14" t="inlineStr">
        <is>
          <t xml:space="preserve">AC </t>
        </is>
      </c>
      <c r="U14" t="n">
        <v>2</v>
      </c>
      <c r="V14" t="n">
        <v>2</v>
      </c>
      <c r="W14" t="inlineStr">
        <is>
          <t>2008-02-08</t>
        </is>
      </c>
      <c r="X14" t="inlineStr">
        <is>
          <t>2008-02-08</t>
        </is>
      </c>
      <c r="Y14" t="inlineStr">
        <is>
          <t>1996-07-18</t>
        </is>
      </c>
      <c r="Z14" t="inlineStr">
        <is>
          <t>1996-07-18</t>
        </is>
      </c>
      <c r="AA14" t="n">
        <v>746</v>
      </c>
      <c r="AB14" t="n">
        <v>709</v>
      </c>
      <c r="AC14" t="n">
        <v>861</v>
      </c>
      <c r="AD14" t="n">
        <v>6</v>
      </c>
      <c r="AE14" t="n">
        <v>6</v>
      </c>
      <c r="AF14" t="n">
        <v>23</v>
      </c>
      <c r="AG14" t="n">
        <v>28</v>
      </c>
      <c r="AH14" t="n">
        <v>8</v>
      </c>
      <c r="AI14" t="n">
        <v>10</v>
      </c>
      <c r="AJ14" t="n">
        <v>6</v>
      </c>
      <c r="AK14" t="n">
        <v>6</v>
      </c>
      <c r="AL14" t="n">
        <v>11</v>
      </c>
      <c r="AM14" t="n">
        <v>15</v>
      </c>
      <c r="AN14" t="n">
        <v>4</v>
      </c>
      <c r="AO14" t="n">
        <v>4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HYPERLINK("https://creighton-primo.hosted.exlibrisgroup.com/primo-explore/search?tab=default_tab&amp;search_scope=EVERYTHING&amp;vid=01CRU&amp;lang=en_US&amp;offset=0&amp;query=any,contains,991004150219702656","Catalog Record")</f>
        <v/>
      </c>
      <c r="AV14">
        <f>HYPERLINK("http://www.worldcat.org/oclc/2523390","WorldCat Record")</f>
        <v/>
      </c>
      <c r="AW14" t="inlineStr">
        <is>
          <t>356869656:eng</t>
        </is>
      </c>
      <c r="AX14" t="inlineStr">
        <is>
          <t>2523390</t>
        </is>
      </c>
      <c r="AY14" t="inlineStr">
        <is>
          <t>991004150219702656</t>
        </is>
      </c>
      <c r="AZ14" t="inlineStr">
        <is>
          <t>991004150219702656</t>
        </is>
      </c>
      <c r="BA14" t="inlineStr">
        <is>
          <t>2270094240002656</t>
        </is>
      </c>
      <c r="BB14" t="inlineStr">
        <is>
          <t>BOOK</t>
        </is>
      </c>
      <c r="BD14" t="inlineStr">
        <is>
          <t>9780374179922</t>
        </is>
      </c>
      <c r="BE14" t="inlineStr">
        <is>
          <t>32285002230091</t>
        </is>
      </c>
      <c r="BF14" t="inlineStr">
        <is>
          <t>893318857</t>
        </is>
      </c>
    </row>
    <row r="15">
      <c r="A15" t="inlineStr">
        <is>
          <t>CURAL</t>
        </is>
      </c>
      <c r="B15" t="inlineStr">
        <is>
          <t>SHELVES</t>
        </is>
      </c>
      <c r="D15" t="inlineStr">
        <is>
          <t>AC8 .R3</t>
        </is>
      </c>
      <c r="E15" t="inlineStr">
        <is>
          <t>0                      AC 0008000R  3</t>
        </is>
      </c>
      <c r="F15" t="inlineStr">
        <is>
          <t>The Reasoner report / Harry Reasoner.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Reasoner, Harry, 1923-1991.</t>
        </is>
      </c>
      <c r="N15" t="inlineStr">
        <is>
          <t>Garden City, N.Y. : Doubleday, 1966.</t>
        </is>
      </c>
      <c r="O15" t="inlineStr">
        <is>
          <t>1966</t>
        </is>
      </c>
      <c r="P15" t="inlineStr">
        <is>
          <t>1st ed.</t>
        </is>
      </c>
      <c r="Q15" t="inlineStr">
        <is>
          <t>eng</t>
        </is>
      </c>
      <c r="R15" t="inlineStr">
        <is>
          <t>nyu</t>
        </is>
      </c>
      <c r="T15" t="inlineStr">
        <is>
          <t xml:space="preserve">AC </t>
        </is>
      </c>
      <c r="U15" t="n">
        <v>1</v>
      </c>
      <c r="V15" t="n">
        <v>1</v>
      </c>
      <c r="W15" t="inlineStr">
        <is>
          <t>2000-05-18</t>
        </is>
      </c>
      <c r="X15" t="inlineStr">
        <is>
          <t>2000-05-18</t>
        </is>
      </c>
      <c r="Y15" t="inlineStr">
        <is>
          <t>1996-07-18</t>
        </is>
      </c>
      <c r="Z15" t="inlineStr">
        <is>
          <t>1996-07-18</t>
        </is>
      </c>
      <c r="AA15" t="n">
        <v>276</v>
      </c>
      <c r="AB15" t="n">
        <v>272</v>
      </c>
      <c r="AC15" t="n">
        <v>278</v>
      </c>
      <c r="AD15" t="n">
        <v>3</v>
      </c>
      <c r="AE15" t="n">
        <v>3</v>
      </c>
      <c r="AF15" t="n">
        <v>4</v>
      </c>
      <c r="AG15" t="n">
        <v>4</v>
      </c>
      <c r="AH15" t="n">
        <v>1</v>
      </c>
      <c r="AI15" t="n">
        <v>1</v>
      </c>
      <c r="AJ15" t="n">
        <v>0</v>
      </c>
      <c r="AK15" t="n">
        <v>0</v>
      </c>
      <c r="AL15" t="n">
        <v>3</v>
      </c>
      <c r="AM15" t="n">
        <v>3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HYPERLINK("https://creighton-primo.hosted.exlibrisgroup.com/primo-explore/search?tab=default_tab&amp;search_scope=EVERYTHING&amp;vid=01CRU&amp;lang=en_US&amp;offset=0&amp;query=any,contains,991005354089702656","Catalog Record")</f>
        <v/>
      </c>
      <c r="AV15">
        <f>HYPERLINK("http://www.worldcat.org/oclc/264940","WorldCat Record")</f>
        <v/>
      </c>
      <c r="AW15" t="inlineStr">
        <is>
          <t>567977704:eng</t>
        </is>
      </c>
      <c r="AX15" t="inlineStr">
        <is>
          <t>264940</t>
        </is>
      </c>
      <c r="AY15" t="inlineStr">
        <is>
          <t>991005354089702656</t>
        </is>
      </c>
      <c r="AZ15" t="inlineStr">
        <is>
          <t>991005354089702656</t>
        </is>
      </c>
      <c r="BA15" t="inlineStr">
        <is>
          <t>2268064490002656</t>
        </is>
      </c>
      <c r="BB15" t="inlineStr">
        <is>
          <t>BOOK</t>
        </is>
      </c>
      <c r="BE15" t="inlineStr">
        <is>
          <t>32285002230125</t>
        </is>
      </c>
      <c r="BF15" t="inlineStr">
        <is>
          <t>893905398</t>
        </is>
      </c>
    </row>
    <row r="16">
      <c r="A16" t="inlineStr">
        <is>
          <t>CURAL</t>
        </is>
      </c>
      <c r="B16" t="inlineStr">
        <is>
          <t>SHELVES</t>
        </is>
      </c>
      <c r="D16" t="inlineStr">
        <is>
          <t>AC8 .S615 1969</t>
        </is>
      </c>
      <c r="E16" t="inlineStr">
        <is>
          <t>0                      AC 0008000S  615         1969</t>
        </is>
      </c>
      <c r="F16" t="inlineStr">
        <is>
          <t>Sermons and speeches of Gerrit Smith.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Smith, Gerrit, 1797-1874.</t>
        </is>
      </c>
      <c r="N16" t="inlineStr">
        <is>
          <t>New York, Arno Press, 1969.</t>
        </is>
      </c>
      <c r="O16" t="inlineStr">
        <is>
          <t>1969</t>
        </is>
      </c>
      <c r="Q16" t="inlineStr">
        <is>
          <t>eng</t>
        </is>
      </c>
      <c r="R16" t="inlineStr">
        <is>
          <t>nyu</t>
        </is>
      </c>
      <c r="S16" t="inlineStr">
        <is>
          <t>The Anti-slavery crusade in America</t>
        </is>
      </c>
      <c r="T16" t="inlineStr">
        <is>
          <t xml:space="preserve">AC </t>
        </is>
      </c>
      <c r="U16" t="n">
        <v>0</v>
      </c>
      <c r="V16" t="n">
        <v>0</v>
      </c>
      <c r="W16" t="inlineStr">
        <is>
          <t>2004-10-13</t>
        </is>
      </c>
      <c r="X16" t="inlineStr">
        <is>
          <t>2004-10-13</t>
        </is>
      </c>
      <c r="Y16" t="inlineStr">
        <is>
          <t>1996-07-18</t>
        </is>
      </c>
      <c r="Z16" t="inlineStr">
        <is>
          <t>1996-07-18</t>
        </is>
      </c>
      <c r="AA16" t="n">
        <v>185</v>
      </c>
      <c r="AB16" t="n">
        <v>181</v>
      </c>
      <c r="AC16" t="n">
        <v>337</v>
      </c>
      <c r="AD16" t="n">
        <v>3</v>
      </c>
      <c r="AE16" t="n">
        <v>4</v>
      </c>
      <c r="AF16" t="n">
        <v>8</v>
      </c>
      <c r="AG16" t="n">
        <v>18</v>
      </c>
      <c r="AH16" t="n">
        <v>3</v>
      </c>
      <c r="AI16" t="n">
        <v>5</v>
      </c>
      <c r="AJ16" t="n">
        <v>1</v>
      </c>
      <c r="AK16" t="n">
        <v>5</v>
      </c>
      <c r="AL16" t="n">
        <v>4</v>
      </c>
      <c r="AM16" t="n">
        <v>8</v>
      </c>
      <c r="AN16" t="n">
        <v>2</v>
      </c>
      <c r="AO16" t="n">
        <v>2</v>
      </c>
      <c r="AP16" t="n">
        <v>0</v>
      </c>
      <c r="AQ16" t="n">
        <v>1</v>
      </c>
      <c r="AR16" t="inlineStr">
        <is>
          <t>No</t>
        </is>
      </c>
      <c r="AS16" t="inlineStr">
        <is>
          <t>Yes</t>
        </is>
      </c>
      <c r="AT16">
        <f>HYPERLINK("http://catalog.hathitrust.org/Record/003125237","HathiTrust Record")</f>
        <v/>
      </c>
      <c r="AU16">
        <f>HYPERLINK("https://creighton-primo.hosted.exlibrisgroup.com/primo-explore/search?tab=default_tab&amp;search_scope=EVERYTHING&amp;vid=01CRU&amp;lang=en_US&amp;offset=0&amp;query=any,contains,991000539889702656","Catalog Record")</f>
        <v/>
      </c>
      <c r="AV16">
        <f>HYPERLINK("http://www.worldcat.org/oclc/90386","WorldCat Record")</f>
        <v/>
      </c>
      <c r="AW16" t="inlineStr">
        <is>
          <t>1297773:eng</t>
        </is>
      </c>
      <c r="AX16" t="inlineStr">
        <is>
          <t>90386</t>
        </is>
      </c>
      <c r="AY16" t="inlineStr">
        <is>
          <t>991000539889702656</t>
        </is>
      </c>
      <c r="AZ16" t="inlineStr">
        <is>
          <t>991000539889702656</t>
        </is>
      </c>
      <c r="BA16" t="inlineStr">
        <is>
          <t>2266262860002656</t>
        </is>
      </c>
      <c r="BB16" t="inlineStr">
        <is>
          <t>BOOK</t>
        </is>
      </c>
      <c r="BE16" t="inlineStr">
        <is>
          <t>32285002230182</t>
        </is>
      </c>
      <c r="BF16" t="inlineStr">
        <is>
          <t>893231193</t>
        </is>
      </c>
    </row>
    <row r="17">
      <c r="A17" t="inlineStr">
        <is>
          <t>CURAL</t>
        </is>
      </c>
      <c r="B17" t="inlineStr">
        <is>
          <t>SHELVES</t>
        </is>
      </c>
      <c r="D17" t="inlineStr">
        <is>
          <t>AC20 .D45</t>
        </is>
      </c>
      <c r="E17" t="inlineStr">
        <is>
          <t>0                      AC 0020000D  45</t>
        </is>
      </c>
      <c r="F17" t="inlineStr">
        <is>
          <t>Denis Diderot's The encyclopedia; selections. Edited and translated by Stephen J. Gendzier.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New York, Harper &amp; Row [1967]</t>
        </is>
      </c>
      <c r="O17" t="inlineStr">
        <is>
          <t>1967</t>
        </is>
      </c>
      <c r="P17" t="inlineStr">
        <is>
          <t>[1st ed.]</t>
        </is>
      </c>
      <c r="Q17" t="inlineStr">
        <is>
          <t>eng</t>
        </is>
      </c>
      <c r="R17" t="inlineStr">
        <is>
          <t>nyu</t>
        </is>
      </c>
      <c r="S17" t="inlineStr">
        <is>
          <t>Harper torchbooks. The Academy library, TB1299</t>
        </is>
      </c>
      <c r="T17" t="inlineStr">
        <is>
          <t xml:space="preserve">AC </t>
        </is>
      </c>
      <c r="U17" t="n">
        <v>4</v>
      </c>
      <c r="V17" t="n">
        <v>4</v>
      </c>
      <c r="W17" t="inlineStr">
        <is>
          <t>2005-10-11</t>
        </is>
      </c>
      <c r="X17" t="inlineStr">
        <is>
          <t>2005-10-11</t>
        </is>
      </c>
      <c r="Y17" t="inlineStr">
        <is>
          <t>1996-07-18</t>
        </is>
      </c>
      <c r="Z17" t="inlineStr">
        <is>
          <t>1996-07-18</t>
        </is>
      </c>
      <c r="AA17" t="n">
        <v>296</v>
      </c>
      <c r="AB17" t="n">
        <v>259</v>
      </c>
      <c r="AC17" t="n">
        <v>303</v>
      </c>
      <c r="AD17" t="n">
        <v>2</v>
      </c>
      <c r="AE17" t="n">
        <v>3</v>
      </c>
      <c r="AF17" t="n">
        <v>10</v>
      </c>
      <c r="AG17" t="n">
        <v>14</v>
      </c>
      <c r="AH17" t="n">
        <v>2</v>
      </c>
      <c r="AI17" t="n">
        <v>3</v>
      </c>
      <c r="AJ17" t="n">
        <v>3</v>
      </c>
      <c r="AK17" t="n">
        <v>3</v>
      </c>
      <c r="AL17" t="n">
        <v>5</v>
      </c>
      <c r="AM17" t="n">
        <v>8</v>
      </c>
      <c r="AN17" t="n">
        <v>1</v>
      </c>
      <c r="AO17" t="n">
        <v>2</v>
      </c>
      <c r="AP17" t="n">
        <v>1</v>
      </c>
      <c r="AQ17" t="n">
        <v>1</v>
      </c>
      <c r="AR17" t="inlineStr">
        <is>
          <t>No</t>
        </is>
      </c>
      <c r="AS17" t="inlineStr">
        <is>
          <t>Yes</t>
        </is>
      </c>
      <c r="AT17">
        <f>HYPERLINK("http://catalog.hathitrust.org/Record/003816446","HathiTrust Record")</f>
        <v/>
      </c>
      <c r="AU17">
        <f>HYPERLINK("https://creighton-primo.hosted.exlibrisgroup.com/primo-explore/search?tab=default_tab&amp;search_scope=EVERYTHING&amp;vid=01CRU&amp;lang=en_US&amp;offset=0&amp;query=any,contains,991003339159702656","Catalog Record")</f>
        <v/>
      </c>
      <c r="AV17">
        <f>HYPERLINK("http://www.worldcat.org/oclc/869672","WorldCat Record")</f>
        <v/>
      </c>
      <c r="AW17" t="inlineStr">
        <is>
          <t>4160392654:eng</t>
        </is>
      </c>
      <c r="AX17" t="inlineStr">
        <is>
          <t>869672</t>
        </is>
      </c>
      <c r="AY17" t="inlineStr">
        <is>
          <t>991003339159702656</t>
        </is>
      </c>
      <c r="AZ17" t="inlineStr">
        <is>
          <t>991003339159702656</t>
        </is>
      </c>
      <c r="BA17" t="inlineStr">
        <is>
          <t>2266965930002656</t>
        </is>
      </c>
      <c r="BB17" t="inlineStr">
        <is>
          <t>BOOK</t>
        </is>
      </c>
      <c r="BE17" t="inlineStr">
        <is>
          <t>32285002230240</t>
        </is>
      </c>
      <c r="BF17" t="inlineStr">
        <is>
          <t>893692636</t>
        </is>
      </c>
    </row>
    <row r="18">
      <c r="A18" t="inlineStr">
        <is>
          <t>CURAL</t>
        </is>
      </c>
      <c r="B18" t="inlineStr">
        <is>
          <t>SHELVES</t>
        </is>
      </c>
      <c r="D18" t="inlineStr">
        <is>
          <t>AC35 .H83</t>
        </is>
      </c>
      <c r="E18" t="inlineStr">
        <is>
          <t>0                      AC 0035000H  83</t>
        </is>
      </c>
      <c r="F18" t="inlineStr">
        <is>
          <t>Werke. Hrsg. von Andreas Flitner und Klaus Giel.</t>
        </is>
      </c>
      <c r="G18" t="inlineStr">
        <is>
          <t>V. 1</t>
        </is>
      </c>
      <c r="H18" t="inlineStr">
        <is>
          <t>Yes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Humboldt, Wilhelm von, 1767-1835.</t>
        </is>
      </c>
      <c r="N18" t="inlineStr">
        <is>
          <t>Stuttgart, J.G. Cotta [1960-</t>
        </is>
      </c>
      <c r="O18" t="inlineStr">
        <is>
          <t>1960</t>
        </is>
      </c>
      <c r="Q18" t="inlineStr">
        <is>
          <t>ger</t>
        </is>
      </c>
      <c r="R18" t="inlineStr">
        <is>
          <t xml:space="preserve">gw </t>
        </is>
      </c>
      <c r="T18" t="inlineStr">
        <is>
          <t xml:space="preserve">AC </t>
        </is>
      </c>
      <c r="U18" t="n">
        <v>2</v>
      </c>
      <c r="V18" t="n">
        <v>4</v>
      </c>
      <c r="W18" t="inlineStr">
        <is>
          <t>2009-03-30</t>
        </is>
      </c>
      <c r="X18" t="inlineStr">
        <is>
          <t>2009-03-30</t>
        </is>
      </c>
      <c r="Y18" t="inlineStr">
        <is>
          <t>1996-07-18</t>
        </is>
      </c>
      <c r="Z18" t="inlineStr">
        <is>
          <t>1996-07-18</t>
        </is>
      </c>
      <c r="AA18" t="n">
        <v>107</v>
      </c>
      <c r="AB18" t="n">
        <v>90</v>
      </c>
      <c r="AC18" t="n">
        <v>141</v>
      </c>
      <c r="AD18" t="n">
        <v>1</v>
      </c>
      <c r="AE18" t="n">
        <v>1</v>
      </c>
      <c r="AF18" t="n">
        <v>6</v>
      </c>
      <c r="AG18" t="n">
        <v>9</v>
      </c>
      <c r="AH18" t="n">
        <v>2</v>
      </c>
      <c r="AI18" t="n">
        <v>2</v>
      </c>
      <c r="AJ18" t="n">
        <v>2</v>
      </c>
      <c r="AK18" t="n">
        <v>4</v>
      </c>
      <c r="AL18" t="n">
        <v>4</v>
      </c>
      <c r="AM18" t="n">
        <v>7</v>
      </c>
      <c r="AN18" t="n">
        <v>0</v>
      </c>
      <c r="AO18" t="n">
        <v>0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HYPERLINK("http://catalog.hathitrust.org/Record/006056291","HathiTrust Record")</f>
        <v/>
      </c>
      <c r="AU18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V18">
        <f>HYPERLINK("http://www.worldcat.org/oclc/2002054","WorldCat Record")</f>
        <v/>
      </c>
      <c r="AW18" t="inlineStr">
        <is>
          <t>3374911755:ger</t>
        </is>
      </c>
      <c r="AX18" t="inlineStr">
        <is>
          <t>2002054</t>
        </is>
      </c>
      <c r="AY18" t="inlineStr">
        <is>
          <t>991003975199702656</t>
        </is>
      </c>
      <c r="AZ18" t="inlineStr">
        <is>
          <t>991003975199702656</t>
        </is>
      </c>
      <c r="BA18" t="inlineStr">
        <is>
          <t>2259829470002656</t>
        </is>
      </c>
      <c r="BB18" t="inlineStr">
        <is>
          <t>BOOK</t>
        </is>
      </c>
      <c r="BE18" t="inlineStr">
        <is>
          <t>32285002230422</t>
        </is>
      </c>
      <c r="BF18" t="inlineStr">
        <is>
          <t>893253088</t>
        </is>
      </c>
    </row>
    <row r="19">
      <c r="A19" t="inlineStr">
        <is>
          <t>CURAL</t>
        </is>
      </c>
      <c r="B19" t="inlineStr">
        <is>
          <t>SHELVES</t>
        </is>
      </c>
      <c r="D19" t="inlineStr">
        <is>
          <t>AC35 .H83</t>
        </is>
      </c>
      <c r="E19" t="inlineStr">
        <is>
          <t>0                      AC 0035000H  83</t>
        </is>
      </c>
      <c r="F19" t="inlineStr">
        <is>
          <t>Werke. Hrsg. von Andreas Flitner und Klaus Giel.</t>
        </is>
      </c>
      <c r="G19" t="inlineStr">
        <is>
          <t>V. 4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Humboldt, Wilhelm von, 1767-1835.</t>
        </is>
      </c>
      <c r="N19" t="inlineStr">
        <is>
          <t>Stuttgart, J.G. Cotta [1960-</t>
        </is>
      </c>
      <c r="O19" t="inlineStr">
        <is>
          <t>1960</t>
        </is>
      </c>
      <c r="Q19" t="inlineStr">
        <is>
          <t>ger</t>
        </is>
      </c>
      <c r="R19" t="inlineStr">
        <is>
          <t xml:space="preserve">gw </t>
        </is>
      </c>
      <c r="T19" t="inlineStr">
        <is>
          <t xml:space="preserve">AC </t>
        </is>
      </c>
      <c r="U19" t="n">
        <v>0</v>
      </c>
      <c r="V19" t="n">
        <v>4</v>
      </c>
      <c r="X19" t="inlineStr">
        <is>
          <t>2009-03-30</t>
        </is>
      </c>
      <c r="Y19" t="inlineStr">
        <is>
          <t>1996-07-18</t>
        </is>
      </c>
      <c r="Z19" t="inlineStr">
        <is>
          <t>1996-07-18</t>
        </is>
      </c>
      <c r="AA19" t="n">
        <v>107</v>
      </c>
      <c r="AB19" t="n">
        <v>90</v>
      </c>
      <c r="AC19" t="n">
        <v>141</v>
      </c>
      <c r="AD19" t="n">
        <v>1</v>
      </c>
      <c r="AE19" t="n">
        <v>1</v>
      </c>
      <c r="AF19" t="n">
        <v>6</v>
      </c>
      <c r="AG19" t="n">
        <v>9</v>
      </c>
      <c r="AH19" t="n">
        <v>2</v>
      </c>
      <c r="AI19" t="n">
        <v>2</v>
      </c>
      <c r="AJ19" t="n">
        <v>2</v>
      </c>
      <c r="AK19" t="n">
        <v>4</v>
      </c>
      <c r="AL19" t="n">
        <v>4</v>
      </c>
      <c r="AM19" t="n">
        <v>7</v>
      </c>
      <c r="AN19" t="n">
        <v>0</v>
      </c>
      <c r="AO19" t="n">
        <v>0</v>
      </c>
      <c r="AP19" t="n">
        <v>0</v>
      </c>
      <c r="AQ19" t="n">
        <v>0</v>
      </c>
      <c r="AR19" t="inlineStr">
        <is>
          <t>No</t>
        </is>
      </c>
      <c r="AS19" t="inlineStr">
        <is>
          <t>Yes</t>
        </is>
      </c>
      <c r="AT19">
        <f>HYPERLINK("http://catalog.hathitrust.org/Record/006056291","HathiTrust Record")</f>
        <v/>
      </c>
      <c r="AU19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V19">
        <f>HYPERLINK("http://www.worldcat.org/oclc/2002054","WorldCat Record")</f>
        <v/>
      </c>
      <c r="AW19" t="inlineStr">
        <is>
          <t>3374911755:ger</t>
        </is>
      </c>
      <c r="AX19" t="inlineStr">
        <is>
          <t>2002054</t>
        </is>
      </c>
      <c r="AY19" t="inlineStr">
        <is>
          <t>991003975199702656</t>
        </is>
      </c>
      <c r="AZ19" t="inlineStr">
        <is>
          <t>991003975199702656</t>
        </is>
      </c>
      <c r="BA19" t="inlineStr">
        <is>
          <t>2259829470002656</t>
        </is>
      </c>
      <c r="BB19" t="inlineStr">
        <is>
          <t>BOOK</t>
        </is>
      </c>
      <c r="BE19" t="inlineStr">
        <is>
          <t>32285002230455</t>
        </is>
      </c>
      <c r="BF19" t="inlineStr">
        <is>
          <t>893228744</t>
        </is>
      </c>
    </row>
    <row r="20">
      <c r="A20" t="inlineStr">
        <is>
          <t>CURAL</t>
        </is>
      </c>
      <c r="B20" t="inlineStr">
        <is>
          <t>SHELVES</t>
        </is>
      </c>
      <c r="D20" t="inlineStr">
        <is>
          <t>AC35 .H83</t>
        </is>
      </c>
      <c r="E20" t="inlineStr">
        <is>
          <t>0                      AC 0035000H  83</t>
        </is>
      </c>
      <c r="F20" t="inlineStr">
        <is>
          <t>Werke. Hrsg. von Andreas Flitner und Klaus Giel.</t>
        </is>
      </c>
      <c r="G20" t="inlineStr">
        <is>
          <t>V. 2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Humboldt, Wilhelm von, 1767-1835.</t>
        </is>
      </c>
      <c r="N20" t="inlineStr">
        <is>
          <t>Stuttgart, J.G. Cotta [1960-</t>
        </is>
      </c>
      <c r="O20" t="inlineStr">
        <is>
          <t>1960</t>
        </is>
      </c>
      <c r="Q20" t="inlineStr">
        <is>
          <t>ger</t>
        </is>
      </c>
      <c r="R20" t="inlineStr">
        <is>
          <t xml:space="preserve">gw </t>
        </is>
      </c>
      <c r="T20" t="inlineStr">
        <is>
          <t xml:space="preserve">AC </t>
        </is>
      </c>
      <c r="U20" t="n">
        <v>2</v>
      </c>
      <c r="V20" t="n">
        <v>4</v>
      </c>
      <c r="W20" t="inlineStr">
        <is>
          <t>2009-03-30</t>
        </is>
      </c>
      <c r="X20" t="inlineStr">
        <is>
          <t>2009-03-30</t>
        </is>
      </c>
      <c r="Y20" t="inlineStr">
        <is>
          <t>1996-07-18</t>
        </is>
      </c>
      <c r="Z20" t="inlineStr">
        <is>
          <t>1996-07-18</t>
        </is>
      </c>
      <c r="AA20" t="n">
        <v>107</v>
      </c>
      <c r="AB20" t="n">
        <v>90</v>
      </c>
      <c r="AC20" t="n">
        <v>141</v>
      </c>
      <c r="AD20" t="n">
        <v>1</v>
      </c>
      <c r="AE20" t="n">
        <v>1</v>
      </c>
      <c r="AF20" t="n">
        <v>6</v>
      </c>
      <c r="AG20" t="n">
        <v>9</v>
      </c>
      <c r="AH20" t="n">
        <v>2</v>
      </c>
      <c r="AI20" t="n">
        <v>2</v>
      </c>
      <c r="AJ20" t="n">
        <v>2</v>
      </c>
      <c r="AK20" t="n">
        <v>4</v>
      </c>
      <c r="AL20" t="n">
        <v>4</v>
      </c>
      <c r="AM20" t="n">
        <v>7</v>
      </c>
      <c r="AN20" t="n">
        <v>0</v>
      </c>
      <c r="AO20" t="n">
        <v>0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HYPERLINK("http://catalog.hathitrust.org/Record/006056291","HathiTrust Record")</f>
        <v/>
      </c>
      <c r="AU20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V20">
        <f>HYPERLINK("http://www.worldcat.org/oclc/2002054","WorldCat Record")</f>
        <v/>
      </c>
      <c r="AW20" t="inlineStr">
        <is>
          <t>3374911755:ger</t>
        </is>
      </c>
      <c r="AX20" t="inlineStr">
        <is>
          <t>2002054</t>
        </is>
      </c>
      <c r="AY20" t="inlineStr">
        <is>
          <t>991003975199702656</t>
        </is>
      </c>
      <c r="AZ20" t="inlineStr">
        <is>
          <t>991003975199702656</t>
        </is>
      </c>
      <c r="BA20" t="inlineStr">
        <is>
          <t>2259829470002656</t>
        </is>
      </c>
      <c r="BB20" t="inlineStr">
        <is>
          <t>BOOK</t>
        </is>
      </c>
      <c r="BE20" t="inlineStr">
        <is>
          <t>32285002230430</t>
        </is>
      </c>
      <c r="BF20" t="inlineStr">
        <is>
          <t>893259156</t>
        </is>
      </c>
    </row>
    <row r="21">
      <c r="A21" t="inlineStr">
        <is>
          <t>CURAL</t>
        </is>
      </c>
      <c r="B21" t="inlineStr">
        <is>
          <t>SHELVES</t>
        </is>
      </c>
      <c r="D21" t="inlineStr">
        <is>
          <t>AC75 .A45 1986</t>
        </is>
      </c>
      <c r="E21" t="inlineStr">
        <is>
          <t>0                      AC 0075000A  45          1986</t>
        </is>
      </c>
      <c r="F21" t="inlineStr">
        <is>
          <t>Campanas de palo / Luis Amengual H.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Amengual H., Luis (Amengual Hernaandez), 1926-</t>
        </is>
      </c>
      <c r="N21" t="inlineStr">
        <is>
          <t>Caracas : Academia Nacional de la Historia, 1986.</t>
        </is>
      </c>
      <c r="O21" t="inlineStr">
        <is>
          <t>1986</t>
        </is>
      </c>
      <c r="Q21" t="inlineStr">
        <is>
          <t>spa</t>
        </is>
      </c>
      <c r="R21" t="inlineStr">
        <is>
          <t xml:space="preserve">ve </t>
        </is>
      </c>
      <c r="S21" t="inlineStr">
        <is>
          <t>El libro menor ; 91</t>
        </is>
      </c>
      <c r="T21" t="inlineStr">
        <is>
          <t xml:space="preserve">AC </t>
        </is>
      </c>
      <c r="U21" t="n">
        <v>1</v>
      </c>
      <c r="V21" t="n">
        <v>1</v>
      </c>
      <c r="W21" t="inlineStr">
        <is>
          <t>2004-08-05</t>
        </is>
      </c>
      <c r="X21" t="inlineStr">
        <is>
          <t>2004-08-05</t>
        </is>
      </c>
      <c r="Y21" t="inlineStr">
        <is>
          <t>2004-08-05</t>
        </is>
      </c>
      <c r="Z21" t="inlineStr">
        <is>
          <t>2004-08-05</t>
        </is>
      </c>
      <c r="AA21" t="n">
        <v>23</v>
      </c>
      <c r="AB21" t="n">
        <v>21</v>
      </c>
      <c r="AC21" t="n">
        <v>22</v>
      </c>
      <c r="AD21" t="n">
        <v>1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HYPERLINK("http://catalog.hathitrust.org/Record/009847031","HathiTrust Record")</f>
        <v/>
      </c>
      <c r="AU21">
        <f>HYPERLINK("https://creighton-primo.hosted.exlibrisgroup.com/primo-explore/search?tab=default_tab&amp;search_scope=EVERYTHING&amp;vid=01CRU&amp;lang=en_US&amp;offset=0&amp;query=any,contains,991004340119702656","Catalog Record")</f>
        <v/>
      </c>
      <c r="AV21">
        <f>HYPERLINK("http://www.worldcat.org/oclc/19175464","WorldCat Record")</f>
        <v/>
      </c>
      <c r="AW21" t="inlineStr">
        <is>
          <t>9592871431:spa</t>
        </is>
      </c>
      <c r="AX21" t="inlineStr">
        <is>
          <t>19175464</t>
        </is>
      </c>
      <c r="AY21" t="inlineStr">
        <is>
          <t>991004340119702656</t>
        </is>
      </c>
      <c r="AZ21" t="inlineStr">
        <is>
          <t>991004340119702656</t>
        </is>
      </c>
      <c r="BA21" t="inlineStr">
        <is>
          <t>2269153710002656</t>
        </is>
      </c>
      <c r="BB21" t="inlineStr">
        <is>
          <t>BOOK</t>
        </is>
      </c>
      <c r="BD21" t="inlineStr">
        <is>
          <t>9789802220267</t>
        </is>
      </c>
      <c r="BE21" t="inlineStr">
        <is>
          <t>32285004928882</t>
        </is>
      </c>
      <c r="BF21" t="inlineStr">
        <is>
          <t>893788582</t>
        </is>
      </c>
    </row>
    <row r="22">
      <c r="A22" t="inlineStr">
        <is>
          <t>CURAL</t>
        </is>
      </c>
      <c r="B22" t="inlineStr">
        <is>
          <t>SHELVES</t>
        </is>
      </c>
      <c r="D22" t="inlineStr">
        <is>
          <t>AE5 .E333 1999</t>
        </is>
      </c>
      <c r="E22" t="inlineStr">
        <is>
          <t>0                      AE 0005000E  333         1999</t>
        </is>
      </c>
      <c r="F22" t="inlineStr">
        <is>
          <t>The encyclopedia Americana.</t>
        </is>
      </c>
      <c r="G22" t="inlineStr">
        <is>
          <t>V.9</t>
        </is>
      </c>
      <c r="H22" t="inlineStr">
        <is>
          <t>Yes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Danbury, Conn : Grolier Incorporated, 1999.</t>
        </is>
      </c>
      <c r="O22" t="inlineStr">
        <is>
          <t>1999</t>
        </is>
      </c>
      <c r="Q22" t="inlineStr">
        <is>
          <t>eng</t>
        </is>
      </c>
      <c r="R22" t="inlineStr">
        <is>
          <t>ctu</t>
        </is>
      </c>
      <c r="T22" t="inlineStr">
        <is>
          <t xml:space="preserve">AE </t>
        </is>
      </c>
      <c r="U22" t="n">
        <v>0</v>
      </c>
      <c r="V22" t="n">
        <v>86</v>
      </c>
      <c r="X22" t="inlineStr">
        <is>
          <t>2001-04-05</t>
        </is>
      </c>
      <c r="Y22" t="inlineStr">
        <is>
          <t>1999-04-15</t>
        </is>
      </c>
      <c r="Z22" t="inlineStr">
        <is>
          <t>1999-04-15</t>
        </is>
      </c>
      <c r="AA22" t="n">
        <v>259</v>
      </c>
      <c r="AB22" t="n">
        <v>247</v>
      </c>
      <c r="AC22" t="n">
        <v>1249</v>
      </c>
      <c r="AD22" t="n">
        <v>1</v>
      </c>
      <c r="AE22" t="n">
        <v>8</v>
      </c>
      <c r="AF22" t="n">
        <v>3</v>
      </c>
      <c r="AG22" t="n">
        <v>12</v>
      </c>
      <c r="AH22" t="n">
        <v>1</v>
      </c>
      <c r="AI22" t="n">
        <v>3</v>
      </c>
      <c r="AJ22" t="n">
        <v>1</v>
      </c>
      <c r="AK22" t="n">
        <v>2</v>
      </c>
      <c r="AL22" t="n">
        <v>2</v>
      </c>
      <c r="AM22" t="n">
        <v>6</v>
      </c>
      <c r="AN22" t="n">
        <v>0</v>
      </c>
      <c r="AO22" t="n">
        <v>2</v>
      </c>
      <c r="AP22" t="n">
        <v>0</v>
      </c>
      <c r="AQ22" t="n">
        <v>1</v>
      </c>
      <c r="AR22" t="inlineStr">
        <is>
          <t>No</t>
        </is>
      </c>
      <c r="AS22" t="inlineStr">
        <is>
          <t>Yes</t>
        </is>
      </c>
      <c r="AT22">
        <f>HYPERLINK("http://catalog.hathitrust.org/Record/009818679","HathiTrust Record")</f>
        <v/>
      </c>
      <c r="AU2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2">
        <f>HYPERLINK("http://www.worldcat.org/oclc/39605372","WorldCat Record")</f>
        <v/>
      </c>
      <c r="AW22" t="inlineStr">
        <is>
          <t>5467244915:eng</t>
        </is>
      </c>
      <c r="AX22" t="inlineStr">
        <is>
          <t>39605372</t>
        </is>
      </c>
      <c r="AY22" t="inlineStr">
        <is>
          <t>991002973929702656</t>
        </is>
      </c>
      <c r="AZ22" t="inlineStr">
        <is>
          <t>991002973929702656</t>
        </is>
      </c>
      <c r="BA22" t="inlineStr">
        <is>
          <t>2260455980002656</t>
        </is>
      </c>
      <c r="BB22" t="inlineStr">
        <is>
          <t>BOOK</t>
        </is>
      </c>
      <c r="BD22" t="inlineStr">
        <is>
          <t>9780717201310</t>
        </is>
      </c>
      <c r="BE22" t="inlineStr">
        <is>
          <t>32285003552907</t>
        </is>
      </c>
      <c r="BF22" t="inlineStr">
        <is>
          <t>893774240</t>
        </is>
      </c>
    </row>
    <row r="23">
      <c r="A23" t="inlineStr">
        <is>
          <t>CURAL</t>
        </is>
      </c>
      <c r="B23" t="inlineStr">
        <is>
          <t>SHELVES</t>
        </is>
      </c>
      <c r="D23" t="inlineStr">
        <is>
          <t>AE5 .E333 1999</t>
        </is>
      </c>
      <c r="E23" t="inlineStr">
        <is>
          <t>0                      AE 0005000E  333         1999</t>
        </is>
      </c>
      <c r="F23" t="inlineStr">
        <is>
          <t>The encyclopedia Americana.</t>
        </is>
      </c>
      <c r="G23" t="inlineStr">
        <is>
          <t>V.3</t>
        </is>
      </c>
      <c r="H23" t="inlineStr">
        <is>
          <t>Yes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Danbury, Conn : Grolier Incorporated, 1999.</t>
        </is>
      </c>
      <c r="O23" t="inlineStr">
        <is>
          <t>1999</t>
        </is>
      </c>
      <c r="Q23" t="inlineStr">
        <is>
          <t>eng</t>
        </is>
      </c>
      <c r="R23" t="inlineStr">
        <is>
          <t>ctu</t>
        </is>
      </c>
      <c r="T23" t="inlineStr">
        <is>
          <t xml:space="preserve">AE </t>
        </is>
      </c>
      <c r="U23" t="n">
        <v>4</v>
      </c>
      <c r="V23" t="n">
        <v>86</v>
      </c>
      <c r="X23" t="inlineStr">
        <is>
          <t>2001-04-05</t>
        </is>
      </c>
      <c r="Y23" t="inlineStr">
        <is>
          <t>1999-04-15</t>
        </is>
      </c>
      <c r="Z23" t="inlineStr">
        <is>
          <t>1999-04-15</t>
        </is>
      </c>
      <c r="AA23" t="n">
        <v>259</v>
      </c>
      <c r="AB23" t="n">
        <v>247</v>
      </c>
      <c r="AC23" t="n">
        <v>1249</v>
      </c>
      <c r="AD23" t="n">
        <v>1</v>
      </c>
      <c r="AE23" t="n">
        <v>8</v>
      </c>
      <c r="AF23" t="n">
        <v>3</v>
      </c>
      <c r="AG23" t="n">
        <v>12</v>
      </c>
      <c r="AH23" t="n">
        <v>1</v>
      </c>
      <c r="AI23" t="n">
        <v>3</v>
      </c>
      <c r="AJ23" t="n">
        <v>1</v>
      </c>
      <c r="AK23" t="n">
        <v>2</v>
      </c>
      <c r="AL23" t="n">
        <v>2</v>
      </c>
      <c r="AM23" t="n">
        <v>6</v>
      </c>
      <c r="AN23" t="n">
        <v>0</v>
      </c>
      <c r="AO23" t="n">
        <v>2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HYPERLINK("http://catalog.hathitrust.org/Record/009818679","HathiTrust Record")</f>
        <v/>
      </c>
      <c r="AU2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3">
        <f>HYPERLINK("http://www.worldcat.org/oclc/39605372","WorldCat Record")</f>
        <v/>
      </c>
      <c r="AW23" t="inlineStr">
        <is>
          <t>5467244915:eng</t>
        </is>
      </c>
      <c r="AX23" t="inlineStr">
        <is>
          <t>39605372</t>
        </is>
      </c>
      <c r="AY23" t="inlineStr">
        <is>
          <t>991002973929702656</t>
        </is>
      </c>
      <c r="AZ23" t="inlineStr">
        <is>
          <t>991002973929702656</t>
        </is>
      </c>
      <c r="BA23" t="inlineStr">
        <is>
          <t>2260455980002656</t>
        </is>
      </c>
      <c r="BB23" t="inlineStr">
        <is>
          <t>BOOK</t>
        </is>
      </c>
      <c r="BD23" t="inlineStr">
        <is>
          <t>9780717201310</t>
        </is>
      </c>
      <c r="BE23" t="inlineStr">
        <is>
          <t>32285003552840</t>
        </is>
      </c>
      <c r="BF23" t="inlineStr">
        <is>
          <t>893809760</t>
        </is>
      </c>
    </row>
    <row r="24">
      <c r="A24" t="inlineStr">
        <is>
          <t>CURAL</t>
        </is>
      </c>
      <c r="B24" t="inlineStr">
        <is>
          <t>SHELVES</t>
        </is>
      </c>
      <c r="D24" t="inlineStr">
        <is>
          <t>AE5 .E333 1999</t>
        </is>
      </c>
      <c r="E24" t="inlineStr">
        <is>
          <t>0                      AE 0005000E  333         1999</t>
        </is>
      </c>
      <c r="F24" t="inlineStr">
        <is>
          <t>The encyclopedia Americana.</t>
        </is>
      </c>
      <c r="G24" t="inlineStr">
        <is>
          <t>V.28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Danbury, Conn : Grolier Incorporated, 1999.</t>
        </is>
      </c>
      <c r="O24" t="inlineStr">
        <is>
          <t>1999</t>
        </is>
      </c>
      <c r="Q24" t="inlineStr">
        <is>
          <t>eng</t>
        </is>
      </c>
      <c r="R24" t="inlineStr">
        <is>
          <t>ctu</t>
        </is>
      </c>
      <c r="T24" t="inlineStr">
        <is>
          <t xml:space="preserve">AE </t>
        </is>
      </c>
      <c r="U24" t="n">
        <v>7</v>
      </c>
      <c r="V24" t="n">
        <v>86</v>
      </c>
      <c r="X24" t="inlineStr">
        <is>
          <t>2001-04-05</t>
        </is>
      </c>
      <c r="Y24" t="inlineStr">
        <is>
          <t>1999-04-15</t>
        </is>
      </c>
      <c r="Z24" t="inlineStr">
        <is>
          <t>1999-04-15</t>
        </is>
      </c>
      <c r="AA24" t="n">
        <v>259</v>
      </c>
      <c r="AB24" t="n">
        <v>247</v>
      </c>
      <c r="AC24" t="n">
        <v>1249</v>
      </c>
      <c r="AD24" t="n">
        <v>1</v>
      </c>
      <c r="AE24" t="n">
        <v>8</v>
      </c>
      <c r="AF24" t="n">
        <v>3</v>
      </c>
      <c r="AG24" t="n">
        <v>12</v>
      </c>
      <c r="AH24" t="n">
        <v>1</v>
      </c>
      <c r="AI24" t="n">
        <v>3</v>
      </c>
      <c r="AJ24" t="n">
        <v>1</v>
      </c>
      <c r="AK24" t="n">
        <v>2</v>
      </c>
      <c r="AL24" t="n">
        <v>2</v>
      </c>
      <c r="AM24" t="n">
        <v>6</v>
      </c>
      <c r="AN24" t="n">
        <v>0</v>
      </c>
      <c r="AO24" t="n">
        <v>2</v>
      </c>
      <c r="AP24" t="n">
        <v>0</v>
      </c>
      <c r="AQ24" t="n">
        <v>1</v>
      </c>
      <c r="AR24" t="inlineStr">
        <is>
          <t>No</t>
        </is>
      </c>
      <c r="AS24" t="inlineStr">
        <is>
          <t>Yes</t>
        </is>
      </c>
      <c r="AT24">
        <f>HYPERLINK("http://catalog.hathitrust.org/Record/009818679","HathiTrust Record")</f>
        <v/>
      </c>
      <c r="AU2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4">
        <f>HYPERLINK("http://www.worldcat.org/oclc/39605372","WorldCat Record")</f>
        <v/>
      </c>
      <c r="AW24" t="inlineStr">
        <is>
          <t>5467244915:eng</t>
        </is>
      </c>
      <c r="AX24" t="inlineStr">
        <is>
          <t>39605372</t>
        </is>
      </c>
      <c r="AY24" t="inlineStr">
        <is>
          <t>991002973929702656</t>
        </is>
      </c>
      <c r="AZ24" t="inlineStr">
        <is>
          <t>991002973929702656</t>
        </is>
      </c>
      <c r="BA24" t="inlineStr">
        <is>
          <t>2260455980002656</t>
        </is>
      </c>
      <c r="BB24" t="inlineStr">
        <is>
          <t>BOOK</t>
        </is>
      </c>
      <c r="BD24" t="inlineStr">
        <is>
          <t>9780717201310</t>
        </is>
      </c>
      <c r="BE24" t="inlineStr">
        <is>
          <t>32285003553095</t>
        </is>
      </c>
      <c r="BF24" t="inlineStr">
        <is>
          <t>893805284</t>
        </is>
      </c>
    </row>
    <row r="25">
      <c r="A25" t="inlineStr">
        <is>
          <t>CURAL</t>
        </is>
      </c>
      <c r="B25" t="inlineStr">
        <is>
          <t>SHELVES</t>
        </is>
      </c>
      <c r="D25" t="inlineStr">
        <is>
          <t>AE5 .E333 1999</t>
        </is>
      </c>
      <c r="E25" t="inlineStr">
        <is>
          <t>0                      AE 0005000E  333         1999</t>
        </is>
      </c>
      <c r="F25" t="inlineStr">
        <is>
          <t>The encyclopedia Americana.</t>
        </is>
      </c>
      <c r="G25" t="inlineStr">
        <is>
          <t>V.27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Danbury, Conn : Grolier Incorporated, 1999.</t>
        </is>
      </c>
      <c r="O25" t="inlineStr">
        <is>
          <t>1999</t>
        </is>
      </c>
      <c r="Q25" t="inlineStr">
        <is>
          <t>eng</t>
        </is>
      </c>
      <c r="R25" t="inlineStr">
        <is>
          <t>ctu</t>
        </is>
      </c>
      <c r="T25" t="inlineStr">
        <is>
          <t xml:space="preserve">AE </t>
        </is>
      </c>
      <c r="U25" t="n">
        <v>6</v>
      </c>
      <c r="V25" t="n">
        <v>86</v>
      </c>
      <c r="X25" t="inlineStr">
        <is>
          <t>2001-04-05</t>
        </is>
      </c>
      <c r="Y25" t="inlineStr">
        <is>
          <t>1999-04-15</t>
        </is>
      </c>
      <c r="Z25" t="inlineStr">
        <is>
          <t>1999-04-15</t>
        </is>
      </c>
      <c r="AA25" t="n">
        <v>259</v>
      </c>
      <c r="AB25" t="n">
        <v>247</v>
      </c>
      <c r="AC25" t="n">
        <v>1249</v>
      </c>
      <c r="AD25" t="n">
        <v>1</v>
      </c>
      <c r="AE25" t="n">
        <v>8</v>
      </c>
      <c r="AF25" t="n">
        <v>3</v>
      </c>
      <c r="AG25" t="n">
        <v>12</v>
      </c>
      <c r="AH25" t="n">
        <v>1</v>
      </c>
      <c r="AI25" t="n">
        <v>3</v>
      </c>
      <c r="AJ25" t="n">
        <v>1</v>
      </c>
      <c r="AK25" t="n">
        <v>2</v>
      </c>
      <c r="AL25" t="n">
        <v>2</v>
      </c>
      <c r="AM25" t="n">
        <v>6</v>
      </c>
      <c r="AN25" t="n">
        <v>0</v>
      </c>
      <c r="AO25" t="n">
        <v>2</v>
      </c>
      <c r="AP25" t="n">
        <v>0</v>
      </c>
      <c r="AQ25" t="n">
        <v>1</v>
      </c>
      <c r="AR25" t="inlineStr">
        <is>
          <t>No</t>
        </is>
      </c>
      <c r="AS25" t="inlineStr">
        <is>
          <t>Yes</t>
        </is>
      </c>
      <c r="AT25">
        <f>HYPERLINK("http://catalog.hathitrust.org/Record/009818679","HathiTrust Record")</f>
        <v/>
      </c>
      <c r="AU2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5">
        <f>HYPERLINK("http://www.worldcat.org/oclc/39605372","WorldCat Record")</f>
        <v/>
      </c>
      <c r="AW25" t="inlineStr">
        <is>
          <t>5467244915:eng</t>
        </is>
      </c>
      <c r="AX25" t="inlineStr">
        <is>
          <t>39605372</t>
        </is>
      </c>
      <c r="AY25" t="inlineStr">
        <is>
          <t>991002973929702656</t>
        </is>
      </c>
      <c r="AZ25" t="inlineStr">
        <is>
          <t>991002973929702656</t>
        </is>
      </c>
      <c r="BA25" t="inlineStr">
        <is>
          <t>2260455980002656</t>
        </is>
      </c>
      <c r="BB25" t="inlineStr">
        <is>
          <t>BOOK</t>
        </is>
      </c>
      <c r="BD25" t="inlineStr">
        <is>
          <t>9780717201310</t>
        </is>
      </c>
      <c r="BE25" t="inlineStr">
        <is>
          <t>32285003553087</t>
        </is>
      </c>
      <c r="BF25" t="inlineStr">
        <is>
          <t>893793174</t>
        </is>
      </c>
    </row>
    <row r="26">
      <c r="A26" t="inlineStr">
        <is>
          <t>CURAL</t>
        </is>
      </c>
      <c r="B26" t="inlineStr">
        <is>
          <t>SHELVES</t>
        </is>
      </c>
      <c r="D26" t="inlineStr">
        <is>
          <t>AE5 .E333 1999</t>
        </is>
      </c>
      <c r="E26" t="inlineStr">
        <is>
          <t>0                      AE 0005000E  333         1999</t>
        </is>
      </c>
      <c r="F26" t="inlineStr">
        <is>
          <t>The encyclopedia Americana.</t>
        </is>
      </c>
      <c r="G26" t="inlineStr">
        <is>
          <t>V.23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Danbury, Conn : Grolier Incorporated, 1999.</t>
        </is>
      </c>
      <c r="O26" t="inlineStr">
        <is>
          <t>1999</t>
        </is>
      </c>
      <c r="Q26" t="inlineStr">
        <is>
          <t>eng</t>
        </is>
      </c>
      <c r="R26" t="inlineStr">
        <is>
          <t>ctu</t>
        </is>
      </c>
      <c r="T26" t="inlineStr">
        <is>
          <t xml:space="preserve">AE </t>
        </is>
      </c>
      <c r="U26" t="n">
        <v>2</v>
      </c>
      <c r="V26" t="n">
        <v>86</v>
      </c>
      <c r="X26" t="inlineStr">
        <is>
          <t>2001-04-05</t>
        </is>
      </c>
      <c r="Y26" t="inlineStr">
        <is>
          <t>1999-04-15</t>
        </is>
      </c>
      <c r="Z26" t="inlineStr">
        <is>
          <t>1999-04-15</t>
        </is>
      </c>
      <c r="AA26" t="n">
        <v>259</v>
      </c>
      <c r="AB26" t="n">
        <v>247</v>
      </c>
      <c r="AC26" t="n">
        <v>1249</v>
      </c>
      <c r="AD26" t="n">
        <v>1</v>
      </c>
      <c r="AE26" t="n">
        <v>8</v>
      </c>
      <c r="AF26" t="n">
        <v>3</v>
      </c>
      <c r="AG26" t="n">
        <v>12</v>
      </c>
      <c r="AH26" t="n">
        <v>1</v>
      </c>
      <c r="AI26" t="n">
        <v>3</v>
      </c>
      <c r="AJ26" t="n">
        <v>1</v>
      </c>
      <c r="AK26" t="n">
        <v>2</v>
      </c>
      <c r="AL26" t="n">
        <v>2</v>
      </c>
      <c r="AM26" t="n">
        <v>6</v>
      </c>
      <c r="AN26" t="n">
        <v>0</v>
      </c>
      <c r="AO26" t="n">
        <v>2</v>
      </c>
      <c r="AP26" t="n">
        <v>0</v>
      </c>
      <c r="AQ26" t="n">
        <v>1</v>
      </c>
      <c r="AR26" t="inlineStr">
        <is>
          <t>No</t>
        </is>
      </c>
      <c r="AS26" t="inlineStr">
        <is>
          <t>Yes</t>
        </is>
      </c>
      <c r="AT26">
        <f>HYPERLINK("http://catalog.hathitrust.org/Record/009818679","HathiTrust Record")</f>
        <v/>
      </c>
      <c r="AU2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6">
        <f>HYPERLINK("http://www.worldcat.org/oclc/39605372","WorldCat Record")</f>
        <v/>
      </c>
      <c r="AW26" t="inlineStr">
        <is>
          <t>5467244915:eng</t>
        </is>
      </c>
      <c r="AX26" t="inlineStr">
        <is>
          <t>39605372</t>
        </is>
      </c>
      <c r="AY26" t="inlineStr">
        <is>
          <t>991002973929702656</t>
        </is>
      </c>
      <c r="AZ26" t="inlineStr">
        <is>
          <t>991002973929702656</t>
        </is>
      </c>
      <c r="BA26" t="inlineStr">
        <is>
          <t>2260455980002656</t>
        </is>
      </c>
      <c r="BB26" t="inlineStr">
        <is>
          <t>BOOK</t>
        </is>
      </c>
      <c r="BD26" t="inlineStr">
        <is>
          <t>9780717201310</t>
        </is>
      </c>
      <c r="BE26" t="inlineStr">
        <is>
          <t>32285003553046</t>
        </is>
      </c>
      <c r="BF26" t="inlineStr">
        <is>
          <t>893774244</t>
        </is>
      </c>
    </row>
    <row r="27">
      <c r="A27" t="inlineStr">
        <is>
          <t>CURAL</t>
        </is>
      </c>
      <c r="B27" t="inlineStr">
        <is>
          <t>SHELVES</t>
        </is>
      </c>
      <c r="D27" t="inlineStr">
        <is>
          <t>AE5 .E333 1999</t>
        </is>
      </c>
      <c r="E27" t="inlineStr">
        <is>
          <t>0                      AE 0005000E  333         1999</t>
        </is>
      </c>
      <c r="F27" t="inlineStr">
        <is>
          <t>The encyclopedia Americana.</t>
        </is>
      </c>
      <c r="G27" t="inlineStr">
        <is>
          <t>V.29</t>
        </is>
      </c>
      <c r="H27" t="inlineStr">
        <is>
          <t>Yes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Danbury, Conn : Grolier Incorporated, 1999.</t>
        </is>
      </c>
      <c r="O27" t="inlineStr">
        <is>
          <t>1999</t>
        </is>
      </c>
      <c r="Q27" t="inlineStr">
        <is>
          <t>eng</t>
        </is>
      </c>
      <c r="R27" t="inlineStr">
        <is>
          <t>ctu</t>
        </is>
      </c>
      <c r="T27" t="inlineStr">
        <is>
          <t xml:space="preserve">AE </t>
        </is>
      </c>
      <c r="U27" t="n">
        <v>0</v>
      </c>
      <c r="V27" t="n">
        <v>86</v>
      </c>
      <c r="X27" t="inlineStr">
        <is>
          <t>2001-04-05</t>
        </is>
      </c>
      <c r="Y27" t="inlineStr">
        <is>
          <t>1999-04-15</t>
        </is>
      </c>
      <c r="Z27" t="inlineStr">
        <is>
          <t>1999-04-15</t>
        </is>
      </c>
      <c r="AA27" t="n">
        <v>259</v>
      </c>
      <c r="AB27" t="n">
        <v>247</v>
      </c>
      <c r="AC27" t="n">
        <v>1249</v>
      </c>
      <c r="AD27" t="n">
        <v>1</v>
      </c>
      <c r="AE27" t="n">
        <v>8</v>
      </c>
      <c r="AF27" t="n">
        <v>3</v>
      </c>
      <c r="AG27" t="n">
        <v>12</v>
      </c>
      <c r="AH27" t="n">
        <v>1</v>
      </c>
      <c r="AI27" t="n">
        <v>3</v>
      </c>
      <c r="AJ27" t="n">
        <v>1</v>
      </c>
      <c r="AK27" t="n">
        <v>2</v>
      </c>
      <c r="AL27" t="n">
        <v>2</v>
      </c>
      <c r="AM27" t="n">
        <v>6</v>
      </c>
      <c r="AN27" t="n">
        <v>0</v>
      </c>
      <c r="AO27" t="n">
        <v>2</v>
      </c>
      <c r="AP27" t="n">
        <v>0</v>
      </c>
      <c r="AQ27" t="n">
        <v>1</v>
      </c>
      <c r="AR27" t="inlineStr">
        <is>
          <t>No</t>
        </is>
      </c>
      <c r="AS27" t="inlineStr">
        <is>
          <t>Yes</t>
        </is>
      </c>
      <c r="AT27">
        <f>HYPERLINK("http://catalog.hathitrust.org/Record/009818679","HathiTrust Record")</f>
        <v/>
      </c>
      <c r="AU2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7">
        <f>HYPERLINK("http://www.worldcat.org/oclc/39605372","WorldCat Record")</f>
        <v/>
      </c>
      <c r="AW27" t="inlineStr">
        <is>
          <t>5467244915:eng</t>
        </is>
      </c>
      <c r="AX27" t="inlineStr">
        <is>
          <t>39605372</t>
        </is>
      </c>
      <c r="AY27" t="inlineStr">
        <is>
          <t>991002973929702656</t>
        </is>
      </c>
      <c r="AZ27" t="inlineStr">
        <is>
          <t>991002973929702656</t>
        </is>
      </c>
      <c r="BA27" t="inlineStr">
        <is>
          <t>2260455980002656</t>
        </is>
      </c>
      <c r="BB27" t="inlineStr">
        <is>
          <t>BOOK</t>
        </is>
      </c>
      <c r="BD27" t="inlineStr">
        <is>
          <t>9780717201310</t>
        </is>
      </c>
      <c r="BE27" t="inlineStr">
        <is>
          <t>32285003553103</t>
        </is>
      </c>
      <c r="BF27" t="inlineStr">
        <is>
          <t>893809761</t>
        </is>
      </c>
    </row>
    <row r="28">
      <c r="A28" t="inlineStr">
        <is>
          <t>CURAL</t>
        </is>
      </c>
      <c r="B28" t="inlineStr">
        <is>
          <t>SHELVES</t>
        </is>
      </c>
      <c r="D28" t="inlineStr">
        <is>
          <t>AE5 .E333 1999</t>
        </is>
      </c>
      <c r="E28" t="inlineStr">
        <is>
          <t>0                      AE 0005000E  333         1999</t>
        </is>
      </c>
      <c r="F28" t="inlineStr">
        <is>
          <t>The encyclopedia Americana.</t>
        </is>
      </c>
      <c r="G28" t="inlineStr">
        <is>
          <t>V.8</t>
        </is>
      </c>
      <c r="H28" t="inlineStr">
        <is>
          <t>Yes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N28" t="inlineStr">
        <is>
          <t>Danbury, Conn : Grolier Incorporated, 1999.</t>
        </is>
      </c>
      <c r="O28" t="inlineStr">
        <is>
          <t>1999</t>
        </is>
      </c>
      <c r="Q28" t="inlineStr">
        <is>
          <t>eng</t>
        </is>
      </c>
      <c r="R28" t="inlineStr">
        <is>
          <t>ctu</t>
        </is>
      </c>
      <c r="T28" t="inlineStr">
        <is>
          <t xml:space="preserve">AE </t>
        </is>
      </c>
      <c r="U28" t="n">
        <v>4</v>
      </c>
      <c r="V28" t="n">
        <v>86</v>
      </c>
      <c r="X28" t="inlineStr">
        <is>
          <t>2001-04-05</t>
        </is>
      </c>
      <c r="Y28" t="inlineStr">
        <is>
          <t>1999-04-15</t>
        </is>
      </c>
      <c r="Z28" t="inlineStr">
        <is>
          <t>1999-04-15</t>
        </is>
      </c>
      <c r="AA28" t="n">
        <v>259</v>
      </c>
      <c r="AB28" t="n">
        <v>247</v>
      </c>
      <c r="AC28" t="n">
        <v>1249</v>
      </c>
      <c r="AD28" t="n">
        <v>1</v>
      </c>
      <c r="AE28" t="n">
        <v>8</v>
      </c>
      <c r="AF28" t="n">
        <v>3</v>
      </c>
      <c r="AG28" t="n">
        <v>12</v>
      </c>
      <c r="AH28" t="n">
        <v>1</v>
      </c>
      <c r="AI28" t="n">
        <v>3</v>
      </c>
      <c r="AJ28" t="n">
        <v>1</v>
      </c>
      <c r="AK28" t="n">
        <v>2</v>
      </c>
      <c r="AL28" t="n">
        <v>2</v>
      </c>
      <c r="AM28" t="n">
        <v>6</v>
      </c>
      <c r="AN28" t="n">
        <v>0</v>
      </c>
      <c r="AO28" t="n">
        <v>2</v>
      </c>
      <c r="AP28" t="n">
        <v>0</v>
      </c>
      <c r="AQ28" t="n">
        <v>1</v>
      </c>
      <c r="AR28" t="inlineStr">
        <is>
          <t>No</t>
        </is>
      </c>
      <c r="AS28" t="inlineStr">
        <is>
          <t>Yes</t>
        </is>
      </c>
      <c r="AT28">
        <f>HYPERLINK("http://catalog.hathitrust.org/Record/009818679","HathiTrust Record")</f>
        <v/>
      </c>
      <c r="AU2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8">
        <f>HYPERLINK("http://www.worldcat.org/oclc/39605372","WorldCat Record")</f>
        <v/>
      </c>
      <c r="AW28" t="inlineStr">
        <is>
          <t>5467244915:eng</t>
        </is>
      </c>
      <c r="AX28" t="inlineStr">
        <is>
          <t>39605372</t>
        </is>
      </c>
      <c r="AY28" t="inlineStr">
        <is>
          <t>991002973929702656</t>
        </is>
      </c>
      <c r="AZ28" t="inlineStr">
        <is>
          <t>991002973929702656</t>
        </is>
      </c>
      <c r="BA28" t="inlineStr">
        <is>
          <t>2260455980002656</t>
        </is>
      </c>
      <c r="BB28" t="inlineStr">
        <is>
          <t>BOOK</t>
        </is>
      </c>
      <c r="BD28" t="inlineStr">
        <is>
          <t>9780717201310</t>
        </is>
      </c>
      <c r="BE28" t="inlineStr">
        <is>
          <t>32285003552899</t>
        </is>
      </c>
      <c r="BF28" t="inlineStr">
        <is>
          <t>893793171</t>
        </is>
      </c>
    </row>
    <row r="29">
      <c r="A29" t="inlineStr">
        <is>
          <t>CURAL</t>
        </is>
      </c>
      <c r="B29" t="inlineStr">
        <is>
          <t>SHELVES</t>
        </is>
      </c>
      <c r="D29" t="inlineStr">
        <is>
          <t>AE5 .E333 1999</t>
        </is>
      </c>
      <c r="E29" t="inlineStr">
        <is>
          <t>0                      AE 0005000E  333         1999</t>
        </is>
      </c>
      <c r="F29" t="inlineStr">
        <is>
          <t>The encyclopedia Americana.</t>
        </is>
      </c>
      <c r="G29" t="inlineStr">
        <is>
          <t>V.1</t>
        </is>
      </c>
      <c r="H29" t="inlineStr">
        <is>
          <t>Yes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N29" t="inlineStr">
        <is>
          <t>Danbury, Conn : Grolier Incorporated, 1999.</t>
        </is>
      </c>
      <c r="O29" t="inlineStr">
        <is>
          <t>1999</t>
        </is>
      </c>
      <c r="Q29" t="inlineStr">
        <is>
          <t>eng</t>
        </is>
      </c>
      <c r="R29" t="inlineStr">
        <is>
          <t>ctu</t>
        </is>
      </c>
      <c r="T29" t="inlineStr">
        <is>
          <t xml:space="preserve">AE </t>
        </is>
      </c>
      <c r="U29" t="n">
        <v>2</v>
      </c>
      <c r="V29" t="n">
        <v>86</v>
      </c>
      <c r="W29" t="inlineStr">
        <is>
          <t>2001-04-05</t>
        </is>
      </c>
      <c r="X29" t="inlineStr">
        <is>
          <t>2001-04-05</t>
        </is>
      </c>
      <c r="Y29" t="inlineStr">
        <is>
          <t>1999-04-15</t>
        </is>
      </c>
      <c r="Z29" t="inlineStr">
        <is>
          <t>1999-04-15</t>
        </is>
      </c>
      <c r="AA29" t="n">
        <v>259</v>
      </c>
      <c r="AB29" t="n">
        <v>247</v>
      </c>
      <c r="AC29" t="n">
        <v>1249</v>
      </c>
      <c r="AD29" t="n">
        <v>1</v>
      </c>
      <c r="AE29" t="n">
        <v>8</v>
      </c>
      <c r="AF29" t="n">
        <v>3</v>
      </c>
      <c r="AG29" t="n">
        <v>12</v>
      </c>
      <c r="AH29" t="n">
        <v>1</v>
      </c>
      <c r="AI29" t="n">
        <v>3</v>
      </c>
      <c r="AJ29" t="n">
        <v>1</v>
      </c>
      <c r="AK29" t="n">
        <v>2</v>
      </c>
      <c r="AL29" t="n">
        <v>2</v>
      </c>
      <c r="AM29" t="n">
        <v>6</v>
      </c>
      <c r="AN29" t="n">
        <v>0</v>
      </c>
      <c r="AO29" t="n">
        <v>2</v>
      </c>
      <c r="AP29" t="n">
        <v>0</v>
      </c>
      <c r="AQ29" t="n">
        <v>1</v>
      </c>
      <c r="AR29" t="inlineStr">
        <is>
          <t>No</t>
        </is>
      </c>
      <c r="AS29" t="inlineStr">
        <is>
          <t>Yes</t>
        </is>
      </c>
      <c r="AT29">
        <f>HYPERLINK("http://catalog.hathitrust.org/Record/009818679","HathiTrust Record")</f>
        <v/>
      </c>
      <c r="AU2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29">
        <f>HYPERLINK("http://www.worldcat.org/oclc/39605372","WorldCat Record")</f>
        <v/>
      </c>
      <c r="AW29" t="inlineStr">
        <is>
          <t>5467244915:eng</t>
        </is>
      </c>
      <c r="AX29" t="inlineStr">
        <is>
          <t>39605372</t>
        </is>
      </c>
      <c r="AY29" t="inlineStr">
        <is>
          <t>991002973929702656</t>
        </is>
      </c>
      <c r="AZ29" t="inlineStr">
        <is>
          <t>991002973929702656</t>
        </is>
      </c>
      <c r="BA29" t="inlineStr">
        <is>
          <t>2260455980002656</t>
        </is>
      </c>
      <c r="BB29" t="inlineStr">
        <is>
          <t>BOOK</t>
        </is>
      </c>
      <c r="BD29" t="inlineStr">
        <is>
          <t>9780717201310</t>
        </is>
      </c>
      <c r="BE29" t="inlineStr">
        <is>
          <t>32285003552824</t>
        </is>
      </c>
      <c r="BF29" t="inlineStr">
        <is>
          <t>893805285</t>
        </is>
      </c>
    </row>
    <row r="30">
      <c r="A30" t="inlineStr">
        <is>
          <t>CURAL</t>
        </is>
      </c>
      <c r="B30" t="inlineStr">
        <is>
          <t>SHELVES</t>
        </is>
      </c>
      <c r="D30" t="inlineStr">
        <is>
          <t>AE5 .E333 1999</t>
        </is>
      </c>
      <c r="E30" t="inlineStr">
        <is>
          <t>0                      AE 0005000E  333         1999</t>
        </is>
      </c>
      <c r="F30" t="inlineStr">
        <is>
          <t>The encyclopedia Americana.</t>
        </is>
      </c>
      <c r="G30" t="inlineStr">
        <is>
          <t>V.12</t>
        </is>
      </c>
      <c r="H30" t="inlineStr">
        <is>
          <t>Yes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N30" t="inlineStr">
        <is>
          <t>Danbury, Conn : Grolier Incorporated, 1999.</t>
        </is>
      </c>
      <c r="O30" t="inlineStr">
        <is>
          <t>1999</t>
        </is>
      </c>
      <c r="Q30" t="inlineStr">
        <is>
          <t>eng</t>
        </is>
      </c>
      <c r="R30" t="inlineStr">
        <is>
          <t>ctu</t>
        </is>
      </c>
      <c r="T30" t="inlineStr">
        <is>
          <t xml:space="preserve">AE </t>
        </is>
      </c>
      <c r="U30" t="n">
        <v>0</v>
      </c>
      <c r="V30" t="n">
        <v>86</v>
      </c>
      <c r="X30" t="inlineStr">
        <is>
          <t>2001-04-05</t>
        </is>
      </c>
      <c r="Y30" t="inlineStr">
        <is>
          <t>1999-04-15</t>
        </is>
      </c>
      <c r="Z30" t="inlineStr">
        <is>
          <t>1999-04-15</t>
        </is>
      </c>
      <c r="AA30" t="n">
        <v>259</v>
      </c>
      <c r="AB30" t="n">
        <v>247</v>
      </c>
      <c r="AC30" t="n">
        <v>1249</v>
      </c>
      <c r="AD30" t="n">
        <v>1</v>
      </c>
      <c r="AE30" t="n">
        <v>8</v>
      </c>
      <c r="AF30" t="n">
        <v>3</v>
      </c>
      <c r="AG30" t="n">
        <v>12</v>
      </c>
      <c r="AH30" t="n">
        <v>1</v>
      </c>
      <c r="AI30" t="n">
        <v>3</v>
      </c>
      <c r="AJ30" t="n">
        <v>1</v>
      </c>
      <c r="AK30" t="n">
        <v>2</v>
      </c>
      <c r="AL30" t="n">
        <v>2</v>
      </c>
      <c r="AM30" t="n">
        <v>6</v>
      </c>
      <c r="AN30" t="n">
        <v>0</v>
      </c>
      <c r="AO30" t="n">
        <v>2</v>
      </c>
      <c r="AP30" t="n">
        <v>0</v>
      </c>
      <c r="AQ30" t="n">
        <v>1</v>
      </c>
      <c r="AR30" t="inlineStr">
        <is>
          <t>No</t>
        </is>
      </c>
      <c r="AS30" t="inlineStr">
        <is>
          <t>Yes</t>
        </is>
      </c>
      <c r="AT30">
        <f>HYPERLINK("http://catalog.hathitrust.org/Record/009818679","HathiTrust Record")</f>
        <v/>
      </c>
      <c r="AU3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0">
        <f>HYPERLINK("http://www.worldcat.org/oclc/39605372","WorldCat Record")</f>
        <v/>
      </c>
      <c r="AW30" t="inlineStr">
        <is>
          <t>5467244915:eng</t>
        </is>
      </c>
      <c r="AX30" t="inlineStr">
        <is>
          <t>39605372</t>
        </is>
      </c>
      <c r="AY30" t="inlineStr">
        <is>
          <t>991002973929702656</t>
        </is>
      </c>
      <c r="AZ30" t="inlineStr">
        <is>
          <t>991002973929702656</t>
        </is>
      </c>
      <c r="BA30" t="inlineStr">
        <is>
          <t>2260455980002656</t>
        </is>
      </c>
      <c r="BB30" t="inlineStr">
        <is>
          <t>BOOK</t>
        </is>
      </c>
      <c r="BD30" t="inlineStr">
        <is>
          <t>9780717201310</t>
        </is>
      </c>
      <c r="BE30" t="inlineStr">
        <is>
          <t>32285003552931</t>
        </is>
      </c>
      <c r="BF30" t="inlineStr">
        <is>
          <t>893774246</t>
        </is>
      </c>
    </row>
    <row r="31">
      <c r="A31" t="inlineStr">
        <is>
          <t>CURAL</t>
        </is>
      </c>
      <c r="B31" t="inlineStr">
        <is>
          <t>SHELVES</t>
        </is>
      </c>
      <c r="D31" t="inlineStr">
        <is>
          <t>AE5 .E333 1999</t>
        </is>
      </c>
      <c r="E31" t="inlineStr">
        <is>
          <t>0                      AE 0005000E  333         1999</t>
        </is>
      </c>
      <c r="F31" t="inlineStr">
        <is>
          <t>The encyclopedia Americana.</t>
        </is>
      </c>
      <c r="G31" t="inlineStr">
        <is>
          <t>V.22</t>
        </is>
      </c>
      <c r="H31" t="inlineStr">
        <is>
          <t>Yes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N31" t="inlineStr">
        <is>
          <t>Danbury, Conn : Grolier Incorporated, 1999.</t>
        </is>
      </c>
      <c r="O31" t="inlineStr">
        <is>
          <t>1999</t>
        </is>
      </c>
      <c r="Q31" t="inlineStr">
        <is>
          <t>eng</t>
        </is>
      </c>
      <c r="R31" t="inlineStr">
        <is>
          <t>ctu</t>
        </is>
      </c>
      <c r="T31" t="inlineStr">
        <is>
          <t xml:space="preserve">AE </t>
        </is>
      </c>
      <c r="U31" t="n">
        <v>1</v>
      </c>
      <c r="V31" t="n">
        <v>86</v>
      </c>
      <c r="X31" t="inlineStr">
        <is>
          <t>2001-04-05</t>
        </is>
      </c>
      <c r="Y31" t="inlineStr">
        <is>
          <t>1999-04-15</t>
        </is>
      </c>
      <c r="Z31" t="inlineStr">
        <is>
          <t>1999-04-15</t>
        </is>
      </c>
      <c r="AA31" t="n">
        <v>259</v>
      </c>
      <c r="AB31" t="n">
        <v>247</v>
      </c>
      <c r="AC31" t="n">
        <v>1249</v>
      </c>
      <c r="AD31" t="n">
        <v>1</v>
      </c>
      <c r="AE31" t="n">
        <v>8</v>
      </c>
      <c r="AF31" t="n">
        <v>3</v>
      </c>
      <c r="AG31" t="n">
        <v>12</v>
      </c>
      <c r="AH31" t="n">
        <v>1</v>
      </c>
      <c r="AI31" t="n">
        <v>3</v>
      </c>
      <c r="AJ31" t="n">
        <v>1</v>
      </c>
      <c r="AK31" t="n">
        <v>2</v>
      </c>
      <c r="AL31" t="n">
        <v>2</v>
      </c>
      <c r="AM31" t="n">
        <v>6</v>
      </c>
      <c r="AN31" t="n">
        <v>0</v>
      </c>
      <c r="AO31" t="n">
        <v>2</v>
      </c>
      <c r="AP31" t="n">
        <v>0</v>
      </c>
      <c r="AQ31" t="n">
        <v>1</v>
      </c>
      <c r="AR31" t="inlineStr">
        <is>
          <t>No</t>
        </is>
      </c>
      <c r="AS31" t="inlineStr">
        <is>
          <t>Yes</t>
        </is>
      </c>
      <c r="AT31">
        <f>HYPERLINK("http://catalog.hathitrust.org/Record/009818679","HathiTrust Record")</f>
        <v/>
      </c>
      <c r="AU3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1">
        <f>HYPERLINK("http://www.worldcat.org/oclc/39605372","WorldCat Record")</f>
        <v/>
      </c>
      <c r="AW31" t="inlineStr">
        <is>
          <t>5467244915:eng</t>
        </is>
      </c>
      <c r="AX31" t="inlineStr">
        <is>
          <t>39605372</t>
        </is>
      </c>
      <c r="AY31" t="inlineStr">
        <is>
          <t>991002973929702656</t>
        </is>
      </c>
      <c r="AZ31" t="inlineStr">
        <is>
          <t>991002973929702656</t>
        </is>
      </c>
      <c r="BA31" t="inlineStr">
        <is>
          <t>2260455980002656</t>
        </is>
      </c>
      <c r="BB31" t="inlineStr">
        <is>
          <t>BOOK</t>
        </is>
      </c>
      <c r="BD31" t="inlineStr">
        <is>
          <t>9780717201310</t>
        </is>
      </c>
      <c r="BE31" t="inlineStr">
        <is>
          <t>32285003553038</t>
        </is>
      </c>
      <c r="BF31" t="inlineStr">
        <is>
          <t>893774241</t>
        </is>
      </c>
    </row>
    <row r="32">
      <c r="A32" t="inlineStr">
        <is>
          <t>CURAL</t>
        </is>
      </c>
      <c r="B32" t="inlineStr">
        <is>
          <t>SHELVES</t>
        </is>
      </c>
      <c r="D32" t="inlineStr">
        <is>
          <t>AE5 .E333 1999</t>
        </is>
      </c>
      <c r="E32" t="inlineStr">
        <is>
          <t>0                      AE 0005000E  333         1999</t>
        </is>
      </c>
      <c r="F32" t="inlineStr">
        <is>
          <t>The encyclopedia Americana.</t>
        </is>
      </c>
      <c r="G32" t="inlineStr">
        <is>
          <t>V.19</t>
        </is>
      </c>
      <c r="H32" t="inlineStr">
        <is>
          <t>Yes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N32" t="inlineStr">
        <is>
          <t>Danbury, Conn : Grolier Incorporated, 1999.</t>
        </is>
      </c>
      <c r="O32" t="inlineStr">
        <is>
          <t>1999</t>
        </is>
      </c>
      <c r="Q32" t="inlineStr">
        <is>
          <t>eng</t>
        </is>
      </c>
      <c r="R32" t="inlineStr">
        <is>
          <t>ctu</t>
        </is>
      </c>
      <c r="T32" t="inlineStr">
        <is>
          <t xml:space="preserve">AE </t>
        </is>
      </c>
      <c r="U32" t="n">
        <v>2</v>
      </c>
      <c r="V32" t="n">
        <v>86</v>
      </c>
      <c r="X32" t="inlineStr">
        <is>
          <t>2001-04-05</t>
        </is>
      </c>
      <c r="Y32" t="inlineStr">
        <is>
          <t>1999-04-15</t>
        </is>
      </c>
      <c r="Z32" t="inlineStr">
        <is>
          <t>1999-04-15</t>
        </is>
      </c>
      <c r="AA32" t="n">
        <v>259</v>
      </c>
      <c r="AB32" t="n">
        <v>247</v>
      </c>
      <c r="AC32" t="n">
        <v>1249</v>
      </c>
      <c r="AD32" t="n">
        <v>1</v>
      </c>
      <c r="AE32" t="n">
        <v>8</v>
      </c>
      <c r="AF32" t="n">
        <v>3</v>
      </c>
      <c r="AG32" t="n">
        <v>12</v>
      </c>
      <c r="AH32" t="n">
        <v>1</v>
      </c>
      <c r="AI32" t="n">
        <v>3</v>
      </c>
      <c r="AJ32" t="n">
        <v>1</v>
      </c>
      <c r="AK32" t="n">
        <v>2</v>
      </c>
      <c r="AL32" t="n">
        <v>2</v>
      </c>
      <c r="AM32" t="n">
        <v>6</v>
      </c>
      <c r="AN32" t="n">
        <v>0</v>
      </c>
      <c r="AO32" t="n">
        <v>2</v>
      </c>
      <c r="AP32" t="n">
        <v>0</v>
      </c>
      <c r="AQ32" t="n">
        <v>1</v>
      </c>
      <c r="AR32" t="inlineStr">
        <is>
          <t>No</t>
        </is>
      </c>
      <c r="AS32" t="inlineStr">
        <is>
          <t>Yes</t>
        </is>
      </c>
      <c r="AT32">
        <f>HYPERLINK("http://catalog.hathitrust.org/Record/009818679","HathiTrust Record")</f>
        <v/>
      </c>
      <c r="AU3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2">
        <f>HYPERLINK("http://www.worldcat.org/oclc/39605372","WorldCat Record")</f>
        <v/>
      </c>
      <c r="AW32" t="inlineStr">
        <is>
          <t>5467244915:eng</t>
        </is>
      </c>
      <c r="AX32" t="inlineStr">
        <is>
          <t>39605372</t>
        </is>
      </c>
      <c r="AY32" t="inlineStr">
        <is>
          <t>991002973929702656</t>
        </is>
      </c>
      <c r="AZ32" t="inlineStr">
        <is>
          <t>991002973929702656</t>
        </is>
      </c>
      <c r="BA32" t="inlineStr">
        <is>
          <t>2260455980002656</t>
        </is>
      </c>
      <c r="BB32" t="inlineStr">
        <is>
          <t>BOOK</t>
        </is>
      </c>
      <c r="BD32" t="inlineStr">
        <is>
          <t>9780717201310</t>
        </is>
      </c>
      <c r="BE32" t="inlineStr">
        <is>
          <t>32285003553004</t>
        </is>
      </c>
      <c r="BF32" t="inlineStr">
        <is>
          <t>893774243</t>
        </is>
      </c>
    </row>
    <row r="33">
      <c r="A33" t="inlineStr">
        <is>
          <t>CURAL</t>
        </is>
      </c>
      <c r="B33" t="inlineStr">
        <is>
          <t>SHELVES</t>
        </is>
      </c>
      <c r="D33" t="inlineStr">
        <is>
          <t>AE5 .E333 1999</t>
        </is>
      </c>
      <c r="E33" t="inlineStr">
        <is>
          <t>0                      AE 0005000E  333         1999</t>
        </is>
      </c>
      <c r="F33" t="inlineStr">
        <is>
          <t>The encyclopedia Americana.</t>
        </is>
      </c>
      <c r="G33" t="inlineStr">
        <is>
          <t>V.18</t>
        </is>
      </c>
      <c r="H33" t="inlineStr">
        <is>
          <t>Yes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N33" t="inlineStr">
        <is>
          <t>Danbury, Conn : Grolier Incorporated, 1999.</t>
        </is>
      </c>
      <c r="O33" t="inlineStr">
        <is>
          <t>1999</t>
        </is>
      </c>
      <c r="Q33" t="inlineStr">
        <is>
          <t>eng</t>
        </is>
      </c>
      <c r="R33" t="inlineStr">
        <is>
          <t>ctu</t>
        </is>
      </c>
      <c r="T33" t="inlineStr">
        <is>
          <t xml:space="preserve">AE </t>
        </is>
      </c>
      <c r="U33" t="n">
        <v>3</v>
      </c>
      <c r="V33" t="n">
        <v>86</v>
      </c>
      <c r="X33" t="inlineStr">
        <is>
          <t>2001-04-05</t>
        </is>
      </c>
      <c r="Y33" t="inlineStr">
        <is>
          <t>1999-04-15</t>
        </is>
      </c>
      <c r="Z33" t="inlineStr">
        <is>
          <t>1999-04-15</t>
        </is>
      </c>
      <c r="AA33" t="n">
        <v>259</v>
      </c>
      <c r="AB33" t="n">
        <v>247</v>
      </c>
      <c r="AC33" t="n">
        <v>1249</v>
      </c>
      <c r="AD33" t="n">
        <v>1</v>
      </c>
      <c r="AE33" t="n">
        <v>8</v>
      </c>
      <c r="AF33" t="n">
        <v>3</v>
      </c>
      <c r="AG33" t="n">
        <v>12</v>
      </c>
      <c r="AH33" t="n">
        <v>1</v>
      </c>
      <c r="AI33" t="n">
        <v>3</v>
      </c>
      <c r="AJ33" t="n">
        <v>1</v>
      </c>
      <c r="AK33" t="n">
        <v>2</v>
      </c>
      <c r="AL33" t="n">
        <v>2</v>
      </c>
      <c r="AM33" t="n">
        <v>6</v>
      </c>
      <c r="AN33" t="n">
        <v>0</v>
      </c>
      <c r="AO33" t="n">
        <v>2</v>
      </c>
      <c r="AP33" t="n">
        <v>0</v>
      </c>
      <c r="AQ33" t="n">
        <v>1</v>
      </c>
      <c r="AR33" t="inlineStr">
        <is>
          <t>No</t>
        </is>
      </c>
      <c r="AS33" t="inlineStr">
        <is>
          <t>Yes</t>
        </is>
      </c>
      <c r="AT33">
        <f>HYPERLINK("http://catalog.hathitrust.org/Record/009818679","HathiTrust Record")</f>
        <v/>
      </c>
      <c r="AU3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3">
        <f>HYPERLINK("http://www.worldcat.org/oclc/39605372","WorldCat Record")</f>
        <v/>
      </c>
      <c r="AW33" t="inlineStr">
        <is>
          <t>5467244915:eng</t>
        </is>
      </c>
      <c r="AX33" t="inlineStr">
        <is>
          <t>39605372</t>
        </is>
      </c>
      <c r="AY33" t="inlineStr">
        <is>
          <t>991002973929702656</t>
        </is>
      </c>
      <c r="AZ33" t="inlineStr">
        <is>
          <t>991002973929702656</t>
        </is>
      </c>
      <c r="BA33" t="inlineStr">
        <is>
          <t>2260455980002656</t>
        </is>
      </c>
      <c r="BB33" t="inlineStr">
        <is>
          <t>BOOK</t>
        </is>
      </c>
      <c r="BD33" t="inlineStr">
        <is>
          <t>9780717201310</t>
        </is>
      </c>
      <c r="BE33" t="inlineStr">
        <is>
          <t>32285003552998</t>
        </is>
      </c>
      <c r="BF33" t="inlineStr">
        <is>
          <t>893809765</t>
        </is>
      </c>
    </row>
    <row r="34">
      <c r="A34" t="inlineStr">
        <is>
          <t>CURAL</t>
        </is>
      </c>
      <c r="B34" t="inlineStr">
        <is>
          <t>SHELVES</t>
        </is>
      </c>
      <c r="D34" t="inlineStr">
        <is>
          <t>AE5 .E333 1999</t>
        </is>
      </c>
      <c r="E34" t="inlineStr">
        <is>
          <t>0                      AE 0005000E  333         1999</t>
        </is>
      </c>
      <c r="F34" t="inlineStr">
        <is>
          <t>The encyclopedia Americana.</t>
        </is>
      </c>
      <c r="G34" t="inlineStr">
        <is>
          <t>V.15</t>
        </is>
      </c>
      <c r="H34" t="inlineStr">
        <is>
          <t>Yes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N34" t="inlineStr">
        <is>
          <t>Danbury, Conn : Grolier Incorporated, 1999.</t>
        </is>
      </c>
      <c r="O34" t="inlineStr">
        <is>
          <t>1999</t>
        </is>
      </c>
      <c r="Q34" t="inlineStr">
        <is>
          <t>eng</t>
        </is>
      </c>
      <c r="R34" t="inlineStr">
        <is>
          <t>ctu</t>
        </is>
      </c>
      <c r="T34" t="inlineStr">
        <is>
          <t xml:space="preserve">AE </t>
        </is>
      </c>
      <c r="U34" t="n">
        <v>5</v>
      </c>
      <c r="V34" t="n">
        <v>86</v>
      </c>
      <c r="X34" t="inlineStr">
        <is>
          <t>2001-04-05</t>
        </is>
      </c>
      <c r="Y34" t="inlineStr">
        <is>
          <t>1999-04-15</t>
        </is>
      </c>
      <c r="Z34" t="inlineStr">
        <is>
          <t>1999-04-15</t>
        </is>
      </c>
      <c r="AA34" t="n">
        <v>259</v>
      </c>
      <c r="AB34" t="n">
        <v>247</v>
      </c>
      <c r="AC34" t="n">
        <v>1249</v>
      </c>
      <c r="AD34" t="n">
        <v>1</v>
      </c>
      <c r="AE34" t="n">
        <v>8</v>
      </c>
      <c r="AF34" t="n">
        <v>3</v>
      </c>
      <c r="AG34" t="n">
        <v>12</v>
      </c>
      <c r="AH34" t="n">
        <v>1</v>
      </c>
      <c r="AI34" t="n">
        <v>3</v>
      </c>
      <c r="AJ34" t="n">
        <v>1</v>
      </c>
      <c r="AK34" t="n">
        <v>2</v>
      </c>
      <c r="AL34" t="n">
        <v>2</v>
      </c>
      <c r="AM34" t="n">
        <v>6</v>
      </c>
      <c r="AN34" t="n">
        <v>0</v>
      </c>
      <c r="AO34" t="n">
        <v>2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HYPERLINK("http://catalog.hathitrust.org/Record/009818679","HathiTrust Record")</f>
        <v/>
      </c>
      <c r="AU3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4">
        <f>HYPERLINK("http://www.worldcat.org/oclc/39605372","WorldCat Record")</f>
        <v/>
      </c>
      <c r="AW34" t="inlineStr">
        <is>
          <t>5467244915:eng</t>
        </is>
      </c>
      <c r="AX34" t="inlineStr">
        <is>
          <t>39605372</t>
        </is>
      </c>
      <c r="AY34" t="inlineStr">
        <is>
          <t>991002973929702656</t>
        </is>
      </c>
      <c r="AZ34" t="inlineStr">
        <is>
          <t>991002973929702656</t>
        </is>
      </c>
      <c r="BA34" t="inlineStr">
        <is>
          <t>2260455980002656</t>
        </is>
      </c>
      <c r="BB34" t="inlineStr">
        <is>
          <t>BOOK</t>
        </is>
      </c>
      <c r="BD34" t="inlineStr">
        <is>
          <t>9780717201310</t>
        </is>
      </c>
      <c r="BE34" t="inlineStr">
        <is>
          <t>32285003552964</t>
        </is>
      </c>
      <c r="BF34" t="inlineStr">
        <is>
          <t>893793178</t>
        </is>
      </c>
    </row>
    <row r="35">
      <c r="A35" t="inlineStr">
        <is>
          <t>CURAL</t>
        </is>
      </c>
      <c r="B35" t="inlineStr">
        <is>
          <t>SHELVES</t>
        </is>
      </c>
      <c r="D35" t="inlineStr">
        <is>
          <t>AE5 .E333 1999</t>
        </is>
      </c>
      <c r="E35" t="inlineStr">
        <is>
          <t>0                      AE 0005000E  333         1999</t>
        </is>
      </c>
      <c r="F35" t="inlineStr">
        <is>
          <t>The encyclopedia Americana.</t>
        </is>
      </c>
      <c r="G35" t="inlineStr">
        <is>
          <t>V.24</t>
        </is>
      </c>
      <c r="H35" t="inlineStr">
        <is>
          <t>Yes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N35" t="inlineStr">
        <is>
          <t>Danbury, Conn : Grolier Incorporated, 1999.</t>
        </is>
      </c>
      <c r="O35" t="inlineStr">
        <is>
          <t>1999</t>
        </is>
      </c>
      <c r="Q35" t="inlineStr">
        <is>
          <t>eng</t>
        </is>
      </c>
      <c r="R35" t="inlineStr">
        <is>
          <t>ctu</t>
        </is>
      </c>
      <c r="T35" t="inlineStr">
        <is>
          <t xml:space="preserve">AE </t>
        </is>
      </c>
      <c r="U35" t="n">
        <v>4</v>
      </c>
      <c r="V35" t="n">
        <v>86</v>
      </c>
      <c r="X35" t="inlineStr">
        <is>
          <t>2001-04-05</t>
        </is>
      </c>
      <c r="Y35" t="inlineStr">
        <is>
          <t>1999-04-15</t>
        </is>
      </c>
      <c r="Z35" t="inlineStr">
        <is>
          <t>1999-04-15</t>
        </is>
      </c>
      <c r="AA35" t="n">
        <v>259</v>
      </c>
      <c r="AB35" t="n">
        <v>247</v>
      </c>
      <c r="AC35" t="n">
        <v>1249</v>
      </c>
      <c r="AD35" t="n">
        <v>1</v>
      </c>
      <c r="AE35" t="n">
        <v>8</v>
      </c>
      <c r="AF35" t="n">
        <v>3</v>
      </c>
      <c r="AG35" t="n">
        <v>12</v>
      </c>
      <c r="AH35" t="n">
        <v>1</v>
      </c>
      <c r="AI35" t="n">
        <v>3</v>
      </c>
      <c r="AJ35" t="n">
        <v>1</v>
      </c>
      <c r="AK35" t="n">
        <v>2</v>
      </c>
      <c r="AL35" t="n">
        <v>2</v>
      </c>
      <c r="AM35" t="n">
        <v>6</v>
      </c>
      <c r="AN35" t="n">
        <v>0</v>
      </c>
      <c r="AO35" t="n">
        <v>2</v>
      </c>
      <c r="AP35" t="n">
        <v>0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HYPERLINK("http://catalog.hathitrust.org/Record/009818679","HathiTrust Record")</f>
        <v/>
      </c>
      <c r="AU3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5">
        <f>HYPERLINK("http://www.worldcat.org/oclc/39605372","WorldCat Record")</f>
        <v/>
      </c>
      <c r="AW35" t="inlineStr">
        <is>
          <t>5467244915:eng</t>
        </is>
      </c>
      <c r="AX35" t="inlineStr">
        <is>
          <t>39605372</t>
        </is>
      </c>
      <c r="AY35" t="inlineStr">
        <is>
          <t>991002973929702656</t>
        </is>
      </c>
      <c r="AZ35" t="inlineStr">
        <is>
          <t>991002973929702656</t>
        </is>
      </c>
      <c r="BA35" t="inlineStr">
        <is>
          <t>2260455980002656</t>
        </is>
      </c>
      <c r="BB35" t="inlineStr">
        <is>
          <t>BOOK</t>
        </is>
      </c>
      <c r="BD35" t="inlineStr">
        <is>
          <t>9780717201310</t>
        </is>
      </c>
      <c r="BE35" t="inlineStr">
        <is>
          <t>32285003553053</t>
        </is>
      </c>
      <c r="BF35" t="inlineStr">
        <is>
          <t>893793175</t>
        </is>
      </c>
    </row>
    <row r="36">
      <c r="A36" t="inlineStr">
        <is>
          <t>CURAL</t>
        </is>
      </c>
      <c r="B36" t="inlineStr">
        <is>
          <t>SHELVES</t>
        </is>
      </c>
      <c r="D36" t="inlineStr">
        <is>
          <t>AE5 .E333 1999</t>
        </is>
      </c>
      <c r="E36" t="inlineStr">
        <is>
          <t>0                      AE 0005000E  333         1999</t>
        </is>
      </c>
      <c r="F36" t="inlineStr">
        <is>
          <t>The encyclopedia Americana.</t>
        </is>
      </c>
      <c r="G36" t="inlineStr">
        <is>
          <t>V.26</t>
        </is>
      </c>
      <c r="H36" t="inlineStr">
        <is>
          <t>Yes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N36" t="inlineStr">
        <is>
          <t>Danbury, Conn : Grolier Incorporated, 1999.</t>
        </is>
      </c>
      <c r="O36" t="inlineStr">
        <is>
          <t>1999</t>
        </is>
      </c>
      <c r="Q36" t="inlineStr">
        <is>
          <t>eng</t>
        </is>
      </c>
      <c r="R36" t="inlineStr">
        <is>
          <t>ctu</t>
        </is>
      </c>
      <c r="T36" t="inlineStr">
        <is>
          <t xml:space="preserve">AE </t>
        </is>
      </c>
      <c r="U36" t="n">
        <v>5</v>
      </c>
      <c r="V36" t="n">
        <v>86</v>
      </c>
      <c r="X36" t="inlineStr">
        <is>
          <t>2001-04-05</t>
        </is>
      </c>
      <c r="Y36" t="inlineStr">
        <is>
          <t>1999-04-15</t>
        </is>
      </c>
      <c r="Z36" t="inlineStr">
        <is>
          <t>1999-04-15</t>
        </is>
      </c>
      <c r="AA36" t="n">
        <v>259</v>
      </c>
      <c r="AB36" t="n">
        <v>247</v>
      </c>
      <c r="AC36" t="n">
        <v>1249</v>
      </c>
      <c r="AD36" t="n">
        <v>1</v>
      </c>
      <c r="AE36" t="n">
        <v>8</v>
      </c>
      <c r="AF36" t="n">
        <v>3</v>
      </c>
      <c r="AG36" t="n">
        <v>12</v>
      </c>
      <c r="AH36" t="n">
        <v>1</v>
      </c>
      <c r="AI36" t="n">
        <v>3</v>
      </c>
      <c r="AJ36" t="n">
        <v>1</v>
      </c>
      <c r="AK36" t="n">
        <v>2</v>
      </c>
      <c r="AL36" t="n">
        <v>2</v>
      </c>
      <c r="AM36" t="n">
        <v>6</v>
      </c>
      <c r="AN36" t="n">
        <v>0</v>
      </c>
      <c r="AO36" t="n">
        <v>2</v>
      </c>
      <c r="AP36" t="n">
        <v>0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HYPERLINK("http://catalog.hathitrust.org/Record/009818679","HathiTrust Record")</f>
        <v/>
      </c>
      <c r="AU3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6">
        <f>HYPERLINK("http://www.worldcat.org/oclc/39605372","WorldCat Record")</f>
        <v/>
      </c>
      <c r="AW36" t="inlineStr">
        <is>
          <t>5467244915:eng</t>
        </is>
      </c>
      <c r="AX36" t="inlineStr">
        <is>
          <t>39605372</t>
        </is>
      </c>
      <c r="AY36" t="inlineStr">
        <is>
          <t>991002973929702656</t>
        </is>
      </c>
      <c r="AZ36" t="inlineStr">
        <is>
          <t>991002973929702656</t>
        </is>
      </c>
      <c r="BA36" t="inlineStr">
        <is>
          <t>2260455980002656</t>
        </is>
      </c>
      <c r="BB36" t="inlineStr">
        <is>
          <t>BOOK</t>
        </is>
      </c>
      <c r="BD36" t="inlineStr">
        <is>
          <t>9780717201310</t>
        </is>
      </c>
      <c r="BE36" t="inlineStr">
        <is>
          <t>32285003553079</t>
        </is>
      </c>
      <c r="BF36" t="inlineStr">
        <is>
          <t>893809762</t>
        </is>
      </c>
    </row>
    <row r="37">
      <c r="A37" t="inlineStr">
        <is>
          <t>CURAL</t>
        </is>
      </c>
      <c r="B37" t="inlineStr">
        <is>
          <t>SHELVES</t>
        </is>
      </c>
      <c r="D37" t="inlineStr">
        <is>
          <t>AE5 .E333 1999</t>
        </is>
      </c>
      <c r="E37" t="inlineStr">
        <is>
          <t>0                      AE 0005000E  333         1999</t>
        </is>
      </c>
      <c r="F37" t="inlineStr">
        <is>
          <t>The encyclopedia Americana.</t>
        </is>
      </c>
      <c r="G37" t="inlineStr">
        <is>
          <t>V.4</t>
        </is>
      </c>
      <c r="H37" t="inlineStr">
        <is>
          <t>Yes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N37" t="inlineStr">
        <is>
          <t>Danbury, Conn : Grolier Incorporated, 1999.</t>
        </is>
      </c>
      <c r="O37" t="inlineStr">
        <is>
          <t>1999</t>
        </is>
      </c>
      <c r="Q37" t="inlineStr">
        <is>
          <t>eng</t>
        </is>
      </c>
      <c r="R37" t="inlineStr">
        <is>
          <t>ctu</t>
        </is>
      </c>
      <c r="T37" t="inlineStr">
        <is>
          <t xml:space="preserve">AE </t>
        </is>
      </c>
      <c r="U37" t="n">
        <v>4</v>
      </c>
      <c r="V37" t="n">
        <v>86</v>
      </c>
      <c r="X37" t="inlineStr">
        <is>
          <t>2001-04-05</t>
        </is>
      </c>
      <c r="Y37" t="inlineStr">
        <is>
          <t>1999-04-15</t>
        </is>
      </c>
      <c r="Z37" t="inlineStr">
        <is>
          <t>1999-04-15</t>
        </is>
      </c>
      <c r="AA37" t="n">
        <v>259</v>
      </c>
      <c r="AB37" t="n">
        <v>247</v>
      </c>
      <c r="AC37" t="n">
        <v>1249</v>
      </c>
      <c r="AD37" t="n">
        <v>1</v>
      </c>
      <c r="AE37" t="n">
        <v>8</v>
      </c>
      <c r="AF37" t="n">
        <v>3</v>
      </c>
      <c r="AG37" t="n">
        <v>12</v>
      </c>
      <c r="AH37" t="n">
        <v>1</v>
      </c>
      <c r="AI37" t="n">
        <v>3</v>
      </c>
      <c r="AJ37" t="n">
        <v>1</v>
      </c>
      <c r="AK37" t="n">
        <v>2</v>
      </c>
      <c r="AL37" t="n">
        <v>2</v>
      </c>
      <c r="AM37" t="n">
        <v>6</v>
      </c>
      <c r="AN37" t="n">
        <v>0</v>
      </c>
      <c r="AO37" t="n">
        <v>2</v>
      </c>
      <c r="AP37" t="n">
        <v>0</v>
      </c>
      <c r="AQ37" t="n">
        <v>1</v>
      </c>
      <c r="AR37" t="inlineStr">
        <is>
          <t>No</t>
        </is>
      </c>
      <c r="AS37" t="inlineStr">
        <is>
          <t>Yes</t>
        </is>
      </c>
      <c r="AT37">
        <f>HYPERLINK("http://catalog.hathitrust.org/Record/009818679","HathiTrust Record")</f>
        <v/>
      </c>
      <c r="AU3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7">
        <f>HYPERLINK("http://www.worldcat.org/oclc/39605372","WorldCat Record")</f>
        <v/>
      </c>
      <c r="AW37" t="inlineStr">
        <is>
          <t>5467244915:eng</t>
        </is>
      </c>
      <c r="AX37" t="inlineStr">
        <is>
          <t>39605372</t>
        </is>
      </c>
      <c r="AY37" t="inlineStr">
        <is>
          <t>991002973929702656</t>
        </is>
      </c>
      <c r="AZ37" t="inlineStr">
        <is>
          <t>991002973929702656</t>
        </is>
      </c>
      <c r="BA37" t="inlineStr">
        <is>
          <t>2260455980002656</t>
        </is>
      </c>
      <c r="BB37" t="inlineStr">
        <is>
          <t>BOOK</t>
        </is>
      </c>
      <c r="BD37" t="inlineStr">
        <is>
          <t>9780717201310</t>
        </is>
      </c>
      <c r="BE37" t="inlineStr">
        <is>
          <t>32285003552857</t>
        </is>
      </c>
      <c r="BF37" t="inlineStr">
        <is>
          <t>893805283</t>
        </is>
      </c>
    </row>
    <row r="38">
      <c r="A38" t="inlineStr">
        <is>
          <t>CURAL</t>
        </is>
      </c>
      <c r="B38" t="inlineStr">
        <is>
          <t>SHELVES</t>
        </is>
      </c>
      <c r="D38" t="inlineStr">
        <is>
          <t>AE5 .E333 1999</t>
        </is>
      </c>
      <c r="E38" t="inlineStr">
        <is>
          <t>0                      AE 0005000E  333         1999</t>
        </is>
      </c>
      <c r="F38" t="inlineStr">
        <is>
          <t>The encyclopedia Americana.</t>
        </is>
      </c>
      <c r="G38" t="inlineStr">
        <is>
          <t>V.20</t>
        </is>
      </c>
      <c r="H38" t="inlineStr">
        <is>
          <t>Yes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N38" t="inlineStr">
        <is>
          <t>Danbury, Conn : Grolier Incorporated, 1999.</t>
        </is>
      </c>
      <c r="O38" t="inlineStr">
        <is>
          <t>1999</t>
        </is>
      </c>
      <c r="Q38" t="inlineStr">
        <is>
          <t>eng</t>
        </is>
      </c>
      <c r="R38" t="inlineStr">
        <is>
          <t>ctu</t>
        </is>
      </c>
      <c r="T38" t="inlineStr">
        <is>
          <t xml:space="preserve">AE </t>
        </is>
      </c>
      <c r="U38" t="n">
        <v>4</v>
      </c>
      <c r="V38" t="n">
        <v>86</v>
      </c>
      <c r="X38" t="inlineStr">
        <is>
          <t>2001-04-05</t>
        </is>
      </c>
      <c r="Y38" t="inlineStr">
        <is>
          <t>1999-04-15</t>
        </is>
      </c>
      <c r="Z38" t="inlineStr">
        <is>
          <t>1999-04-15</t>
        </is>
      </c>
      <c r="AA38" t="n">
        <v>259</v>
      </c>
      <c r="AB38" t="n">
        <v>247</v>
      </c>
      <c r="AC38" t="n">
        <v>1249</v>
      </c>
      <c r="AD38" t="n">
        <v>1</v>
      </c>
      <c r="AE38" t="n">
        <v>8</v>
      </c>
      <c r="AF38" t="n">
        <v>3</v>
      </c>
      <c r="AG38" t="n">
        <v>12</v>
      </c>
      <c r="AH38" t="n">
        <v>1</v>
      </c>
      <c r="AI38" t="n">
        <v>3</v>
      </c>
      <c r="AJ38" t="n">
        <v>1</v>
      </c>
      <c r="AK38" t="n">
        <v>2</v>
      </c>
      <c r="AL38" t="n">
        <v>2</v>
      </c>
      <c r="AM38" t="n">
        <v>6</v>
      </c>
      <c r="AN38" t="n">
        <v>0</v>
      </c>
      <c r="AO38" t="n">
        <v>2</v>
      </c>
      <c r="AP38" t="n">
        <v>0</v>
      </c>
      <c r="AQ38" t="n">
        <v>1</v>
      </c>
      <c r="AR38" t="inlineStr">
        <is>
          <t>No</t>
        </is>
      </c>
      <c r="AS38" t="inlineStr">
        <is>
          <t>Yes</t>
        </is>
      </c>
      <c r="AT38">
        <f>HYPERLINK("http://catalog.hathitrust.org/Record/009818679","HathiTrust Record")</f>
        <v/>
      </c>
      <c r="AU3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8">
        <f>HYPERLINK("http://www.worldcat.org/oclc/39605372","WorldCat Record")</f>
        <v/>
      </c>
      <c r="AW38" t="inlineStr">
        <is>
          <t>5467244915:eng</t>
        </is>
      </c>
      <c r="AX38" t="inlineStr">
        <is>
          <t>39605372</t>
        </is>
      </c>
      <c r="AY38" t="inlineStr">
        <is>
          <t>991002973929702656</t>
        </is>
      </c>
      <c r="AZ38" t="inlineStr">
        <is>
          <t>991002973929702656</t>
        </is>
      </c>
      <c r="BA38" t="inlineStr">
        <is>
          <t>2260455980002656</t>
        </is>
      </c>
      <c r="BB38" t="inlineStr">
        <is>
          <t>BOOK</t>
        </is>
      </c>
      <c r="BD38" t="inlineStr">
        <is>
          <t>9780717201310</t>
        </is>
      </c>
      <c r="BE38" t="inlineStr">
        <is>
          <t>32285003553012</t>
        </is>
      </c>
      <c r="BF38" t="inlineStr">
        <is>
          <t>893793176</t>
        </is>
      </c>
    </row>
    <row r="39">
      <c r="A39" t="inlineStr">
        <is>
          <t>CURAL</t>
        </is>
      </c>
      <c r="B39" t="inlineStr">
        <is>
          <t>SHELVES</t>
        </is>
      </c>
      <c r="D39" t="inlineStr">
        <is>
          <t>AE5 .E333 1999</t>
        </is>
      </c>
      <c r="E39" t="inlineStr">
        <is>
          <t>0                      AE 0005000E  333         1999</t>
        </is>
      </c>
      <c r="F39" t="inlineStr">
        <is>
          <t>The encyclopedia Americana.</t>
        </is>
      </c>
      <c r="G39" t="inlineStr">
        <is>
          <t>V.14</t>
        </is>
      </c>
      <c r="H39" t="inlineStr">
        <is>
          <t>Yes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N39" t="inlineStr">
        <is>
          <t>Danbury, Conn : Grolier Incorporated, 1999.</t>
        </is>
      </c>
      <c r="O39" t="inlineStr">
        <is>
          <t>1999</t>
        </is>
      </c>
      <c r="Q39" t="inlineStr">
        <is>
          <t>eng</t>
        </is>
      </c>
      <c r="R39" t="inlineStr">
        <is>
          <t>ctu</t>
        </is>
      </c>
      <c r="T39" t="inlineStr">
        <is>
          <t xml:space="preserve">AE </t>
        </is>
      </c>
      <c r="U39" t="n">
        <v>2</v>
      </c>
      <c r="V39" t="n">
        <v>86</v>
      </c>
      <c r="X39" t="inlineStr">
        <is>
          <t>2001-04-05</t>
        </is>
      </c>
      <c r="Y39" t="inlineStr">
        <is>
          <t>1999-04-15</t>
        </is>
      </c>
      <c r="Z39" t="inlineStr">
        <is>
          <t>1999-04-15</t>
        </is>
      </c>
      <c r="AA39" t="n">
        <v>259</v>
      </c>
      <c r="AB39" t="n">
        <v>247</v>
      </c>
      <c r="AC39" t="n">
        <v>1249</v>
      </c>
      <c r="AD39" t="n">
        <v>1</v>
      </c>
      <c r="AE39" t="n">
        <v>8</v>
      </c>
      <c r="AF39" t="n">
        <v>3</v>
      </c>
      <c r="AG39" t="n">
        <v>12</v>
      </c>
      <c r="AH39" t="n">
        <v>1</v>
      </c>
      <c r="AI39" t="n">
        <v>3</v>
      </c>
      <c r="AJ39" t="n">
        <v>1</v>
      </c>
      <c r="AK39" t="n">
        <v>2</v>
      </c>
      <c r="AL39" t="n">
        <v>2</v>
      </c>
      <c r="AM39" t="n">
        <v>6</v>
      </c>
      <c r="AN39" t="n">
        <v>0</v>
      </c>
      <c r="AO39" t="n">
        <v>2</v>
      </c>
      <c r="AP39" t="n">
        <v>0</v>
      </c>
      <c r="AQ39" t="n">
        <v>1</v>
      </c>
      <c r="AR39" t="inlineStr">
        <is>
          <t>No</t>
        </is>
      </c>
      <c r="AS39" t="inlineStr">
        <is>
          <t>Yes</t>
        </is>
      </c>
      <c r="AT39">
        <f>HYPERLINK("http://catalog.hathitrust.org/Record/009818679","HathiTrust Record")</f>
        <v/>
      </c>
      <c r="AU3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39">
        <f>HYPERLINK("http://www.worldcat.org/oclc/39605372","WorldCat Record")</f>
        <v/>
      </c>
      <c r="AW39" t="inlineStr">
        <is>
          <t>5467244915:eng</t>
        </is>
      </c>
      <c r="AX39" t="inlineStr">
        <is>
          <t>39605372</t>
        </is>
      </c>
      <c r="AY39" t="inlineStr">
        <is>
          <t>991002973929702656</t>
        </is>
      </c>
      <c r="AZ39" t="inlineStr">
        <is>
          <t>991002973929702656</t>
        </is>
      </c>
      <c r="BA39" t="inlineStr">
        <is>
          <t>2260455980002656</t>
        </is>
      </c>
      <c r="BB39" t="inlineStr">
        <is>
          <t>BOOK</t>
        </is>
      </c>
      <c r="BD39" t="inlineStr">
        <is>
          <t>9780717201310</t>
        </is>
      </c>
      <c r="BE39" t="inlineStr">
        <is>
          <t>32285003552956</t>
        </is>
      </c>
      <c r="BF39" t="inlineStr">
        <is>
          <t>893774247</t>
        </is>
      </c>
    </row>
    <row r="40">
      <c r="A40" t="inlineStr">
        <is>
          <t>CURAL</t>
        </is>
      </c>
      <c r="B40" t="inlineStr">
        <is>
          <t>SHELVES</t>
        </is>
      </c>
      <c r="D40" t="inlineStr">
        <is>
          <t>AE5 .E333 1999</t>
        </is>
      </c>
      <c r="E40" t="inlineStr">
        <is>
          <t>0                      AE 0005000E  333         1999</t>
        </is>
      </c>
      <c r="F40" t="inlineStr">
        <is>
          <t>The encyclopedia Americana.</t>
        </is>
      </c>
      <c r="G40" t="inlineStr">
        <is>
          <t>V.16</t>
        </is>
      </c>
      <c r="H40" t="inlineStr">
        <is>
          <t>Yes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Danbury, Conn : Grolier Incorporated, 1999.</t>
        </is>
      </c>
      <c r="O40" t="inlineStr">
        <is>
          <t>1999</t>
        </is>
      </c>
      <c r="Q40" t="inlineStr">
        <is>
          <t>eng</t>
        </is>
      </c>
      <c r="R40" t="inlineStr">
        <is>
          <t>ctu</t>
        </is>
      </c>
      <c r="T40" t="inlineStr">
        <is>
          <t xml:space="preserve">AE </t>
        </is>
      </c>
      <c r="U40" t="n">
        <v>4</v>
      </c>
      <c r="V40" t="n">
        <v>86</v>
      </c>
      <c r="X40" t="inlineStr">
        <is>
          <t>2001-04-05</t>
        </is>
      </c>
      <c r="Y40" t="inlineStr">
        <is>
          <t>1999-04-15</t>
        </is>
      </c>
      <c r="Z40" t="inlineStr">
        <is>
          <t>1999-04-15</t>
        </is>
      </c>
      <c r="AA40" t="n">
        <v>259</v>
      </c>
      <c r="AB40" t="n">
        <v>247</v>
      </c>
      <c r="AC40" t="n">
        <v>1249</v>
      </c>
      <c r="AD40" t="n">
        <v>1</v>
      </c>
      <c r="AE40" t="n">
        <v>8</v>
      </c>
      <c r="AF40" t="n">
        <v>3</v>
      </c>
      <c r="AG40" t="n">
        <v>12</v>
      </c>
      <c r="AH40" t="n">
        <v>1</v>
      </c>
      <c r="AI40" t="n">
        <v>3</v>
      </c>
      <c r="AJ40" t="n">
        <v>1</v>
      </c>
      <c r="AK40" t="n">
        <v>2</v>
      </c>
      <c r="AL40" t="n">
        <v>2</v>
      </c>
      <c r="AM40" t="n">
        <v>6</v>
      </c>
      <c r="AN40" t="n">
        <v>0</v>
      </c>
      <c r="AO40" t="n">
        <v>2</v>
      </c>
      <c r="AP40" t="n">
        <v>0</v>
      </c>
      <c r="AQ40" t="n">
        <v>1</v>
      </c>
      <c r="AR40" t="inlineStr">
        <is>
          <t>No</t>
        </is>
      </c>
      <c r="AS40" t="inlineStr">
        <is>
          <t>Yes</t>
        </is>
      </c>
      <c r="AT40">
        <f>HYPERLINK("http://catalog.hathitrust.org/Record/009818679","HathiTrust Record")</f>
        <v/>
      </c>
      <c r="AU4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0">
        <f>HYPERLINK("http://www.worldcat.org/oclc/39605372","WorldCat Record")</f>
        <v/>
      </c>
      <c r="AW40" t="inlineStr">
        <is>
          <t>5467244915:eng</t>
        </is>
      </c>
      <c r="AX40" t="inlineStr">
        <is>
          <t>39605372</t>
        </is>
      </c>
      <c r="AY40" t="inlineStr">
        <is>
          <t>991002973929702656</t>
        </is>
      </c>
      <c r="AZ40" t="inlineStr">
        <is>
          <t>991002973929702656</t>
        </is>
      </c>
      <c r="BA40" t="inlineStr">
        <is>
          <t>2260455980002656</t>
        </is>
      </c>
      <c r="BB40" t="inlineStr">
        <is>
          <t>BOOK</t>
        </is>
      </c>
      <c r="BD40" t="inlineStr">
        <is>
          <t>9780717201310</t>
        </is>
      </c>
      <c r="BE40" t="inlineStr">
        <is>
          <t>32285003552972</t>
        </is>
      </c>
      <c r="BF40" t="inlineStr">
        <is>
          <t>893774245</t>
        </is>
      </c>
    </row>
    <row r="41">
      <c r="A41" t="inlineStr">
        <is>
          <t>CURAL</t>
        </is>
      </c>
      <c r="B41" t="inlineStr">
        <is>
          <t>SHELVES</t>
        </is>
      </c>
      <c r="D41" t="inlineStr">
        <is>
          <t>AE5 .E333 1999</t>
        </is>
      </c>
      <c r="E41" t="inlineStr">
        <is>
          <t>0                      AE 0005000E  333         1999</t>
        </is>
      </c>
      <c r="F41" t="inlineStr">
        <is>
          <t>The encyclopedia Americana.</t>
        </is>
      </c>
      <c r="G41" t="inlineStr">
        <is>
          <t>V.21</t>
        </is>
      </c>
      <c r="H41" t="inlineStr">
        <is>
          <t>Yes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Danbury, Conn : Grolier Incorporated, 1999.</t>
        </is>
      </c>
      <c r="O41" t="inlineStr">
        <is>
          <t>1999</t>
        </is>
      </c>
      <c r="Q41" t="inlineStr">
        <is>
          <t>eng</t>
        </is>
      </c>
      <c r="R41" t="inlineStr">
        <is>
          <t>ctu</t>
        </is>
      </c>
      <c r="T41" t="inlineStr">
        <is>
          <t xml:space="preserve">AE </t>
        </is>
      </c>
      <c r="U41" t="n">
        <v>3</v>
      </c>
      <c r="V41" t="n">
        <v>86</v>
      </c>
      <c r="X41" t="inlineStr">
        <is>
          <t>2001-04-05</t>
        </is>
      </c>
      <c r="Y41" t="inlineStr">
        <is>
          <t>1999-04-15</t>
        </is>
      </c>
      <c r="Z41" t="inlineStr">
        <is>
          <t>1999-04-15</t>
        </is>
      </c>
      <c r="AA41" t="n">
        <v>259</v>
      </c>
      <c r="AB41" t="n">
        <v>247</v>
      </c>
      <c r="AC41" t="n">
        <v>1249</v>
      </c>
      <c r="AD41" t="n">
        <v>1</v>
      </c>
      <c r="AE41" t="n">
        <v>8</v>
      </c>
      <c r="AF41" t="n">
        <v>3</v>
      </c>
      <c r="AG41" t="n">
        <v>12</v>
      </c>
      <c r="AH41" t="n">
        <v>1</v>
      </c>
      <c r="AI41" t="n">
        <v>3</v>
      </c>
      <c r="AJ41" t="n">
        <v>1</v>
      </c>
      <c r="AK41" t="n">
        <v>2</v>
      </c>
      <c r="AL41" t="n">
        <v>2</v>
      </c>
      <c r="AM41" t="n">
        <v>6</v>
      </c>
      <c r="AN41" t="n">
        <v>0</v>
      </c>
      <c r="AO41" t="n">
        <v>2</v>
      </c>
      <c r="AP41" t="n">
        <v>0</v>
      </c>
      <c r="AQ41" t="n">
        <v>1</v>
      </c>
      <c r="AR41" t="inlineStr">
        <is>
          <t>No</t>
        </is>
      </c>
      <c r="AS41" t="inlineStr">
        <is>
          <t>Yes</t>
        </is>
      </c>
      <c r="AT41">
        <f>HYPERLINK("http://catalog.hathitrust.org/Record/009818679","HathiTrust Record")</f>
        <v/>
      </c>
      <c r="AU4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1">
        <f>HYPERLINK("http://www.worldcat.org/oclc/39605372","WorldCat Record")</f>
        <v/>
      </c>
      <c r="AW41" t="inlineStr">
        <is>
          <t>5467244915:eng</t>
        </is>
      </c>
      <c r="AX41" t="inlineStr">
        <is>
          <t>39605372</t>
        </is>
      </c>
      <c r="AY41" t="inlineStr">
        <is>
          <t>991002973929702656</t>
        </is>
      </c>
      <c r="AZ41" t="inlineStr">
        <is>
          <t>991002973929702656</t>
        </is>
      </c>
      <c r="BA41" t="inlineStr">
        <is>
          <t>2260455980002656</t>
        </is>
      </c>
      <c r="BB41" t="inlineStr">
        <is>
          <t>BOOK</t>
        </is>
      </c>
      <c r="BD41" t="inlineStr">
        <is>
          <t>9780717201310</t>
        </is>
      </c>
      <c r="BE41" t="inlineStr">
        <is>
          <t>32285003553020</t>
        </is>
      </c>
      <c r="BF41" t="inlineStr">
        <is>
          <t>893809764</t>
        </is>
      </c>
    </row>
    <row r="42">
      <c r="A42" t="inlineStr">
        <is>
          <t>CURAL</t>
        </is>
      </c>
      <c r="B42" t="inlineStr">
        <is>
          <t>SHELVES</t>
        </is>
      </c>
      <c r="D42" t="inlineStr">
        <is>
          <t>AE5 .E333 1999</t>
        </is>
      </c>
      <c r="E42" t="inlineStr">
        <is>
          <t>0                      AE 0005000E  333         1999</t>
        </is>
      </c>
      <c r="F42" t="inlineStr">
        <is>
          <t>The encyclopedia Americana.</t>
        </is>
      </c>
      <c r="G42" t="inlineStr">
        <is>
          <t>V.10</t>
        </is>
      </c>
      <c r="H42" t="inlineStr">
        <is>
          <t>Yes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N42" t="inlineStr">
        <is>
          <t>Danbury, Conn : Grolier Incorporated, 1999.</t>
        </is>
      </c>
      <c r="O42" t="inlineStr">
        <is>
          <t>1999</t>
        </is>
      </c>
      <c r="Q42" t="inlineStr">
        <is>
          <t>eng</t>
        </is>
      </c>
      <c r="R42" t="inlineStr">
        <is>
          <t>ctu</t>
        </is>
      </c>
      <c r="T42" t="inlineStr">
        <is>
          <t xml:space="preserve">AE </t>
        </is>
      </c>
      <c r="U42" t="n">
        <v>5</v>
      </c>
      <c r="V42" t="n">
        <v>86</v>
      </c>
      <c r="X42" t="inlineStr">
        <is>
          <t>2001-04-05</t>
        </is>
      </c>
      <c r="Y42" t="inlineStr">
        <is>
          <t>1999-04-15</t>
        </is>
      </c>
      <c r="Z42" t="inlineStr">
        <is>
          <t>1999-04-15</t>
        </is>
      </c>
      <c r="AA42" t="n">
        <v>259</v>
      </c>
      <c r="AB42" t="n">
        <v>247</v>
      </c>
      <c r="AC42" t="n">
        <v>1249</v>
      </c>
      <c r="AD42" t="n">
        <v>1</v>
      </c>
      <c r="AE42" t="n">
        <v>8</v>
      </c>
      <c r="AF42" t="n">
        <v>3</v>
      </c>
      <c r="AG42" t="n">
        <v>12</v>
      </c>
      <c r="AH42" t="n">
        <v>1</v>
      </c>
      <c r="AI42" t="n">
        <v>3</v>
      </c>
      <c r="AJ42" t="n">
        <v>1</v>
      </c>
      <c r="AK42" t="n">
        <v>2</v>
      </c>
      <c r="AL42" t="n">
        <v>2</v>
      </c>
      <c r="AM42" t="n">
        <v>6</v>
      </c>
      <c r="AN42" t="n">
        <v>0</v>
      </c>
      <c r="AO42" t="n">
        <v>2</v>
      </c>
      <c r="AP42" t="n">
        <v>0</v>
      </c>
      <c r="AQ42" t="n">
        <v>1</v>
      </c>
      <c r="AR42" t="inlineStr">
        <is>
          <t>No</t>
        </is>
      </c>
      <c r="AS42" t="inlineStr">
        <is>
          <t>Yes</t>
        </is>
      </c>
      <c r="AT42">
        <f>HYPERLINK("http://catalog.hathitrust.org/Record/009818679","HathiTrust Record")</f>
        <v/>
      </c>
      <c r="AU4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2">
        <f>HYPERLINK("http://www.worldcat.org/oclc/39605372","WorldCat Record")</f>
        <v/>
      </c>
      <c r="AW42" t="inlineStr">
        <is>
          <t>5467244915:eng</t>
        </is>
      </c>
      <c r="AX42" t="inlineStr">
        <is>
          <t>39605372</t>
        </is>
      </c>
      <c r="AY42" t="inlineStr">
        <is>
          <t>991002973929702656</t>
        </is>
      </c>
      <c r="AZ42" t="inlineStr">
        <is>
          <t>991002973929702656</t>
        </is>
      </c>
      <c r="BA42" t="inlineStr">
        <is>
          <t>2260455980002656</t>
        </is>
      </c>
      <c r="BB42" t="inlineStr">
        <is>
          <t>BOOK</t>
        </is>
      </c>
      <c r="BD42" t="inlineStr">
        <is>
          <t>9780717201310</t>
        </is>
      </c>
      <c r="BE42" t="inlineStr">
        <is>
          <t>32285003552915</t>
        </is>
      </c>
      <c r="BF42" t="inlineStr">
        <is>
          <t>893774248</t>
        </is>
      </c>
    </row>
    <row r="43">
      <c r="A43" t="inlineStr">
        <is>
          <t>CURAL</t>
        </is>
      </c>
      <c r="B43" t="inlineStr">
        <is>
          <t>SHELVES</t>
        </is>
      </c>
      <c r="D43" t="inlineStr">
        <is>
          <t>AE5 .E333 1999</t>
        </is>
      </c>
      <c r="E43" t="inlineStr">
        <is>
          <t>0                      AE 0005000E  333         1999</t>
        </is>
      </c>
      <c r="F43" t="inlineStr">
        <is>
          <t>The encyclopedia Americana.</t>
        </is>
      </c>
      <c r="G43" t="inlineStr">
        <is>
          <t>V.30</t>
        </is>
      </c>
      <c r="H43" t="inlineStr">
        <is>
          <t>Yes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N43" t="inlineStr">
        <is>
          <t>Danbury, Conn : Grolier Incorporated, 1999.</t>
        </is>
      </c>
      <c r="O43" t="inlineStr">
        <is>
          <t>1999</t>
        </is>
      </c>
      <c r="Q43" t="inlineStr">
        <is>
          <t>eng</t>
        </is>
      </c>
      <c r="R43" t="inlineStr">
        <is>
          <t>ctu</t>
        </is>
      </c>
      <c r="T43" t="inlineStr">
        <is>
          <t xml:space="preserve">AE </t>
        </is>
      </c>
      <c r="U43" t="n">
        <v>0</v>
      </c>
      <c r="V43" t="n">
        <v>86</v>
      </c>
      <c r="X43" t="inlineStr">
        <is>
          <t>2001-04-05</t>
        </is>
      </c>
      <c r="Y43" t="inlineStr">
        <is>
          <t>1999-04-15</t>
        </is>
      </c>
      <c r="Z43" t="inlineStr">
        <is>
          <t>1999-04-15</t>
        </is>
      </c>
      <c r="AA43" t="n">
        <v>259</v>
      </c>
      <c r="AB43" t="n">
        <v>247</v>
      </c>
      <c r="AC43" t="n">
        <v>1249</v>
      </c>
      <c r="AD43" t="n">
        <v>1</v>
      </c>
      <c r="AE43" t="n">
        <v>8</v>
      </c>
      <c r="AF43" t="n">
        <v>3</v>
      </c>
      <c r="AG43" t="n">
        <v>12</v>
      </c>
      <c r="AH43" t="n">
        <v>1</v>
      </c>
      <c r="AI43" t="n">
        <v>3</v>
      </c>
      <c r="AJ43" t="n">
        <v>1</v>
      </c>
      <c r="AK43" t="n">
        <v>2</v>
      </c>
      <c r="AL43" t="n">
        <v>2</v>
      </c>
      <c r="AM43" t="n">
        <v>6</v>
      </c>
      <c r="AN43" t="n">
        <v>0</v>
      </c>
      <c r="AO43" t="n">
        <v>2</v>
      </c>
      <c r="AP43" t="n">
        <v>0</v>
      </c>
      <c r="AQ43" t="n">
        <v>1</v>
      </c>
      <c r="AR43" t="inlineStr">
        <is>
          <t>No</t>
        </is>
      </c>
      <c r="AS43" t="inlineStr">
        <is>
          <t>Yes</t>
        </is>
      </c>
      <c r="AT43">
        <f>HYPERLINK("http://catalog.hathitrust.org/Record/009818679","HathiTrust Record")</f>
        <v/>
      </c>
      <c r="AU4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3">
        <f>HYPERLINK("http://www.worldcat.org/oclc/39605372","WorldCat Record")</f>
        <v/>
      </c>
      <c r="AW43" t="inlineStr">
        <is>
          <t>5467244915:eng</t>
        </is>
      </c>
      <c r="AX43" t="inlineStr">
        <is>
          <t>39605372</t>
        </is>
      </c>
      <c r="AY43" t="inlineStr">
        <is>
          <t>991002973929702656</t>
        </is>
      </c>
      <c r="AZ43" t="inlineStr">
        <is>
          <t>991002973929702656</t>
        </is>
      </c>
      <c r="BA43" t="inlineStr">
        <is>
          <t>2260455980002656</t>
        </is>
      </c>
      <c r="BB43" t="inlineStr">
        <is>
          <t>BOOK</t>
        </is>
      </c>
      <c r="BD43" t="inlineStr">
        <is>
          <t>9780717201310</t>
        </is>
      </c>
      <c r="BE43" t="inlineStr">
        <is>
          <t>32285003553111</t>
        </is>
      </c>
      <c r="BF43" t="inlineStr">
        <is>
          <t>893809759</t>
        </is>
      </c>
    </row>
    <row r="44">
      <c r="A44" t="inlineStr">
        <is>
          <t>CURAL</t>
        </is>
      </c>
      <c r="B44" t="inlineStr">
        <is>
          <t>SHELVES</t>
        </is>
      </c>
      <c r="D44" t="inlineStr">
        <is>
          <t>AE5 .E333 1999</t>
        </is>
      </c>
      <c r="E44" t="inlineStr">
        <is>
          <t>0                      AE 0005000E  333         1999</t>
        </is>
      </c>
      <c r="F44" t="inlineStr">
        <is>
          <t>The encyclopedia Americana.</t>
        </is>
      </c>
      <c r="G44" t="inlineStr">
        <is>
          <t>V.17</t>
        </is>
      </c>
      <c r="H44" t="inlineStr">
        <is>
          <t>Yes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N44" t="inlineStr">
        <is>
          <t>Danbury, Conn : Grolier Incorporated, 1999.</t>
        </is>
      </c>
      <c r="O44" t="inlineStr">
        <is>
          <t>1999</t>
        </is>
      </c>
      <c r="Q44" t="inlineStr">
        <is>
          <t>eng</t>
        </is>
      </c>
      <c r="R44" t="inlineStr">
        <is>
          <t>ctu</t>
        </is>
      </c>
      <c r="T44" t="inlineStr">
        <is>
          <t xml:space="preserve">AE </t>
        </is>
      </c>
      <c r="U44" t="n">
        <v>2</v>
      </c>
      <c r="V44" t="n">
        <v>86</v>
      </c>
      <c r="X44" t="inlineStr">
        <is>
          <t>2001-04-05</t>
        </is>
      </c>
      <c r="Y44" t="inlineStr">
        <is>
          <t>1999-04-15</t>
        </is>
      </c>
      <c r="Z44" t="inlineStr">
        <is>
          <t>1999-04-15</t>
        </is>
      </c>
      <c r="AA44" t="n">
        <v>259</v>
      </c>
      <c r="AB44" t="n">
        <v>247</v>
      </c>
      <c r="AC44" t="n">
        <v>1249</v>
      </c>
      <c r="AD44" t="n">
        <v>1</v>
      </c>
      <c r="AE44" t="n">
        <v>8</v>
      </c>
      <c r="AF44" t="n">
        <v>3</v>
      </c>
      <c r="AG44" t="n">
        <v>12</v>
      </c>
      <c r="AH44" t="n">
        <v>1</v>
      </c>
      <c r="AI44" t="n">
        <v>3</v>
      </c>
      <c r="AJ44" t="n">
        <v>1</v>
      </c>
      <c r="AK44" t="n">
        <v>2</v>
      </c>
      <c r="AL44" t="n">
        <v>2</v>
      </c>
      <c r="AM44" t="n">
        <v>6</v>
      </c>
      <c r="AN44" t="n">
        <v>0</v>
      </c>
      <c r="AO44" t="n">
        <v>2</v>
      </c>
      <c r="AP44" t="n">
        <v>0</v>
      </c>
      <c r="AQ44" t="n">
        <v>1</v>
      </c>
      <c r="AR44" t="inlineStr">
        <is>
          <t>No</t>
        </is>
      </c>
      <c r="AS44" t="inlineStr">
        <is>
          <t>Yes</t>
        </is>
      </c>
      <c r="AT44">
        <f>HYPERLINK("http://catalog.hathitrust.org/Record/009818679","HathiTrust Record")</f>
        <v/>
      </c>
      <c r="AU4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4">
        <f>HYPERLINK("http://www.worldcat.org/oclc/39605372","WorldCat Record")</f>
        <v/>
      </c>
      <c r="AW44" t="inlineStr">
        <is>
          <t>5467244915:eng</t>
        </is>
      </c>
      <c r="AX44" t="inlineStr">
        <is>
          <t>39605372</t>
        </is>
      </c>
      <c r="AY44" t="inlineStr">
        <is>
          <t>991002973929702656</t>
        </is>
      </c>
      <c r="AZ44" t="inlineStr">
        <is>
          <t>991002973929702656</t>
        </is>
      </c>
      <c r="BA44" t="inlineStr">
        <is>
          <t>2260455980002656</t>
        </is>
      </c>
      <c r="BB44" t="inlineStr">
        <is>
          <t>BOOK</t>
        </is>
      </c>
      <c r="BD44" t="inlineStr">
        <is>
          <t>9780717201310</t>
        </is>
      </c>
      <c r="BE44" t="inlineStr">
        <is>
          <t>32285003552980</t>
        </is>
      </c>
      <c r="BF44" t="inlineStr">
        <is>
          <t>893793177</t>
        </is>
      </c>
    </row>
    <row r="45">
      <c r="A45" t="inlineStr">
        <is>
          <t>CURAL</t>
        </is>
      </c>
      <c r="B45" t="inlineStr">
        <is>
          <t>SHELVES</t>
        </is>
      </c>
      <c r="D45" t="inlineStr">
        <is>
          <t>AE5 .E333 1999</t>
        </is>
      </c>
      <c r="E45" t="inlineStr">
        <is>
          <t>0                      AE 0005000E  333         1999</t>
        </is>
      </c>
      <c r="F45" t="inlineStr">
        <is>
          <t>The encyclopedia Americana.</t>
        </is>
      </c>
      <c r="G45" t="inlineStr">
        <is>
          <t>V.7</t>
        </is>
      </c>
      <c r="H45" t="inlineStr">
        <is>
          <t>Yes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N45" t="inlineStr">
        <is>
          <t>Danbury, Conn : Grolier Incorporated, 1999.</t>
        </is>
      </c>
      <c r="O45" t="inlineStr">
        <is>
          <t>1999</t>
        </is>
      </c>
      <c r="Q45" t="inlineStr">
        <is>
          <t>eng</t>
        </is>
      </c>
      <c r="R45" t="inlineStr">
        <is>
          <t>ctu</t>
        </is>
      </c>
      <c r="T45" t="inlineStr">
        <is>
          <t xml:space="preserve">AE </t>
        </is>
      </c>
      <c r="U45" t="n">
        <v>0</v>
      </c>
      <c r="V45" t="n">
        <v>86</v>
      </c>
      <c r="X45" t="inlineStr">
        <is>
          <t>2001-04-05</t>
        </is>
      </c>
      <c r="Y45" t="inlineStr">
        <is>
          <t>1999-04-15</t>
        </is>
      </c>
      <c r="Z45" t="inlineStr">
        <is>
          <t>1999-04-15</t>
        </is>
      </c>
      <c r="AA45" t="n">
        <v>259</v>
      </c>
      <c r="AB45" t="n">
        <v>247</v>
      </c>
      <c r="AC45" t="n">
        <v>1249</v>
      </c>
      <c r="AD45" t="n">
        <v>1</v>
      </c>
      <c r="AE45" t="n">
        <v>8</v>
      </c>
      <c r="AF45" t="n">
        <v>3</v>
      </c>
      <c r="AG45" t="n">
        <v>12</v>
      </c>
      <c r="AH45" t="n">
        <v>1</v>
      </c>
      <c r="AI45" t="n">
        <v>3</v>
      </c>
      <c r="AJ45" t="n">
        <v>1</v>
      </c>
      <c r="AK45" t="n">
        <v>2</v>
      </c>
      <c r="AL45" t="n">
        <v>2</v>
      </c>
      <c r="AM45" t="n">
        <v>6</v>
      </c>
      <c r="AN45" t="n">
        <v>0</v>
      </c>
      <c r="AO45" t="n">
        <v>2</v>
      </c>
      <c r="AP45" t="n">
        <v>0</v>
      </c>
      <c r="AQ45" t="n">
        <v>1</v>
      </c>
      <c r="AR45" t="inlineStr">
        <is>
          <t>No</t>
        </is>
      </c>
      <c r="AS45" t="inlineStr">
        <is>
          <t>Yes</t>
        </is>
      </c>
      <c r="AT45">
        <f>HYPERLINK("http://catalog.hathitrust.org/Record/009818679","HathiTrust Record")</f>
        <v/>
      </c>
      <c r="AU4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5">
        <f>HYPERLINK("http://www.worldcat.org/oclc/39605372","WorldCat Record")</f>
        <v/>
      </c>
      <c r="AW45" t="inlineStr">
        <is>
          <t>5467244915:eng</t>
        </is>
      </c>
      <c r="AX45" t="inlineStr">
        <is>
          <t>39605372</t>
        </is>
      </c>
      <c r="AY45" t="inlineStr">
        <is>
          <t>991002973929702656</t>
        </is>
      </c>
      <c r="AZ45" t="inlineStr">
        <is>
          <t>991002973929702656</t>
        </is>
      </c>
      <c r="BA45" t="inlineStr">
        <is>
          <t>2260455980002656</t>
        </is>
      </c>
      <c r="BB45" t="inlineStr">
        <is>
          <t>BOOK</t>
        </is>
      </c>
      <c r="BD45" t="inlineStr">
        <is>
          <t>9780717201310</t>
        </is>
      </c>
      <c r="BE45" t="inlineStr">
        <is>
          <t>32285003552881</t>
        </is>
      </c>
      <c r="BF45" t="inlineStr">
        <is>
          <t>893805286</t>
        </is>
      </c>
    </row>
    <row r="46">
      <c r="A46" t="inlineStr">
        <is>
          <t>CURAL</t>
        </is>
      </c>
      <c r="B46" t="inlineStr">
        <is>
          <t>SHELVES</t>
        </is>
      </c>
      <c r="D46" t="inlineStr">
        <is>
          <t>AE5 .E333 1999</t>
        </is>
      </c>
      <c r="E46" t="inlineStr">
        <is>
          <t>0                      AE 0005000E  333         1999</t>
        </is>
      </c>
      <c r="F46" t="inlineStr">
        <is>
          <t>The encyclopedia Americana.</t>
        </is>
      </c>
      <c r="G46" t="inlineStr">
        <is>
          <t>V.13</t>
        </is>
      </c>
      <c r="H46" t="inlineStr">
        <is>
          <t>Yes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N46" t="inlineStr">
        <is>
          <t>Danbury, Conn : Grolier Incorporated, 1999.</t>
        </is>
      </c>
      <c r="O46" t="inlineStr">
        <is>
          <t>1999</t>
        </is>
      </c>
      <c r="Q46" t="inlineStr">
        <is>
          <t>eng</t>
        </is>
      </c>
      <c r="R46" t="inlineStr">
        <is>
          <t>ctu</t>
        </is>
      </c>
      <c r="T46" t="inlineStr">
        <is>
          <t xml:space="preserve">AE </t>
        </is>
      </c>
      <c r="U46" t="n">
        <v>3</v>
      </c>
      <c r="V46" t="n">
        <v>86</v>
      </c>
      <c r="X46" t="inlineStr">
        <is>
          <t>2001-04-05</t>
        </is>
      </c>
      <c r="Y46" t="inlineStr">
        <is>
          <t>1999-04-15</t>
        </is>
      </c>
      <c r="Z46" t="inlineStr">
        <is>
          <t>1999-04-15</t>
        </is>
      </c>
      <c r="AA46" t="n">
        <v>259</v>
      </c>
      <c r="AB46" t="n">
        <v>247</v>
      </c>
      <c r="AC46" t="n">
        <v>1249</v>
      </c>
      <c r="AD46" t="n">
        <v>1</v>
      </c>
      <c r="AE46" t="n">
        <v>8</v>
      </c>
      <c r="AF46" t="n">
        <v>3</v>
      </c>
      <c r="AG46" t="n">
        <v>12</v>
      </c>
      <c r="AH46" t="n">
        <v>1</v>
      </c>
      <c r="AI46" t="n">
        <v>3</v>
      </c>
      <c r="AJ46" t="n">
        <v>1</v>
      </c>
      <c r="AK46" t="n">
        <v>2</v>
      </c>
      <c r="AL46" t="n">
        <v>2</v>
      </c>
      <c r="AM46" t="n">
        <v>6</v>
      </c>
      <c r="AN46" t="n">
        <v>0</v>
      </c>
      <c r="AO46" t="n">
        <v>2</v>
      </c>
      <c r="AP46" t="n">
        <v>0</v>
      </c>
      <c r="AQ46" t="n">
        <v>1</v>
      </c>
      <c r="AR46" t="inlineStr">
        <is>
          <t>No</t>
        </is>
      </c>
      <c r="AS46" t="inlineStr">
        <is>
          <t>Yes</t>
        </is>
      </c>
      <c r="AT46">
        <f>HYPERLINK("http://catalog.hathitrust.org/Record/009818679","HathiTrust Record")</f>
        <v/>
      </c>
      <c r="AU4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6">
        <f>HYPERLINK("http://www.worldcat.org/oclc/39605372","WorldCat Record")</f>
        <v/>
      </c>
      <c r="AW46" t="inlineStr">
        <is>
          <t>5467244915:eng</t>
        </is>
      </c>
      <c r="AX46" t="inlineStr">
        <is>
          <t>39605372</t>
        </is>
      </c>
      <c r="AY46" t="inlineStr">
        <is>
          <t>991002973929702656</t>
        </is>
      </c>
      <c r="AZ46" t="inlineStr">
        <is>
          <t>991002973929702656</t>
        </is>
      </c>
      <c r="BA46" t="inlineStr">
        <is>
          <t>2260455980002656</t>
        </is>
      </c>
      <c r="BB46" t="inlineStr">
        <is>
          <t>BOOK</t>
        </is>
      </c>
      <c r="BD46" t="inlineStr">
        <is>
          <t>9780717201310</t>
        </is>
      </c>
      <c r="BE46" t="inlineStr">
        <is>
          <t>32285003552949</t>
        </is>
      </c>
      <c r="BF46" t="inlineStr">
        <is>
          <t>893809766</t>
        </is>
      </c>
    </row>
    <row r="47">
      <c r="A47" t="inlineStr">
        <is>
          <t>CURAL</t>
        </is>
      </c>
      <c r="B47" t="inlineStr">
        <is>
          <t>SHELVES</t>
        </is>
      </c>
      <c r="D47" t="inlineStr">
        <is>
          <t>AE5 .E333 1999</t>
        </is>
      </c>
      <c r="E47" t="inlineStr">
        <is>
          <t>0                      AE 0005000E  333         1999</t>
        </is>
      </c>
      <c r="F47" t="inlineStr">
        <is>
          <t>The encyclopedia Americana.</t>
        </is>
      </c>
      <c r="G47" t="inlineStr">
        <is>
          <t>V.6</t>
        </is>
      </c>
      <c r="H47" t="inlineStr">
        <is>
          <t>Yes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N47" t="inlineStr">
        <is>
          <t>Danbury, Conn : Grolier Incorporated, 1999.</t>
        </is>
      </c>
      <c r="O47" t="inlineStr">
        <is>
          <t>1999</t>
        </is>
      </c>
      <c r="Q47" t="inlineStr">
        <is>
          <t>eng</t>
        </is>
      </c>
      <c r="R47" t="inlineStr">
        <is>
          <t>ctu</t>
        </is>
      </c>
      <c r="T47" t="inlineStr">
        <is>
          <t xml:space="preserve">AE </t>
        </is>
      </c>
      <c r="U47" t="n">
        <v>3</v>
      </c>
      <c r="V47" t="n">
        <v>86</v>
      </c>
      <c r="X47" t="inlineStr">
        <is>
          <t>2001-04-05</t>
        </is>
      </c>
      <c r="Y47" t="inlineStr">
        <is>
          <t>1999-04-15</t>
        </is>
      </c>
      <c r="Z47" t="inlineStr">
        <is>
          <t>1999-04-15</t>
        </is>
      </c>
      <c r="AA47" t="n">
        <v>259</v>
      </c>
      <c r="AB47" t="n">
        <v>247</v>
      </c>
      <c r="AC47" t="n">
        <v>1249</v>
      </c>
      <c r="AD47" t="n">
        <v>1</v>
      </c>
      <c r="AE47" t="n">
        <v>8</v>
      </c>
      <c r="AF47" t="n">
        <v>3</v>
      </c>
      <c r="AG47" t="n">
        <v>12</v>
      </c>
      <c r="AH47" t="n">
        <v>1</v>
      </c>
      <c r="AI47" t="n">
        <v>3</v>
      </c>
      <c r="AJ47" t="n">
        <v>1</v>
      </c>
      <c r="AK47" t="n">
        <v>2</v>
      </c>
      <c r="AL47" t="n">
        <v>2</v>
      </c>
      <c r="AM47" t="n">
        <v>6</v>
      </c>
      <c r="AN47" t="n">
        <v>0</v>
      </c>
      <c r="AO47" t="n">
        <v>2</v>
      </c>
      <c r="AP47" t="n">
        <v>0</v>
      </c>
      <c r="AQ47" t="n">
        <v>1</v>
      </c>
      <c r="AR47" t="inlineStr">
        <is>
          <t>No</t>
        </is>
      </c>
      <c r="AS47" t="inlineStr">
        <is>
          <t>Yes</t>
        </is>
      </c>
      <c r="AT47">
        <f>HYPERLINK("http://catalog.hathitrust.org/Record/009818679","HathiTrust Record")</f>
        <v/>
      </c>
      <c r="AU4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7">
        <f>HYPERLINK("http://www.worldcat.org/oclc/39605372","WorldCat Record")</f>
        <v/>
      </c>
      <c r="AW47" t="inlineStr">
        <is>
          <t>5467244915:eng</t>
        </is>
      </c>
      <c r="AX47" t="inlineStr">
        <is>
          <t>39605372</t>
        </is>
      </c>
      <c r="AY47" t="inlineStr">
        <is>
          <t>991002973929702656</t>
        </is>
      </c>
      <c r="AZ47" t="inlineStr">
        <is>
          <t>991002973929702656</t>
        </is>
      </c>
      <c r="BA47" t="inlineStr">
        <is>
          <t>2260455980002656</t>
        </is>
      </c>
      <c r="BB47" t="inlineStr">
        <is>
          <t>BOOK</t>
        </is>
      </c>
      <c r="BD47" t="inlineStr">
        <is>
          <t>9780717201310</t>
        </is>
      </c>
      <c r="BE47" t="inlineStr">
        <is>
          <t>32285003552873</t>
        </is>
      </c>
      <c r="BF47" t="inlineStr">
        <is>
          <t>893793172</t>
        </is>
      </c>
    </row>
    <row r="48">
      <c r="A48" t="inlineStr">
        <is>
          <t>CURAL</t>
        </is>
      </c>
      <c r="B48" t="inlineStr">
        <is>
          <t>SHELVES</t>
        </is>
      </c>
      <c r="D48" t="inlineStr">
        <is>
          <t>AE5 .E333 1999</t>
        </is>
      </c>
      <c r="E48" t="inlineStr">
        <is>
          <t>0                      AE 0005000E  333         1999</t>
        </is>
      </c>
      <c r="F48" t="inlineStr">
        <is>
          <t>The encyclopedia Americana.</t>
        </is>
      </c>
      <c r="G48" t="inlineStr">
        <is>
          <t>V.25</t>
        </is>
      </c>
      <c r="H48" t="inlineStr">
        <is>
          <t>Yes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N48" t="inlineStr">
        <is>
          <t>Danbury, Conn : Grolier Incorporated, 1999.</t>
        </is>
      </c>
      <c r="O48" t="inlineStr">
        <is>
          <t>1999</t>
        </is>
      </c>
      <c r="Q48" t="inlineStr">
        <is>
          <t>eng</t>
        </is>
      </c>
      <c r="R48" t="inlineStr">
        <is>
          <t>ctu</t>
        </is>
      </c>
      <c r="T48" t="inlineStr">
        <is>
          <t xml:space="preserve">AE </t>
        </is>
      </c>
      <c r="U48" t="n">
        <v>0</v>
      </c>
      <c r="V48" t="n">
        <v>86</v>
      </c>
      <c r="X48" t="inlineStr">
        <is>
          <t>2001-04-05</t>
        </is>
      </c>
      <c r="Y48" t="inlineStr">
        <is>
          <t>1999-04-15</t>
        </is>
      </c>
      <c r="Z48" t="inlineStr">
        <is>
          <t>1999-04-15</t>
        </is>
      </c>
      <c r="AA48" t="n">
        <v>259</v>
      </c>
      <c r="AB48" t="n">
        <v>247</v>
      </c>
      <c r="AC48" t="n">
        <v>1249</v>
      </c>
      <c r="AD48" t="n">
        <v>1</v>
      </c>
      <c r="AE48" t="n">
        <v>8</v>
      </c>
      <c r="AF48" t="n">
        <v>3</v>
      </c>
      <c r="AG48" t="n">
        <v>12</v>
      </c>
      <c r="AH48" t="n">
        <v>1</v>
      </c>
      <c r="AI48" t="n">
        <v>3</v>
      </c>
      <c r="AJ48" t="n">
        <v>1</v>
      </c>
      <c r="AK48" t="n">
        <v>2</v>
      </c>
      <c r="AL48" t="n">
        <v>2</v>
      </c>
      <c r="AM48" t="n">
        <v>6</v>
      </c>
      <c r="AN48" t="n">
        <v>0</v>
      </c>
      <c r="AO48" t="n">
        <v>2</v>
      </c>
      <c r="AP48" t="n">
        <v>0</v>
      </c>
      <c r="AQ48" t="n">
        <v>1</v>
      </c>
      <c r="AR48" t="inlineStr">
        <is>
          <t>No</t>
        </is>
      </c>
      <c r="AS48" t="inlineStr">
        <is>
          <t>Yes</t>
        </is>
      </c>
      <c r="AT48">
        <f>HYPERLINK("http://catalog.hathitrust.org/Record/009818679","HathiTrust Record")</f>
        <v/>
      </c>
      <c r="AU4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8">
        <f>HYPERLINK("http://www.worldcat.org/oclc/39605372","WorldCat Record")</f>
        <v/>
      </c>
      <c r="AW48" t="inlineStr">
        <is>
          <t>5467244915:eng</t>
        </is>
      </c>
      <c r="AX48" t="inlineStr">
        <is>
          <t>39605372</t>
        </is>
      </c>
      <c r="AY48" t="inlineStr">
        <is>
          <t>991002973929702656</t>
        </is>
      </c>
      <c r="AZ48" t="inlineStr">
        <is>
          <t>991002973929702656</t>
        </is>
      </c>
      <c r="BA48" t="inlineStr">
        <is>
          <t>2260455980002656</t>
        </is>
      </c>
      <c r="BB48" t="inlineStr">
        <is>
          <t>BOOK</t>
        </is>
      </c>
      <c r="BD48" t="inlineStr">
        <is>
          <t>9780717201310</t>
        </is>
      </c>
      <c r="BE48" t="inlineStr">
        <is>
          <t>32285003553061</t>
        </is>
      </c>
      <c r="BF48" t="inlineStr">
        <is>
          <t>893809763</t>
        </is>
      </c>
    </row>
    <row r="49">
      <c r="A49" t="inlineStr">
        <is>
          <t>CURAL</t>
        </is>
      </c>
      <c r="B49" t="inlineStr">
        <is>
          <t>SHELVES</t>
        </is>
      </c>
      <c r="D49" t="inlineStr">
        <is>
          <t>AE5 .E333 1999</t>
        </is>
      </c>
      <c r="E49" t="inlineStr">
        <is>
          <t>0                      AE 0005000E  333         1999</t>
        </is>
      </c>
      <c r="F49" t="inlineStr">
        <is>
          <t>The encyclopedia Americana.</t>
        </is>
      </c>
      <c r="G49" t="inlineStr">
        <is>
          <t>V.5</t>
        </is>
      </c>
      <c r="H49" t="inlineStr">
        <is>
          <t>Yes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N49" t="inlineStr">
        <is>
          <t>Danbury, Conn : Grolier Incorporated, 1999.</t>
        </is>
      </c>
      <c r="O49" t="inlineStr">
        <is>
          <t>1999</t>
        </is>
      </c>
      <c r="Q49" t="inlineStr">
        <is>
          <t>eng</t>
        </is>
      </c>
      <c r="R49" t="inlineStr">
        <is>
          <t>ctu</t>
        </is>
      </c>
      <c r="T49" t="inlineStr">
        <is>
          <t xml:space="preserve">AE </t>
        </is>
      </c>
      <c r="U49" t="n">
        <v>5</v>
      </c>
      <c r="V49" t="n">
        <v>86</v>
      </c>
      <c r="X49" t="inlineStr">
        <is>
          <t>2001-04-05</t>
        </is>
      </c>
      <c r="Y49" t="inlineStr">
        <is>
          <t>1999-04-15</t>
        </is>
      </c>
      <c r="Z49" t="inlineStr">
        <is>
          <t>1999-04-15</t>
        </is>
      </c>
      <c r="AA49" t="n">
        <v>259</v>
      </c>
      <c r="AB49" t="n">
        <v>247</v>
      </c>
      <c r="AC49" t="n">
        <v>1249</v>
      </c>
      <c r="AD49" t="n">
        <v>1</v>
      </c>
      <c r="AE49" t="n">
        <v>8</v>
      </c>
      <c r="AF49" t="n">
        <v>3</v>
      </c>
      <c r="AG49" t="n">
        <v>12</v>
      </c>
      <c r="AH49" t="n">
        <v>1</v>
      </c>
      <c r="AI49" t="n">
        <v>3</v>
      </c>
      <c r="AJ49" t="n">
        <v>1</v>
      </c>
      <c r="AK49" t="n">
        <v>2</v>
      </c>
      <c r="AL49" t="n">
        <v>2</v>
      </c>
      <c r="AM49" t="n">
        <v>6</v>
      </c>
      <c r="AN49" t="n">
        <v>0</v>
      </c>
      <c r="AO49" t="n">
        <v>2</v>
      </c>
      <c r="AP49" t="n">
        <v>0</v>
      </c>
      <c r="AQ49" t="n">
        <v>1</v>
      </c>
      <c r="AR49" t="inlineStr">
        <is>
          <t>No</t>
        </is>
      </c>
      <c r="AS49" t="inlineStr">
        <is>
          <t>Yes</t>
        </is>
      </c>
      <c r="AT49">
        <f>HYPERLINK("http://catalog.hathitrust.org/Record/009818679","HathiTrust Record")</f>
        <v/>
      </c>
      <c r="AU4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49">
        <f>HYPERLINK("http://www.worldcat.org/oclc/39605372","WorldCat Record")</f>
        <v/>
      </c>
      <c r="AW49" t="inlineStr">
        <is>
          <t>5467244915:eng</t>
        </is>
      </c>
      <c r="AX49" t="inlineStr">
        <is>
          <t>39605372</t>
        </is>
      </c>
      <c r="AY49" t="inlineStr">
        <is>
          <t>991002973929702656</t>
        </is>
      </c>
      <c r="AZ49" t="inlineStr">
        <is>
          <t>991002973929702656</t>
        </is>
      </c>
      <c r="BA49" t="inlineStr">
        <is>
          <t>2260455980002656</t>
        </is>
      </c>
      <c r="BB49" t="inlineStr">
        <is>
          <t>BOOK</t>
        </is>
      </c>
      <c r="BD49" t="inlineStr">
        <is>
          <t>9780717201310</t>
        </is>
      </c>
      <c r="BE49" t="inlineStr">
        <is>
          <t>32285003552865</t>
        </is>
      </c>
      <c r="BF49" t="inlineStr">
        <is>
          <t>893793173</t>
        </is>
      </c>
    </row>
    <row r="50">
      <c r="A50" t="inlineStr">
        <is>
          <t>CURAL</t>
        </is>
      </c>
      <c r="B50" t="inlineStr">
        <is>
          <t>SHELVES</t>
        </is>
      </c>
      <c r="D50" t="inlineStr">
        <is>
          <t>AE5 .E333 1999</t>
        </is>
      </c>
      <c r="E50" t="inlineStr">
        <is>
          <t>0                      AE 0005000E  333         1999</t>
        </is>
      </c>
      <c r="F50" t="inlineStr">
        <is>
          <t>The encyclopedia Americana.</t>
        </is>
      </c>
      <c r="G50" t="inlineStr">
        <is>
          <t>V.2</t>
        </is>
      </c>
      <c r="H50" t="inlineStr">
        <is>
          <t>Yes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N50" t="inlineStr">
        <is>
          <t>Danbury, Conn : Grolier Incorporated, 1999.</t>
        </is>
      </c>
      <c r="O50" t="inlineStr">
        <is>
          <t>1999</t>
        </is>
      </c>
      <c r="Q50" t="inlineStr">
        <is>
          <t>eng</t>
        </is>
      </c>
      <c r="R50" t="inlineStr">
        <is>
          <t>ctu</t>
        </is>
      </c>
      <c r="T50" t="inlineStr">
        <is>
          <t xml:space="preserve">AE </t>
        </is>
      </c>
      <c r="U50" t="n">
        <v>3</v>
      </c>
      <c r="V50" t="n">
        <v>86</v>
      </c>
      <c r="X50" t="inlineStr">
        <is>
          <t>2001-04-05</t>
        </is>
      </c>
      <c r="Y50" t="inlineStr">
        <is>
          <t>1999-04-15</t>
        </is>
      </c>
      <c r="Z50" t="inlineStr">
        <is>
          <t>1999-04-15</t>
        </is>
      </c>
      <c r="AA50" t="n">
        <v>259</v>
      </c>
      <c r="AB50" t="n">
        <v>247</v>
      </c>
      <c r="AC50" t="n">
        <v>1249</v>
      </c>
      <c r="AD50" t="n">
        <v>1</v>
      </c>
      <c r="AE50" t="n">
        <v>8</v>
      </c>
      <c r="AF50" t="n">
        <v>3</v>
      </c>
      <c r="AG50" t="n">
        <v>12</v>
      </c>
      <c r="AH50" t="n">
        <v>1</v>
      </c>
      <c r="AI50" t="n">
        <v>3</v>
      </c>
      <c r="AJ50" t="n">
        <v>1</v>
      </c>
      <c r="AK50" t="n">
        <v>2</v>
      </c>
      <c r="AL50" t="n">
        <v>2</v>
      </c>
      <c r="AM50" t="n">
        <v>6</v>
      </c>
      <c r="AN50" t="n">
        <v>0</v>
      </c>
      <c r="AO50" t="n">
        <v>2</v>
      </c>
      <c r="AP50" t="n">
        <v>0</v>
      </c>
      <c r="AQ50" t="n">
        <v>1</v>
      </c>
      <c r="AR50" t="inlineStr">
        <is>
          <t>No</t>
        </is>
      </c>
      <c r="AS50" t="inlineStr">
        <is>
          <t>Yes</t>
        </is>
      </c>
      <c r="AT50">
        <f>HYPERLINK("http://catalog.hathitrust.org/Record/009818679","HathiTrust Record")</f>
        <v/>
      </c>
      <c r="AU5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50">
        <f>HYPERLINK("http://www.worldcat.org/oclc/39605372","WorldCat Record")</f>
        <v/>
      </c>
      <c r="AW50" t="inlineStr">
        <is>
          <t>5467244915:eng</t>
        </is>
      </c>
      <c r="AX50" t="inlineStr">
        <is>
          <t>39605372</t>
        </is>
      </c>
      <c r="AY50" t="inlineStr">
        <is>
          <t>991002973929702656</t>
        </is>
      </c>
      <c r="AZ50" t="inlineStr">
        <is>
          <t>991002973929702656</t>
        </is>
      </c>
      <c r="BA50" t="inlineStr">
        <is>
          <t>2260455980002656</t>
        </is>
      </c>
      <c r="BB50" t="inlineStr">
        <is>
          <t>BOOK</t>
        </is>
      </c>
      <c r="BD50" t="inlineStr">
        <is>
          <t>9780717201310</t>
        </is>
      </c>
      <c r="BE50" t="inlineStr">
        <is>
          <t>32285003552832</t>
        </is>
      </c>
      <c r="BF50" t="inlineStr">
        <is>
          <t>893774242</t>
        </is>
      </c>
    </row>
    <row r="51">
      <c r="A51" t="inlineStr">
        <is>
          <t>CURAL</t>
        </is>
      </c>
      <c r="B51" t="inlineStr">
        <is>
          <t>SHELVES</t>
        </is>
      </c>
      <c r="D51" t="inlineStr">
        <is>
          <t>AE5 .E333 1999</t>
        </is>
      </c>
      <c r="E51" t="inlineStr">
        <is>
          <t>0                      AE 0005000E  333         1999</t>
        </is>
      </c>
      <c r="F51" t="inlineStr">
        <is>
          <t>The encyclopedia Americana.</t>
        </is>
      </c>
      <c r="G51" t="inlineStr">
        <is>
          <t>V.11</t>
        </is>
      </c>
      <c r="H51" t="inlineStr">
        <is>
          <t>Yes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Danbury, Conn : Grolier Incorporated, 1999.</t>
        </is>
      </c>
      <c r="O51" t="inlineStr">
        <is>
          <t>1999</t>
        </is>
      </c>
      <c r="Q51" t="inlineStr">
        <is>
          <t>eng</t>
        </is>
      </c>
      <c r="R51" t="inlineStr">
        <is>
          <t>ctu</t>
        </is>
      </c>
      <c r="T51" t="inlineStr">
        <is>
          <t xml:space="preserve">AE </t>
        </is>
      </c>
      <c r="U51" t="n">
        <v>3</v>
      </c>
      <c r="V51" t="n">
        <v>86</v>
      </c>
      <c r="X51" t="inlineStr">
        <is>
          <t>2001-04-05</t>
        </is>
      </c>
      <c r="Y51" t="inlineStr">
        <is>
          <t>1999-04-15</t>
        </is>
      </c>
      <c r="Z51" t="inlineStr">
        <is>
          <t>1999-04-15</t>
        </is>
      </c>
      <c r="AA51" t="n">
        <v>259</v>
      </c>
      <c r="AB51" t="n">
        <v>247</v>
      </c>
      <c r="AC51" t="n">
        <v>1249</v>
      </c>
      <c r="AD51" t="n">
        <v>1</v>
      </c>
      <c r="AE51" t="n">
        <v>8</v>
      </c>
      <c r="AF51" t="n">
        <v>3</v>
      </c>
      <c r="AG51" t="n">
        <v>12</v>
      </c>
      <c r="AH51" t="n">
        <v>1</v>
      </c>
      <c r="AI51" t="n">
        <v>3</v>
      </c>
      <c r="AJ51" t="n">
        <v>1</v>
      </c>
      <c r="AK51" t="n">
        <v>2</v>
      </c>
      <c r="AL51" t="n">
        <v>2</v>
      </c>
      <c r="AM51" t="n">
        <v>6</v>
      </c>
      <c r="AN51" t="n">
        <v>0</v>
      </c>
      <c r="AO51" t="n">
        <v>2</v>
      </c>
      <c r="AP51" t="n">
        <v>0</v>
      </c>
      <c r="AQ51" t="n">
        <v>1</v>
      </c>
      <c r="AR51" t="inlineStr">
        <is>
          <t>No</t>
        </is>
      </c>
      <c r="AS51" t="inlineStr">
        <is>
          <t>Yes</t>
        </is>
      </c>
      <c r="AT51">
        <f>HYPERLINK("http://catalog.hathitrust.org/Record/009818679","HathiTrust Record")</f>
        <v/>
      </c>
      <c r="AU5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V51">
        <f>HYPERLINK("http://www.worldcat.org/oclc/39605372","WorldCat Record")</f>
        <v/>
      </c>
      <c r="AW51" t="inlineStr">
        <is>
          <t>5467244915:eng</t>
        </is>
      </c>
      <c r="AX51" t="inlineStr">
        <is>
          <t>39605372</t>
        </is>
      </c>
      <c r="AY51" t="inlineStr">
        <is>
          <t>991002973929702656</t>
        </is>
      </c>
      <c r="AZ51" t="inlineStr">
        <is>
          <t>991002973929702656</t>
        </is>
      </c>
      <c r="BA51" t="inlineStr">
        <is>
          <t>2260455980002656</t>
        </is>
      </c>
      <c r="BB51" t="inlineStr">
        <is>
          <t>BOOK</t>
        </is>
      </c>
      <c r="BD51" t="inlineStr">
        <is>
          <t>9780717201310</t>
        </is>
      </c>
      <c r="BE51" t="inlineStr">
        <is>
          <t>32285003552923</t>
        </is>
      </c>
      <c r="BF51" t="inlineStr">
        <is>
          <t>893786822</t>
        </is>
      </c>
    </row>
    <row r="52">
      <c r="A52" t="inlineStr">
        <is>
          <t>CURAL</t>
        </is>
      </c>
      <c r="B52" t="inlineStr">
        <is>
          <t>SHELVES</t>
        </is>
      </c>
      <c r="D52" t="inlineStr">
        <is>
          <t>AE25 .E572 1963</t>
        </is>
      </c>
      <c r="E52" t="inlineStr">
        <is>
          <t>0                      AE 0025000E  572         1963</t>
        </is>
      </c>
      <c r="F52" t="inlineStr">
        <is>
          <t>Preliminary discourse to the Encyclopedia of Diderot. Translated by Richard N. Schwab, with the collaboration of Walter E. Rex. With an introd. and notes by Richard N. Schwab.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Alembert, Jean Le Rond d', 1717-1783.</t>
        </is>
      </c>
      <c r="N52" t="inlineStr">
        <is>
          <t>Indianapolis, Bobbs-Merrill [c1963]</t>
        </is>
      </c>
      <c r="O52" t="inlineStr">
        <is>
          <t>1963</t>
        </is>
      </c>
      <c r="Q52" t="inlineStr">
        <is>
          <t>eng</t>
        </is>
      </c>
      <c r="R52" t="inlineStr">
        <is>
          <t>inu</t>
        </is>
      </c>
      <c r="S52" t="inlineStr">
        <is>
          <t>The Library of liberal arts, 88</t>
        </is>
      </c>
      <c r="T52" t="inlineStr">
        <is>
          <t xml:space="preserve">AE </t>
        </is>
      </c>
      <c r="U52" t="n">
        <v>1</v>
      </c>
      <c r="V52" t="n">
        <v>1</v>
      </c>
      <c r="W52" t="inlineStr">
        <is>
          <t>2008-02-24</t>
        </is>
      </c>
      <c r="X52" t="inlineStr">
        <is>
          <t>2008-02-24</t>
        </is>
      </c>
      <c r="Y52" t="inlineStr">
        <is>
          <t>1996-07-18</t>
        </is>
      </c>
      <c r="Z52" t="inlineStr">
        <is>
          <t>1996-07-18</t>
        </is>
      </c>
      <c r="AA52" t="n">
        <v>472</v>
      </c>
      <c r="AB52" t="n">
        <v>386</v>
      </c>
      <c r="AC52" t="n">
        <v>455</v>
      </c>
      <c r="AD52" t="n">
        <v>2</v>
      </c>
      <c r="AE52" t="n">
        <v>2</v>
      </c>
      <c r="AF52" t="n">
        <v>22</v>
      </c>
      <c r="AG52" t="n">
        <v>26</v>
      </c>
      <c r="AH52" t="n">
        <v>8</v>
      </c>
      <c r="AI52" t="n">
        <v>9</v>
      </c>
      <c r="AJ52" t="n">
        <v>5</v>
      </c>
      <c r="AK52" t="n">
        <v>7</v>
      </c>
      <c r="AL52" t="n">
        <v>12</v>
      </c>
      <c r="AM52" t="n">
        <v>15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HYPERLINK("http://catalog.hathitrust.org/Record/001461848","HathiTrust Record")</f>
        <v/>
      </c>
      <c r="AU52">
        <f>HYPERLINK("https://creighton-primo.hosted.exlibrisgroup.com/primo-explore/search?tab=default_tab&amp;search_scope=EVERYTHING&amp;vid=01CRU&amp;lang=en_US&amp;offset=0&amp;query=any,contains,991003319259702656","Catalog Record")</f>
        <v/>
      </c>
      <c r="AV52">
        <f>HYPERLINK("http://www.worldcat.org/oclc/846460","WorldCat Record")</f>
        <v/>
      </c>
      <c r="AW52" t="inlineStr">
        <is>
          <t>1807683:eng</t>
        </is>
      </c>
      <c r="AX52" t="inlineStr">
        <is>
          <t>846460</t>
        </is>
      </c>
      <c r="AY52" t="inlineStr">
        <is>
          <t>991003319259702656</t>
        </is>
      </c>
      <c r="AZ52" t="inlineStr">
        <is>
          <t>991003319259702656</t>
        </is>
      </c>
      <c r="BA52" t="inlineStr">
        <is>
          <t>2271659430002656</t>
        </is>
      </c>
      <c r="BB52" t="inlineStr">
        <is>
          <t>BOOK</t>
        </is>
      </c>
      <c r="BE52" t="inlineStr">
        <is>
          <t>32285002230497</t>
        </is>
      </c>
      <c r="BF52" t="inlineStr">
        <is>
          <t>893348554</t>
        </is>
      </c>
    </row>
    <row r="53">
      <c r="A53" t="inlineStr">
        <is>
          <t>CURAL</t>
        </is>
      </c>
      <c r="B53" t="inlineStr">
        <is>
          <t>SHELVES</t>
        </is>
      </c>
      <c r="D53" t="inlineStr">
        <is>
          <t>AE27 .B94 1936</t>
        </is>
      </c>
      <c r="E53" t="inlineStr">
        <is>
          <t>0                      AE 0027000B  94          1936</t>
        </is>
      </c>
      <c r="F53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3" t="inlineStr">
        <is>
          <t>V. 2</t>
        </is>
      </c>
      <c r="H53" t="inlineStr">
        <is>
          <t>Yes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N53" t="inlineStr">
        <is>
          <t>Leipzig, F.A. Brockhaus, 1936-1939.</t>
        </is>
      </c>
      <c r="O53" t="inlineStr">
        <is>
          <t>1936</t>
        </is>
      </c>
      <c r="Q53" t="inlineStr">
        <is>
          <t>ger</t>
        </is>
      </c>
      <c r="R53" t="inlineStr">
        <is>
          <t xml:space="preserve">gw </t>
        </is>
      </c>
      <c r="T53" t="inlineStr">
        <is>
          <t xml:space="preserve">AE </t>
        </is>
      </c>
      <c r="U53" t="n">
        <v>1</v>
      </c>
      <c r="V53" t="n">
        <v>4</v>
      </c>
      <c r="W53" t="inlineStr">
        <is>
          <t>2004-04-22</t>
        </is>
      </c>
      <c r="X53" t="inlineStr">
        <is>
          <t>2004-04-22</t>
        </is>
      </c>
      <c r="Y53" t="inlineStr">
        <is>
          <t>2004-04-22</t>
        </is>
      </c>
      <c r="Z53" t="inlineStr">
        <is>
          <t>2004-04-22</t>
        </is>
      </c>
      <c r="AA53" t="n">
        <v>31</v>
      </c>
      <c r="AB53" t="n">
        <v>27</v>
      </c>
      <c r="AC53" t="n">
        <v>37</v>
      </c>
      <c r="AD53" t="n">
        <v>1</v>
      </c>
      <c r="AE53" t="n">
        <v>1</v>
      </c>
      <c r="AF53" t="n">
        <v>2</v>
      </c>
      <c r="AG53" t="n">
        <v>2</v>
      </c>
      <c r="AH53" t="n">
        <v>1</v>
      </c>
      <c r="AI53" t="n">
        <v>1</v>
      </c>
      <c r="AJ53" t="n">
        <v>0</v>
      </c>
      <c r="AK53" t="n">
        <v>0</v>
      </c>
      <c r="AL53" t="n">
        <v>1</v>
      </c>
      <c r="AM53" t="n">
        <v>1</v>
      </c>
      <c r="AN53" t="n">
        <v>0</v>
      </c>
      <c r="AO53" t="n">
        <v>0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HYPERLINK("http://catalog.hathitrust.org/Record/001906662","HathiTrust Record")</f>
        <v/>
      </c>
      <c r="AU53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3">
        <f>HYPERLINK("http://www.worldcat.org/oclc/268578","WorldCat Record")</f>
        <v/>
      </c>
      <c r="AW53" t="inlineStr">
        <is>
          <t>2261075774:ger</t>
        </is>
      </c>
      <c r="AX53" t="inlineStr">
        <is>
          <t>268578</t>
        </is>
      </c>
      <c r="AY53" t="inlineStr">
        <is>
          <t>991004270139702656</t>
        </is>
      </c>
      <c r="AZ53" t="inlineStr">
        <is>
          <t>991004270139702656</t>
        </is>
      </c>
      <c r="BA53" t="inlineStr">
        <is>
          <t>2270389810002656</t>
        </is>
      </c>
      <c r="BB53" t="inlineStr">
        <is>
          <t>BOOK</t>
        </is>
      </c>
      <c r="BE53" t="inlineStr">
        <is>
          <t>32285004902077</t>
        </is>
      </c>
      <c r="BF53" t="inlineStr">
        <is>
          <t>893325154</t>
        </is>
      </c>
    </row>
    <row r="54">
      <c r="A54" t="inlineStr">
        <is>
          <t>CURAL</t>
        </is>
      </c>
      <c r="B54" t="inlineStr">
        <is>
          <t>SHELVES</t>
        </is>
      </c>
      <c r="D54" t="inlineStr">
        <is>
          <t>AE27 .B94 1936</t>
        </is>
      </c>
      <c r="E54" t="inlineStr">
        <is>
          <t>0                      AE 0027000B  94          1936</t>
        </is>
      </c>
      <c r="F54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4" t="inlineStr">
        <is>
          <t>V. 3</t>
        </is>
      </c>
      <c r="H54" t="inlineStr">
        <is>
          <t>Yes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N54" t="inlineStr">
        <is>
          <t>Leipzig, F.A. Brockhaus, 1936-1939.</t>
        </is>
      </c>
      <c r="O54" t="inlineStr">
        <is>
          <t>1936</t>
        </is>
      </c>
      <c r="Q54" t="inlineStr">
        <is>
          <t>ger</t>
        </is>
      </c>
      <c r="R54" t="inlineStr">
        <is>
          <t xml:space="preserve">gw </t>
        </is>
      </c>
      <c r="T54" t="inlineStr">
        <is>
          <t xml:space="preserve">AE </t>
        </is>
      </c>
      <c r="U54" t="n">
        <v>1</v>
      </c>
      <c r="V54" t="n">
        <v>4</v>
      </c>
      <c r="W54" t="inlineStr">
        <is>
          <t>2004-04-22</t>
        </is>
      </c>
      <c r="X54" t="inlineStr">
        <is>
          <t>2004-04-22</t>
        </is>
      </c>
      <c r="Y54" t="inlineStr">
        <is>
          <t>2004-04-22</t>
        </is>
      </c>
      <c r="Z54" t="inlineStr">
        <is>
          <t>2004-04-22</t>
        </is>
      </c>
      <c r="AA54" t="n">
        <v>31</v>
      </c>
      <c r="AB54" t="n">
        <v>27</v>
      </c>
      <c r="AC54" t="n">
        <v>37</v>
      </c>
      <c r="AD54" t="n">
        <v>1</v>
      </c>
      <c r="AE54" t="n">
        <v>1</v>
      </c>
      <c r="AF54" t="n">
        <v>2</v>
      </c>
      <c r="AG54" t="n">
        <v>2</v>
      </c>
      <c r="AH54" t="n">
        <v>1</v>
      </c>
      <c r="AI54" t="n">
        <v>1</v>
      </c>
      <c r="AJ54" t="n">
        <v>0</v>
      </c>
      <c r="AK54" t="n">
        <v>0</v>
      </c>
      <c r="AL54" t="n">
        <v>1</v>
      </c>
      <c r="AM54" t="n">
        <v>1</v>
      </c>
      <c r="AN54" t="n">
        <v>0</v>
      </c>
      <c r="AO54" t="n">
        <v>0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HYPERLINK("http://catalog.hathitrust.org/Record/001906662","HathiTrust Record")</f>
        <v/>
      </c>
      <c r="AU54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4">
        <f>HYPERLINK("http://www.worldcat.org/oclc/268578","WorldCat Record")</f>
        <v/>
      </c>
      <c r="AW54" t="inlineStr">
        <is>
          <t>2261075774:ger</t>
        </is>
      </c>
      <c r="AX54" t="inlineStr">
        <is>
          <t>268578</t>
        </is>
      </c>
      <c r="AY54" t="inlineStr">
        <is>
          <t>991004270139702656</t>
        </is>
      </c>
      <c r="AZ54" t="inlineStr">
        <is>
          <t>991004270139702656</t>
        </is>
      </c>
      <c r="BA54" t="inlineStr">
        <is>
          <t>2270389810002656</t>
        </is>
      </c>
      <c r="BB54" t="inlineStr">
        <is>
          <t>BOOK</t>
        </is>
      </c>
      <c r="BE54" t="inlineStr">
        <is>
          <t>32285004902085</t>
        </is>
      </c>
      <c r="BF54" t="inlineStr">
        <is>
          <t>893337513</t>
        </is>
      </c>
    </row>
    <row r="55">
      <c r="A55" t="inlineStr">
        <is>
          <t>CURAL</t>
        </is>
      </c>
      <c r="B55" t="inlineStr">
        <is>
          <t>SHELVES</t>
        </is>
      </c>
      <c r="D55" t="inlineStr">
        <is>
          <t>AE27 .B94 1936</t>
        </is>
      </c>
      <c r="E55" t="inlineStr">
        <is>
          <t>0                      AE 0027000B  94          1936</t>
        </is>
      </c>
      <c r="F55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5" t="inlineStr">
        <is>
          <t>V. 4</t>
        </is>
      </c>
      <c r="H55" t="inlineStr">
        <is>
          <t>Yes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N55" t="inlineStr">
        <is>
          <t>Leipzig, F.A. Brockhaus, 1936-1939.</t>
        </is>
      </c>
      <c r="O55" t="inlineStr">
        <is>
          <t>1936</t>
        </is>
      </c>
      <c r="Q55" t="inlineStr">
        <is>
          <t>ger</t>
        </is>
      </c>
      <c r="R55" t="inlineStr">
        <is>
          <t xml:space="preserve">gw </t>
        </is>
      </c>
      <c r="T55" t="inlineStr">
        <is>
          <t xml:space="preserve">AE </t>
        </is>
      </c>
      <c r="U55" t="n">
        <v>1</v>
      </c>
      <c r="V55" t="n">
        <v>4</v>
      </c>
      <c r="W55" t="inlineStr">
        <is>
          <t>2004-04-22</t>
        </is>
      </c>
      <c r="X55" t="inlineStr">
        <is>
          <t>2004-04-22</t>
        </is>
      </c>
      <c r="Y55" t="inlineStr">
        <is>
          <t>2004-04-22</t>
        </is>
      </c>
      <c r="Z55" t="inlineStr">
        <is>
          <t>2004-04-22</t>
        </is>
      </c>
      <c r="AA55" t="n">
        <v>31</v>
      </c>
      <c r="AB55" t="n">
        <v>27</v>
      </c>
      <c r="AC55" t="n">
        <v>37</v>
      </c>
      <c r="AD55" t="n">
        <v>1</v>
      </c>
      <c r="AE55" t="n">
        <v>1</v>
      </c>
      <c r="AF55" t="n">
        <v>2</v>
      </c>
      <c r="AG55" t="n">
        <v>2</v>
      </c>
      <c r="AH55" t="n">
        <v>1</v>
      </c>
      <c r="AI55" t="n">
        <v>1</v>
      </c>
      <c r="AJ55" t="n">
        <v>0</v>
      </c>
      <c r="AK55" t="n">
        <v>0</v>
      </c>
      <c r="AL55" t="n">
        <v>1</v>
      </c>
      <c r="AM55" t="n">
        <v>1</v>
      </c>
      <c r="AN55" t="n">
        <v>0</v>
      </c>
      <c r="AO55" t="n">
        <v>0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HYPERLINK("http://catalog.hathitrust.org/Record/001906662","HathiTrust Record")</f>
        <v/>
      </c>
      <c r="AU55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5">
        <f>HYPERLINK("http://www.worldcat.org/oclc/268578","WorldCat Record")</f>
        <v/>
      </c>
      <c r="AW55" t="inlineStr">
        <is>
          <t>2261075774:ger</t>
        </is>
      </c>
      <c r="AX55" t="inlineStr">
        <is>
          <t>268578</t>
        </is>
      </c>
      <c r="AY55" t="inlineStr">
        <is>
          <t>991004270139702656</t>
        </is>
      </c>
      <c r="AZ55" t="inlineStr">
        <is>
          <t>991004270139702656</t>
        </is>
      </c>
      <c r="BA55" t="inlineStr">
        <is>
          <t>2270389810002656</t>
        </is>
      </c>
      <c r="BB55" t="inlineStr">
        <is>
          <t>BOOK</t>
        </is>
      </c>
      <c r="BE55" t="inlineStr">
        <is>
          <t>32285004902093</t>
        </is>
      </c>
      <c r="BF55" t="inlineStr">
        <is>
          <t>893349810</t>
        </is>
      </c>
    </row>
    <row r="56">
      <c r="A56" t="inlineStr">
        <is>
          <t>CURAL</t>
        </is>
      </c>
      <c r="B56" t="inlineStr">
        <is>
          <t>SHELVES</t>
        </is>
      </c>
      <c r="D56" t="inlineStr">
        <is>
          <t>AE27 .B94 1936</t>
        </is>
      </c>
      <c r="E56" t="inlineStr">
        <is>
          <t>0                      AE 0027000B  94          1936</t>
        </is>
      </c>
      <c r="F56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G56" t="inlineStr">
        <is>
          <t>V. 1</t>
        </is>
      </c>
      <c r="H56" t="inlineStr">
        <is>
          <t>Yes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N56" t="inlineStr">
        <is>
          <t>Leipzig, F.A. Brockhaus, 1936-1939.</t>
        </is>
      </c>
      <c r="O56" t="inlineStr">
        <is>
          <t>1936</t>
        </is>
      </c>
      <c r="Q56" t="inlineStr">
        <is>
          <t>ger</t>
        </is>
      </c>
      <c r="R56" t="inlineStr">
        <is>
          <t xml:space="preserve">gw </t>
        </is>
      </c>
      <c r="T56" t="inlineStr">
        <is>
          <t xml:space="preserve">AE </t>
        </is>
      </c>
      <c r="U56" t="n">
        <v>1</v>
      </c>
      <c r="V56" t="n">
        <v>4</v>
      </c>
      <c r="W56" t="inlineStr">
        <is>
          <t>2004-04-22</t>
        </is>
      </c>
      <c r="X56" t="inlineStr">
        <is>
          <t>2004-04-22</t>
        </is>
      </c>
      <c r="Y56" t="inlineStr">
        <is>
          <t>2004-04-22</t>
        </is>
      </c>
      <c r="Z56" t="inlineStr">
        <is>
          <t>2004-04-22</t>
        </is>
      </c>
      <c r="AA56" t="n">
        <v>31</v>
      </c>
      <c r="AB56" t="n">
        <v>27</v>
      </c>
      <c r="AC56" t="n">
        <v>37</v>
      </c>
      <c r="AD56" t="n">
        <v>1</v>
      </c>
      <c r="AE56" t="n">
        <v>1</v>
      </c>
      <c r="AF56" t="n">
        <v>2</v>
      </c>
      <c r="AG56" t="n">
        <v>2</v>
      </c>
      <c r="AH56" t="n">
        <v>1</v>
      </c>
      <c r="AI56" t="n">
        <v>1</v>
      </c>
      <c r="AJ56" t="n">
        <v>0</v>
      </c>
      <c r="AK56" t="n">
        <v>0</v>
      </c>
      <c r="AL56" t="n">
        <v>1</v>
      </c>
      <c r="AM56" t="n">
        <v>1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HYPERLINK("http://catalog.hathitrust.org/Record/001906662","HathiTrust Record")</f>
        <v/>
      </c>
      <c r="AU56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V56">
        <f>HYPERLINK("http://www.worldcat.org/oclc/268578","WorldCat Record")</f>
        <v/>
      </c>
      <c r="AW56" t="inlineStr">
        <is>
          <t>2261075774:ger</t>
        </is>
      </c>
      <c r="AX56" t="inlineStr">
        <is>
          <t>268578</t>
        </is>
      </c>
      <c r="AY56" t="inlineStr">
        <is>
          <t>991004270139702656</t>
        </is>
      </c>
      <c r="AZ56" t="inlineStr">
        <is>
          <t>991004270139702656</t>
        </is>
      </c>
      <c r="BA56" t="inlineStr">
        <is>
          <t>2270389810002656</t>
        </is>
      </c>
      <c r="BB56" t="inlineStr">
        <is>
          <t>BOOK</t>
        </is>
      </c>
      <c r="BE56" t="inlineStr">
        <is>
          <t>32285004804174</t>
        </is>
      </c>
      <c r="BF56" t="inlineStr">
        <is>
          <t>893319007</t>
        </is>
      </c>
    </row>
    <row r="57">
      <c r="A57" t="inlineStr">
        <is>
          <t>CURAL</t>
        </is>
      </c>
      <c r="B57" t="inlineStr">
        <is>
          <t>SHELVES</t>
        </is>
      </c>
      <c r="D57" t="inlineStr">
        <is>
          <t>AG105 .W18 1968</t>
        </is>
      </c>
      <c r="E57" t="inlineStr">
        <is>
          <t>0                      AG 0105000W  18          1968</t>
        </is>
      </c>
      <c r="F57" t="inlineStr">
        <is>
          <t>Names and their meaning : a book for the curious / London, T. F. Unwin, 1893.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Wagner, Leopold, 1858-</t>
        </is>
      </c>
      <c r="N57" t="inlineStr">
        <is>
          <t>Detroit : Gale Research Co., 1968.</t>
        </is>
      </c>
      <c r="O57" t="inlineStr">
        <is>
          <t>1968</t>
        </is>
      </c>
      <c r="Q57" t="inlineStr">
        <is>
          <t>eng</t>
        </is>
      </c>
      <c r="R57" t="inlineStr">
        <is>
          <t>miu</t>
        </is>
      </c>
      <c r="T57" t="inlineStr">
        <is>
          <t xml:space="preserve">AG </t>
        </is>
      </c>
      <c r="U57" t="n">
        <v>7</v>
      </c>
      <c r="V57" t="n">
        <v>7</v>
      </c>
      <c r="W57" t="inlineStr">
        <is>
          <t>1995-11-15</t>
        </is>
      </c>
      <c r="X57" t="inlineStr">
        <is>
          <t>1995-11-15</t>
        </is>
      </c>
      <c r="Y57" t="inlineStr">
        <is>
          <t>1994-01-06</t>
        </is>
      </c>
      <c r="Z57" t="inlineStr">
        <is>
          <t>1994-01-06</t>
        </is>
      </c>
      <c r="AA57" t="n">
        <v>281</v>
      </c>
      <c r="AB57" t="n">
        <v>269</v>
      </c>
      <c r="AC57" t="n">
        <v>322</v>
      </c>
      <c r="AD57" t="n">
        <v>3</v>
      </c>
      <c r="AE57" t="n">
        <v>4</v>
      </c>
      <c r="AF57" t="n">
        <v>5</v>
      </c>
      <c r="AG57" t="n">
        <v>6</v>
      </c>
      <c r="AH57" t="n">
        <v>1</v>
      </c>
      <c r="AI57" t="n">
        <v>1</v>
      </c>
      <c r="AJ57" t="n">
        <v>1</v>
      </c>
      <c r="AK57" t="n">
        <v>1</v>
      </c>
      <c r="AL57" t="n">
        <v>2</v>
      </c>
      <c r="AM57" t="n">
        <v>2</v>
      </c>
      <c r="AN57" t="n">
        <v>2</v>
      </c>
      <c r="AO57" t="n">
        <v>3</v>
      </c>
      <c r="AP57" t="n">
        <v>0</v>
      </c>
      <c r="AQ57" t="n">
        <v>0</v>
      </c>
      <c r="AR57" t="inlineStr">
        <is>
          <t>Yes</t>
        </is>
      </c>
      <c r="AS57" t="inlineStr">
        <is>
          <t>No</t>
        </is>
      </c>
      <c r="AT57">
        <f>HYPERLINK("http://catalog.hathitrust.org/Record/011440453","HathiTrust Record")</f>
        <v/>
      </c>
      <c r="AU57">
        <f>HYPERLINK("https://creighton-primo.hosted.exlibrisgroup.com/primo-explore/search?tab=default_tab&amp;search_scope=EVERYTHING&amp;vid=01CRU&amp;lang=en_US&amp;offset=0&amp;query=any,contains,991002787689702656","Catalog Record")</f>
        <v/>
      </c>
      <c r="AV57">
        <f>HYPERLINK("http://www.worldcat.org/oclc/442264","WorldCat Record")</f>
        <v/>
      </c>
      <c r="AW57" t="inlineStr">
        <is>
          <t>468435:eng</t>
        </is>
      </c>
      <c r="AX57" t="inlineStr">
        <is>
          <t>442264</t>
        </is>
      </c>
      <c r="AY57" t="inlineStr">
        <is>
          <t>991002787689702656</t>
        </is>
      </c>
      <c r="AZ57" t="inlineStr">
        <is>
          <t>991002787689702656</t>
        </is>
      </c>
      <c r="BA57" t="inlineStr">
        <is>
          <t>2255933610002656</t>
        </is>
      </c>
      <c r="BB57" t="inlineStr">
        <is>
          <t>BOOK</t>
        </is>
      </c>
      <c r="BE57" t="inlineStr">
        <is>
          <t>32285001828895</t>
        </is>
      </c>
      <c r="BF57" t="inlineStr">
        <is>
          <t>893262472</t>
        </is>
      </c>
    </row>
    <row r="58">
      <c r="A58" t="inlineStr">
        <is>
          <t>CURAL</t>
        </is>
      </c>
      <c r="B58" t="inlineStr">
        <is>
          <t>SHELVES</t>
        </is>
      </c>
      <c r="D58" t="inlineStr">
        <is>
          <t>AG105 .W2 1968</t>
        </is>
      </c>
      <c r="E58" t="inlineStr">
        <is>
          <t>0                      AG 0105000W  2           1968</t>
        </is>
      </c>
      <c r="F58" t="inlineStr">
        <is>
          <t>More about names / London, T.F. Unwin, 1893.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Wagner, Leopold, 1858-</t>
        </is>
      </c>
      <c r="N58" t="inlineStr">
        <is>
          <t>Detroit : Gale Research Co., 1968.</t>
        </is>
      </c>
      <c r="O58" t="inlineStr">
        <is>
          <t>1968</t>
        </is>
      </c>
      <c r="Q58" t="inlineStr">
        <is>
          <t>eng</t>
        </is>
      </c>
      <c r="R58" t="inlineStr">
        <is>
          <t>miu</t>
        </is>
      </c>
      <c r="T58" t="inlineStr">
        <is>
          <t xml:space="preserve">AG </t>
        </is>
      </c>
      <c r="U58" t="n">
        <v>1</v>
      </c>
      <c r="V58" t="n">
        <v>1</v>
      </c>
      <c r="W58" t="inlineStr">
        <is>
          <t>2006-10-04</t>
        </is>
      </c>
      <c r="X58" t="inlineStr">
        <is>
          <t>2006-10-04</t>
        </is>
      </c>
      <c r="Y58" t="inlineStr">
        <is>
          <t>1994-06-10</t>
        </is>
      </c>
      <c r="Z58" t="inlineStr">
        <is>
          <t>1994-06-10</t>
        </is>
      </c>
      <c r="AA58" t="n">
        <v>160</v>
      </c>
      <c r="AB58" t="n">
        <v>153</v>
      </c>
      <c r="AC58" t="n">
        <v>213</v>
      </c>
      <c r="AD58" t="n">
        <v>2</v>
      </c>
      <c r="AE58" t="n">
        <v>3</v>
      </c>
      <c r="AF58" t="n">
        <v>3</v>
      </c>
      <c r="AG58" t="n">
        <v>5</v>
      </c>
      <c r="AH58" t="n">
        <v>0</v>
      </c>
      <c r="AI58" t="n">
        <v>0</v>
      </c>
      <c r="AJ58" t="n">
        <v>1</v>
      </c>
      <c r="AK58" t="n">
        <v>1</v>
      </c>
      <c r="AL58" t="n">
        <v>1</v>
      </c>
      <c r="AM58" t="n">
        <v>2</v>
      </c>
      <c r="AN58" t="n">
        <v>1</v>
      </c>
      <c r="AO58" t="n">
        <v>2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HYPERLINK("https://creighton-primo.hosted.exlibrisgroup.com/primo-explore/search?tab=default_tab&amp;search_scope=EVERYTHING&amp;vid=01CRU&amp;lang=en_US&amp;offset=0&amp;query=any,contains,991001162849702656","Catalog Record")</f>
        <v/>
      </c>
      <c r="AV58">
        <f>HYPERLINK("http://www.worldcat.org/oclc/187241","WorldCat Record")</f>
        <v/>
      </c>
      <c r="AW58" t="inlineStr">
        <is>
          <t>1339215:eng</t>
        </is>
      </c>
      <c r="AX58" t="inlineStr">
        <is>
          <t>187241</t>
        </is>
      </c>
      <c r="AY58" t="inlineStr">
        <is>
          <t>991001162849702656</t>
        </is>
      </c>
      <c r="AZ58" t="inlineStr">
        <is>
          <t>991001162849702656</t>
        </is>
      </c>
      <c r="BA58" t="inlineStr">
        <is>
          <t>2265346530002656</t>
        </is>
      </c>
      <c r="BB58" t="inlineStr">
        <is>
          <t>BOOK</t>
        </is>
      </c>
      <c r="BE58" t="inlineStr">
        <is>
          <t>32285001929016</t>
        </is>
      </c>
      <c r="BF58" t="inlineStr">
        <is>
          <t>893496873</t>
        </is>
      </c>
    </row>
    <row r="59">
      <c r="A59" t="inlineStr">
        <is>
          <t>CURAL</t>
        </is>
      </c>
      <c r="B59" t="inlineStr">
        <is>
          <t>SHELVES</t>
        </is>
      </c>
      <c r="D59" t="inlineStr">
        <is>
          <t>AG195 .F46 1987</t>
        </is>
      </c>
      <c r="E59" t="inlineStr">
        <is>
          <t>0                      AG 0195000F  46          1987</t>
        </is>
      </c>
      <c r="F59" t="inlineStr">
        <is>
          <t>Why do clocks run clockwise? and other imponderables : mysteries of everyday life explained / by David Feldman ; illustrated by Kas Schwan.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Feldman, David, 1950-</t>
        </is>
      </c>
      <c r="N59" t="inlineStr">
        <is>
          <t>New York : Harper &amp; Row, c1987.</t>
        </is>
      </c>
      <c r="O59" t="inlineStr">
        <is>
          <t>1987</t>
        </is>
      </c>
      <c r="P59" t="inlineStr">
        <is>
          <t>1st ed.</t>
        </is>
      </c>
      <c r="Q59" t="inlineStr">
        <is>
          <t>eng</t>
        </is>
      </c>
      <c r="R59" t="inlineStr">
        <is>
          <t>nyu</t>
        </is>
      </c>
      <c r="T59" t="inlineStr">
        <is>
          <t xml:space="preserve">AG </t>
        </is>
      </c>
      <c r="U59" t="n">
        <v>9</v>
      </c>
      <c r="V59" t="n">
        <v>9</v>
      </c>
      <c r="W59" t="inlineStr">
        <is>
          <t>2003-10-29</t>
        </is>
      </c>
      <c r="X59" t="inlineStr">
        <is>
          <t>2003-10-29</t>
        </is>
      </c>
      <c r="Y59" t="inlineStr">
        <is>
          <t>1990-02-15</t>
        </is>
      </c>
      <c r="Z59" t="inlineStr">
        <is>
          <t>1990-02-15</t>
        </is>
      </c>
      <c r="AA59" t="n">
        <v>999</v>
      </c>
      <c r="AB59" t="n">
        <v>955</v>
      </c>
      <c r="AC59" t="n">
        <v>1382</v>
      </c>
      <c r="AD59" t="n">
        <v>12</v>
      </c>
      <c r="AE59" t="n">
        <v>18</v>
      </c>
      <c r="AF59" t="n">
        <v>7</v>
      </c>
      <c r="AG59" t="n">
        <v>12</v>
      </c>
      <c r="AH59" t="n">
        <v>2</v>
      </c>
      <c r="AI59" t="n">
        <v>4</v>
      </c>
      <c r="AJ59" t="n">
        <v>2</v>
      </c>
      <c r="AK59" t="n">
        <v>2</v>
      </c>
      <c r="AL59" t="n">
        <v>3</v>
      </c>
      <c r="AM59" t="n">
        <v>7</v>
      </c>
      <c r="AN59" t="n">
        <v>2</v>
      </c>
      <c r="AO59" t="n">
        <v>3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HYPERLINK("http://catalog.hathitrust.org/Record/009919552","HathiTrust Record")</f>
        <v/>
      </c>
      <c r="AU59">
        <f>HYPERLINK("https://creighton-primo.hosted.exlibrisgroup.com/primo-explore/search?tab=default_tab&amp;search_scope=EVERYTHING&amp;vid=01CRU&amp;lang=en_US&amp;offset=0&amp;query=any,contains,991001131559702656","Catalog Record")</f>
        <v/>
      </c>
      <c r="AV59">
        <f>HYPERLINK("http://www.worldcat.org/oclc/16683479","WorldCat Record")</f>
        <v/>
      </c>
      <c r="AW59" t="inlineStr">
        <is>
          <t>894304282:eng</t>
        </is>
      </c>
      <c r="AX59" t="inlineStr">
        <is>
          <t>16683479</t>
        </is>
      </c>
      <c r="AY59" t="inlineStr">
        <is>
          <t>991001131559702656</t>
        </is>
      </c>
      <c r="AZ59" t="inlineStr">
        <is>
          <t>991001131559702656</t>
        </is>
      </c>
      <c r="BA59" t="inlineStr">
        <is>
          <t>2272755930002656</t>
        </is>
      </c>
      <c r="BB59" t="inlineStr">
        <is>
          <t>BOOK</t>
        </is>
      </c>
      <c r="BD59" t="inlineStr">
        <is>
          <t>9780060157814</t>
        </is>
      </c>
      <c r="BE59" t="inlineStr">
        <is>
          <t>32285000046499</t>
        </is>
      </c>
      <c r="BF59" t="inlineStr">
        <is>
          <t>893346269</t>
        </is>
      </c>
    </row>
    <row r="60">
      <c r="A60" t="inlineStr">
        <is>
          <t>CURAL</t>
        </is>
      </c>
      <c r="B60" t="inlineStr">
        <is>
          <t>SHELVES</t>
        </is>
      </c>
      <c r="D60" t="inlineStr">
        <is>
          <t>AG195 .J6 1969</t>
        </is>
      </c>
      <c r="E60" t="inlineStr">
        <is>
          <t>0                      AG 0195000J  6           1969</t>
        </is>
      </c>
      <c r="F60" t="inlineStr">
        <is>
          <t>Can elephants swim? : Unlikely answers to improbable questions / compiled by Robert M. Jones from the libraries of Time-Life Books ; illustrated by Stan Mack.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Jones, Bobi, 1929-2017 compiler.</t>
        </is>
      </c>
      <c r="N60" t="inlineStr">
        <is>
          <t>New York : Time-Life Books, [1969]</t>
        </is>
      </c>
      <c r="O60" t="inlineStr">
        <is>
          <t>1969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AG </t>
        </is>
      </c>
      <c r="U60" t="n">
        <v>2</v>
      </c>
      <c r="V60" t="n">
        <v>2</v>
      </c>
      <c r="W60" t="inlineStr">
        <is>
          <t>1992-08-21</t>
        </is>
      </c>
      <c r="X60" t="inlineStr">
        <is>
          <t>1992-08-21</t>
        </is>
      </c>
      <c r="Y60" t="inlineStr">
        <is>
          <t>1990-02-15</t>
        </is>
      </c>
      <c r="Z60" t="inlineStr">
        <is>
          <t>1990-02-15</t>
        </is>
      </c>
      <c r="AA60" t="n">
        <v>242</v>
      </c>
      <c r="AB60" t="n">
        <v>226</v>
      </c>
      <c r="AC60" t="n">
        <v>226</v>
      </c>
      <c r="AD60" t="n">
        <v>1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inlineStr">
        <is>
          <t>No</t>
        </is>
      </c>
      <c r="AS60" t="inlineStr">
        <is>
          <t>No</t>
        </is>
      </c>
      <c r="AU60">
        <f>HYPERLINK("https://creighton-primo.hosted.exlibrisgroup.com/primo-explore/search?tab=default_tab&amp;search_scope=EVERYTHING&amp;vid=01CRU&amp;lang=en_US&amp;offset=0&amp;query=any,contains,991000124389702656","Catalog Record")</f>
        <v/>
      </c>
      <c r="AV60">
        <f>HYPERLINK("http://www.worldcat.org/oclc/51365","WorldCat Record")</f>
        <v/>
      </c>
      <c r="AW60" t="inlineStr">
        <is>
          <t>764604649:eng</t>
        </is>
      </c>
      <c r="AX60" t="inlineStr">
        <is>
          <t>51365</t>
        </is>
      </c>
      <c r="AY60" t="inlineStr">
        <is>
          <t>991000124389702656</t>
        </is>
      </c>
      <c r="AZ60" t="inlineStr">
        <is>
          <t>991000124389702656</t>
        </is>
      </c>
      <c r="BA60" t="inlineStr">
        <is>
          <t>2258576540002656</t>
        </is>
      </c>
      <c r="BB60" t="inlineStr">
        <is>
          <t>BOOK</t>
        </is>
      </c>
      <c r="BE60" t="inlineStr">
        <is>
          <t>32285000046507</t>
        </is>
      </c>
      <c r="BF60" t="inlineStr">
        <is>
          <t>893865107</t>
        </is>
      </c>
    </row>
    <row r="61">
      <c r="A61" t="inlineStr">
        <is>
          <t>CURAL</t>
        </is>
      </c>
      <c r="B61" t="inlineStr">
        <is>
          <t>JUVENILE</t>
        </is>
      </c>
      <c r="D61" t="inlineStr">
        <is>
          <t>AG195 .L37 1986</t>
        </is>
      </c>
      <c r="E61" t="inlineStr">
        <is>
          <t>0                      AG 0195000L  37          1986</t>
        </is>
      </c>
      <c r="F61" t="inlineStr">
        <is>
          <t>Tell me why / by Arkady Leokum ; illustrations by Howard Bender.</t>
        </is>
      </c>
      <c r="G61" t="inlineStr">
        <is>
          <t>V.3</t>
        </is>
      </c>
      <c r="H61" t="inlineStr">
        <is>
          <t>Yes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Leokum, Arkady.</t>
        </is>
      </c>
      <c r="N61" t="inlineStr">
        <is>
          <t>New York : Grosset &amp; Dunlap, c1986-c1988.</t>
        </is>
      </c>
      <c r="O61" t="inlineStr">
        <is>
          <t>1986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AG </t>
        </is>
      </c>
      <c r="U61" t="n">
        <v>4</v>
      </c>
      <c r="V61" t="n">
        <v>21</v>
      </c>
      <c r="W61" t="inlineStr">
        <is>
          <t>2007-11-07</t>
        </is>
      </c>
      <c r="X61" t="inlineStr">
        <is>
          <t>2010-01-20</t>
        </is>
      </c>
      <c r="Y61" t="inlineStr">
        <is>
          <t>1992-09-02</t>
        </is>
      </c>
      <c r="Z61" t="inlineStr">
        <is>
          <t>1992-09-02</t>
        </is>
      </c>
      <c r="AA61" t="n">
        <v>155</v>
      </c>
      <c r="AB61" t="n">
        <v>152</v>
      </c>
      <c r="AC61" t="n">
        <v>311</v>
      </c>
      <c r="AD61" t="n">
        <v>3</v>
      </c>
      <c r="AE61" t="n">
        <v>4</v>
      </c>
      <c r="AF61" t="n">
        <v>1</v>
      </c>
      <c r="AG61" t="n">
        <v>1</v>
      </c>
      <c r="AH61" t="n">
        <v>1</v>
      </c>
      <c r="AI61" t="n">
        <v>1</v>
      </c>
      <c r="AJ61" t="n">
        <v>0</v>
      </c>
      <c r="AK61" t="n">
        <v>0</v>
      </c>
      <c r="AL61" t="n">
        <v>1</v>
      </c>
      <c r="AM61" t="n">
        <v>1</v>
      </c>
      <c r="AN61" t="n">
        <v>0</v>
      </c>
      <c r="AO61" t="n">
        <v>0</v>
      </c>
      <c r="AP61" t="n">
        <v>0</v>
      </c>
      <c r="AQ61" t="n">
        <v>0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1">
        <f>HYPERLINK("http://www.worldcat.org/oclc/13753992","WorldCat Record")</f>
        <v/>
      </c>
      <c r="AW61" t="inlineStr">
        <is>
          <t>484275:eng</t>
        </is>
      </c>
      <c r="AX61" t="inlineStr">
        <is>
          <t>13753992</t>
        </is>
      </c>
      <c r="AY61" t="inlineStr">
        <is>
          <t>991004446229702656</t>
        </is>
      </c>
      <c r="AZ61" t="inlineStr">
        <is>
          <t>991004446229702656</t>
        </is>
      </c>
      <c r="BA61" t="inlineStr">
        <is>
          <t>2261360380002656</t>
        </is>
      </c>
      <c r="BB61" t="inlineStr">
        <is>
          <t>BOOK</t>
        </is>
      </c>
      <c r="BD61" t="inlineStr">
        <is>
          <t>9780448225012</t>
        </is>
      </c>
      <c r="BE61" t="inlineStr">
        <is>
          <t>32285001277853</t>
        </is>
      </c>
      <c r="BF61" t="inlineStr">
        <is>
          <t>893492082</t>
        </is>
      </c>
    </row>
    <row r="62">
      <c r="A62" t="inlineStr">
        <is>
          <t>CURAL</t>
        </is>
      </c>
      <c r="B62" t="inlineStr">
        <is>
          <t>JUVENILE</t>
        </is>
      </c>
      <c r="D62" t="inlineStr">
        <is>
          <t>AG195 .L37 1986</t>
        </is>
      </c>
      <c r="E62" t="inlineStr">
        <is>
          <t>0                      AG 0195000L  37          1986</t>
        </is>
      </c>
      <c r="F62" t="inlineStr">
        <is>
          <t>Tell me why / by Arkady Leokum ; illustrations by Howard Bender.</t>
        </is>
      </c>
      <c r="G62" t="inlineStr">
        <is>
          <t>V.4</t>
        </is>
      </c>
      <c r="H62" t="inlineStr">
        <is>
          <t>Yes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Leokum, Arkady.</t>
        </is>
      </c>
      <c r="N62" t="inlineStr">
        <is>
          <t>New York : Grosset &amp; Dunlap, c1986-c1988.</t>
        </is>
      </c>
      <c r="O62" t="inlineStr">
        <is>
          <t>1986</t>
        </is>
      </c>
      <c r="Q62" t="inlineStr">
        <is>
          <t>eng</t>
        </is>
      </c>
      <c r="R62" t="inlineStr">
        <is>
          <t>nyu</t>
        </is>
      </c>
      <c r="T62" t="inlineStr">
        <is>
          <t xml:space="preserve">AG </t>
        </is>
      </c>
      <c r="U62" t="n">
        <v>3</v>
      </c>
      <c r="V62" t="n">
        <v>21</v>
      </c>
      <c r="W62" t="inlineStr">
        <is>
          <t>1996-01-05</t>
        </is>
      </c>
      <c r="X62" t="inlineStr">
        <is>
          <t>2010-01-20</t>
        </is>
      </c>
      <c r="Y62" t="inlineStr">
        <is>
          <t>1992-09-02</t>
        </is>
      </c>
      <c r="Z62" t="inlineStr">
        <is>
          <t>1992-09-02</t>
        </is>
      </c>
      <c r="AA62" t="n">
        <v>155</v>
      </c>
      <c r="AB62" t="n">
        <v>152</v>
      </c>
      <c r="AC62" t="n">
        <v>311</v>
      </c>
      <c r="AD62" t="n">
        <v>3</v>
      </c>
      <c r="AE62" t="n">
        <v>4</v>
      </c>
      <c r="AF62" t="n">
        <v>1</v>
      </c>
      <c r="AG62" t="n">
        <v>1</v>
      </c>
      <c r="AH62" t="n">
        <v>1</v>
      </c>
      <c r="AI62" t="n">
        <v>1</v>
      </c>
      <c r="AJ62" t="n">
        <v>0</v>
      </c>
      <c r="AK62" t="n">
        <v>0</v>
      </c>
      <c r="AL62" t="n">
        <v>1</v>
      </c>
      <c r="AM62" t="n">
        <v>1</v>
      </c>
      <c r="AN62" t="n">
        <v>0</v>
      </c>
      <c r="AO62" t="n">
        <v>0</v>
      </c>
      <c r="AP62" t="n">
        <v>0</v>
      </c>
      <c r="AQ62" t="n">
        <v>0</v>
      </c>
      <c r="AR62" t="inlineStr">
        <is>
          <t>No</t>
        </is>
      </c>
      <c r="AS62" t="inlineStr">
        <is>
          <t>No</t>
        </is>
      </c>
      <c r="AU62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2">
        <f>HYPERLINK("http://www.worldcat.org/oclc/13753992","WorldCat Record")</f>
        <v/>
      </c>
      <c r="AW62" t="inlineStr">
        <is>
          <t>484275:eng</t>
        </is>
      </c>
      <c r="AX62" t="inlineStr">
        <is>
          <t>13753992</t>
        </is>
      </c>
      <c r="AY62" t="inlineStr">
        <is>
          <t>991004446229702656</t>
        </is>
      </c>
      <c r="AZ62" t="inlineStr">
        <is>
          <t>991004446229702656</t>
        </is>
      </c>
      <c r="BA62" t="inlineStr">
        <is>
          <t>2261360380002656</t>
        </is>
      </c>
      <c r="BB62" t="inlineStr">
        <is>
          <t>BOOK</t>
        </is>
      </c>
      <c r="BD62" t="inlineStr">
        <is>
          <t>9780448225012</t>
        </is>
      </c>
      <c r="BE62" t="inlineStr">
        <is>
          <t>32285001277861</t>
        </is>
      </c>
      <c r="BF62" t="inlineStr">
        <is>
          <t>893492081</t>
        </is>
      </c>
    </row>
    <row r="63">
      <c r="A63" t="inlineStr">
        <is>
          <t>CURAL</t>
        </is>
      </c>
      <c r="B63" t="inlineStr">
        <is>
          <t>JUVENILE</t>
        </is>
      </c>
      <c r="D63" t="inlineStr">
        <is>
          <t>AG195 .L37 1986</t>
        </is>
      </c>
      <c r="E63" t="inlineStr">
        <is>
          <t>0                      AG 0195000L  37          1986</t>
        </is>
      </c>
      <c r="F63" t="inlineStr">
        <is>
          <t>Tell me why / by Arkady Leokum ; illustrations by Howard Bender.</t>
        </is>
      </c>
      <c r="G63" t="inlineStr">
        <is>
          <t>V.2</t>
        </is>
      </c>
      <c r="H63" t="inlineStr">
        <is>
          <t>Yes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Leokum, Arkady.</t>
        </is>
      </c>
      <c r="N63" t="inlineStr">
        <is>
          <t>New York : Grosset &amp; Dunlap, c1986-c1988.</t>
        </is>
      </c>
      <c r="O63" t="inlineStr">
        <is>
          <t>1986</t>
        </is>
      </c>
      <c r="Q63" t="inlineStr">
        <is>
          <t>eng</t>
        </is>
      </c>
      <c r="R63" t="inlineStr">
        <is>
          <t>nyu</t>
        </is>
      </c>
      <c r="T63" t="inlineStr">
        <is>
          <t xml:space="preserve">AG </t>
        </is>
      </c>
      <c r="U63" t="n">
        <v>5</v>
      </c>
      <c r="V63" t="n">
        <v>21</v>
      </c>
      <c r="W63" t="inlineStr">
        <is>
          <t>1996-01-05</t>
        </is>
      </c>
      <c r="X63" t="inlineStr">
        <is>
          <t>2010-01-20</t>
        </is>
      </c>
      <c r="Y63" t="inlineStr">
        <is>
          <t>1992-09-02</t>
        </is>
      </c>
      <c r="Z63" t="inlineStr">
        <is>
          <t>1992-09-02</t>
        </is>
      </c>
      <c r="AA63" t="n">
        <v>155</v>
      </c>
      <c r="AB63" t="n">
        <v>152</v>
      </c>
      <c r="AC63" t="n">
        <v>311</v>
      </c>
      <c r="AD63" t="n">
        <v>3</v>
      </c>
      <c r="AE63" t="n">
        <v>4</v>
      </c>
      <c r="AF63" t="n">
        <v>1</v>
      </c>
      <c r="AG63" t="n">
        <v>1</v>
      </c>
      <c r="AH63" t="n">
        <v>1</v>
      </c>
      <c r="AI63" t="n">
        <v>1</v>
      </c>
      <c r="AJ63" t="n">
        <v>0</v>
      </c>
      <c r="AK63" t="n">
        <v>0</v>
      </c>
      <c r="AL63" t="n">
        <v>1</v>
      </c>
      <c r="AM63" t="n">
        <v>1</v>
      </c>
      <c r="AN63" t="n">
        <v>0</v>
      </c>
      <c r="AO63" t="n">
        <v>0</v>
      </c>
      <c r="AP63" t="n">
        <v>0</v>
      </c>
      <c r="AQ63" t="n">
        <v>0</v>
      </c>
      <c r="AR63" t="inlineStr">
        <is>
          <t>No</t>
        </is>
      </c>
      <c r="AS63" t="inlineStr">
        <is>
          <t>No</t>
        </is>
      </c>
      <c r="AU63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3">
        <f>HYPERLINK("http://www.worldcat.org/oclc/13753992","WorldCat Record")</f>
        <v/>
      </c>
      <c r="AW63" t="inlineStr">
        <is>
          <t>484275:eng</t>
        </is>
      </c>
      <c r="AX63" t="inlineStr">
        <is>
          <t>13753992</t>
        </is>
      </c>
      <c r="AY63" t="inlineStr">
        <is>
          <t>991004446229702656</t>
        </is>
      </c>
      <c r="AZ63" t="inlineStr">
        <is>
          <t>991004446229702656</t>
        </is>
      </c>
      <c r="BA63" t="inlineStr">
        <is>
          <t>2261360380002656</t>
        </is>
      </c>
      <c r="BB63" t="inlineStr">
        <is>
          <t>BOOK</t>
        </is>
      </c>
      <c r="BD63" t="inlineStr">
        <is>
          <t>9780448225012</t>
        </is>
      </c>
      <c r="BE63" t="inlineStr">
        <is>
          <t>32285001277846</t>
        </is>
      </c>
      <c r="BF63" t="inlineStr">
        <is>
          <t>893492083</t>
        </is>
      </c>
    </row>
    <row r="64">
      <c r="A64" t="inlineStr">
        <is>
          <t>CURAL</t>
        </is>
      </c>
      <c r="B64" t="inlineStr">
        <is>
          <t>JUVENILE</t>
        </is>
      </c>
      <c r="D64" t="inlineStr">
        <is>
          <t>AG195 .L37 1986</t>
        </is>
      </c>
      <c r="E64" t="inlineStr">
        <is>
          <t>0                      AG 0195000L  37          1986</t>
        </is>
      </c>
      <c r="F64" t="inlineStr">
        <is>
          <t>Tell me why / by Arkady Leokum ; illustrations by Howard Bender.</t>
        </is>
      </c>
      <c r="G64" t="inlineStr">
        <is>
          <t>V.1</t>
        </is>
      </c>
      <c r="H64" t="inlineStr">
        <is>
          <t>Yes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Leokum, Arkady.</t>
        </is>
      </c>
      <c r="N64" t="inlineStr">
        <is>
          <t>New York : Grosset &amp; Dunlap, c1986-c1988.</t>
        </is>
      </c>
      <c r="O64" t="inlineStr">
        <is>
          <t>1986</t>
        </is>
      </c>
      <c r="Q64" t="inlineStr">
        <is>
          <t>eng</t>
        </is>
      </c>
      <c r="R64" t="inlineStr">
        <is>
          <t>nyu</t>
        </is>
      </c>
      <c r="T64" t="inlineStr">
        <is>
          <t xml:space="preserve">AG </t>
        </is>
      </c>
      <c r="U64" t="n">
        <v>9</v>
      </c>
      <c r="V64" t="n">
        <v>21</v>
      </c>
      <c r="W64" t="inlineStr">
        <is>
          <t>2010-01-20</t>
        </is>
      </c>
      <c r="X64" t="inlineStr">
        <is>
          <t>2010-01-20</t>
        </is>
      </c>
      <c r="Y64" t="inlineStr">
        <is>
          <t>1992-09-02</t>
        </is>
      </c>
      <c r="Z64" t="inlineStr">
        <is>
          <t>1992-09-02</t>
        </is>
      </c>
      <c r="AA64" t="n">
        <v>155</v>
      </c>
      <c r="AB64" t="n">
        <v>152</v>
      </c>
      <c r="AC64" t="n">
        <v>311</v>
      </c>
      <c r="AD64" t="n">
        <v>3</v>
      </c>
      <c r="AE64" t="n">
        <v>4</v>
      </c>
      <c r="AF64" t="n">
        <v>1</v>
      </c>
      <c r="AG64" t="n">
        <v>1</v>
      </c>
      <c r="AH64" t="n">
        <v>1</v>
      </c>
      <c r="AI64" t="n">
        <v>1</v>
      </c>
      <c r="AJ64" t="n">
        <v>0</v>
      </c>
      <c r="AK64" t="n">
        <v>0</v>
      </c>
      <c r="AL64" t="n">
        <v>1</v>
      </c>
      <c r="AM64" t="n">
        <v>1</v>
      </c>
      <c r="AN64" t="n">
        <v>0</v>
      </c>
      <c r="AO64" t="n">
        <v>0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V64">
        <f>HYPERLINK("http://www.worldcat.org/oclc/13753992","WorldCat Record")</f>
        <v/>
      </c>
      <c r="AW64" t="inlineStr">
        <is>
          <t>484275:eng</t>
        </is>
      </c>
      <c r="AX64" t="inlineStr">
        <is>
          <t>13753992</t>
        </is>
      </c>
      <c r="AY64" t="inlineStr">
        <is>
          <t>991004446229702656</t>
        </is>
      </c>
      <c r="AZ64" t="inlineStr">
        <is>
          <t>991004446229702656</t>
        </is>
      </c>
      <c r="BA64" t="inlineStr">
        <is>
          <t>2261360380002656</t>
        </is>
      </c>
      <c r="BB64" t="inlineStr">
        <is>
          <t>BOOK</t>
        </is>
      </c>
      <c r="BD64" t="inlineStr">
        <is>
          <t>9780448225012</t>
        </is>
      </c>
      <c r="BE64" t="inlineStr">
        <is>
          <t>32285001277838</t>
        </is>
      </c>
      <c r="BF64" t="inlineStr">
        <is>
          <t>893492084</t>
        </is>
      </c>
    </row>
    <row r="65">
      <c r="A65" t="inlineStr">
        <is>
          <t>CURAL</t>
        </is>
      </c>
      <c r="B65" t="inlineStr">
        <is>
          <t>SHELVES</t>
        </is>
      </c>
      <c r="D65" t="inlineStr">
        <is>
          <t>AG243 .T39 1990</t>
        </is>
      </c>
      <c r="E65" t="inlineStr">
        <is>
          <t>0                      AG 0243000T  39          1990</t>
        </is>
      </c>
      <c r="F65" t="inlineStr">
        <is>
          <t>Probing the unknown : from myth to science / Stephen Tchudi.</t>
        </is>
      </c>
      <c r="H65" t="inlineStr">
        <is>
          <t>No</t>
        </is>
      </c>
      <c r="I65" t="inlineStr">
        <is>
          <t>1</t>
        </is>
      </c>
      <c r="J65" t="inlineStr">
        <is>
          <t>No</t>
        </is>
      </c>
      <c r="K65" t="inlineStr">
        <is>
          <t>No</t>
        </is>
      </c>
      <c r="L65" t="inlineStr">
        <is>
          <t>0</t>
        </is>
      </c>
      <c r="M65" t="inlineStr">
        <is>
          <t>Tchudi, Stephen, 1942-</t>
        </is>
      </c>
      <c r="N65" t="inlineStr">
        <is>
          <t>New York : C. Scribner's Sons, c1990.</t>
        </is>
      </c>
      <c r="O65" t="inlineStr">
        <is>
          <t>1990</t>
        </is>
      </c>
      <c r="P65" t="inlineStr">
        <is>
          <t>1st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AG </t>
        </is>
      </c>
      <c r="U65" t="n">
        <v>5</v>
      </c>
      <c r="V65" t="n">
        <v>5</v>
      </c>
      <c r="W65" t="inlineStr">
        <is>
          <t>1993-04-05</t>
        </is>
      </c>
      <c r="X65" t="inlineStr">
        <is>
          <t>1993-04-05</t>
        </is>
      </c>
      <c r="Y65" t="inlineStr">
        <is>
          <t>1993-03-04</t>
        </is>
      </c>
      <c r="Z65" t="inlineStr">
        <is>
          <t>1993-03-04</t>
        </is>
      </c>
      <c r="AA65" t="n">
        <v>209</v>
      </c>
      <c r="AB65" t="n">
        <v>194</v>
      </c>
      <c r="AC65" t="n">
        <v>204</v>
      </c>
      <c r="AD65" t="n">
        <v>3</v>
      </c>
      <c r="AE65" t="n">
        <v>3</v>
      </c>
      <c r="AF65" t="n">
        <v>1</v>
      </c>
      <c r="AG65" t="n">
        <v>1</v>
      </c>
      <c r="AH65" t="n">
        <v>0</v>
      </c>
      <c r="AI65" t="n">
        <v>0</v>
      </c>
      <c r="AJ65" t="n">
        <v>0</v>
      </c>
      <c r="AK65" t="n">
        <v>0</v>
      </c>
      <c r="AL65" t="n">
        <v>1</v>
      </c>
      <c r="AM65" t="n">
        <v>1</v>
      </c>
      <c r="AN65" t="n">
        <v>0</v>
      </c>
      <c r="AO65" t="n">
        <v>0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HYPERLINK("https://creighton-primo.hosted.exlibrisgroup.com/primo-explore/search?tab=default_tab&amp;search_scope=EVERYTHING&amp;vid=01CRU&amp;lang=en_US&amp;offset=0&amp;query=any,contains,991001563279702656","Catalog Record")</f>
        <v/>
      </c>
      <c r="AV65">
        <f>HYPERLINK("http://www.worldcat.org/oclc/20318977","WorldCat Record")</f>
        <v/>
      </c>
      <c r="AW65" t="inlineStr">
        <is>
          <t>22247376:eng</t>
        </is>
      </c>
      <c r="AX65" t="inlineStr">
        <is>
          <t>20318977</t>
        </is>
      </c>
      <c r="AY65" t="inlineStr">
        <is>
          <t>991001563279702656</t>
        </is>
      </c>
      <c r="AZ65" t="inlineStr">
        <is>
          <t>991001563279702656</t>
        </is>
      </c>
      <c r="BA65" t="inlineStr">
        <is>
          <t>2257961760002656</t>
        </is>
      </c>
      <c r="BB65" t="inlineStr">
        <is>
          <t>BOOK</t>
        </is>
      </c>
      <c r="BD65" t="inlineStr">
        <is>
          <t>9780684190860</t>
        </is>
      </c>
      <c r="BE65" t="inlineStr">
        <is>
          <t>32285000514132</t>
        </is>
      </c>
      <c r="BF65" t="inlineStr">
        <is>
          <t>893244210</t>
        </is>
      </c>
    </row>
    <row r="66">
      <c r="A66" t="inlineStr">
        <is>
          <t>CURAL</t>
        </is>
      </c>
      <c r="B66" t="inlineStr">
        <is>
          <t>SHELVES</t>
        </is>
      </c>
      <c r="D66" t="inlineStr">
        <is>
          <t>AM7 .H79 1987</t>
        </is>
      </c>
      <c r="E66" t="inlineStr">
        <is>
          <t>0                      AM 0007000H  79          1987</t>
        </is>
      </c>
      <c r="F66" t="inlineStr">
        <is>
          <t>Museums of influence / Kenneth Hudson.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M66" t="inlineStr">
        <is>
          <t>Hudson, Kenneth.</t>
        </is>
      </c>
      <c r="N66" t="inlineStr">
        <is>
          <t>Cambridge [Cambridgeshire] ; New York : Cambridge University Press, 1987.</t>
        </is>
      </c>
      <c r="O66" t="inlineStr">
        <is>
          <t>1987</t>
        </is>
      </c>
      <c r="Q66" t="inlineStr">
        <is>
          <t>eng</t>
        </is>
      </c>
      <c r="R66" t="inlineStr">
        <is>
          <t>enk</t>
        </is>
      </c>
      <c r="T66" t="inlineStr">
        <is>
          <t xml:space="preserve">AM </t>
        </is>
      </c>
      <c r="U66" t="n">
        <v>4</v>
      </c>
      <c r="V66" t="n">
        <v>4</v>
      </c>
      <c r="W66" t="inlineStr">
        <is>
          <t>1994-05-06</t>
        </is>
      </c>
      <c r="X66" t="inlineStr">
        <is>
          <t>1994-05-06</t>
        </is>
      </c>
      <c r="Y66" t="inlineStr">
        <is>
          <t>1994-05-05</t>
        </is>
      </c>
      <c r="Z66" t="inlineStr">
        <is>
          <t>1994-05-05</t>
        </is>
      </c>
      <c r="AA66" t="n">
        <v>696</v>
      </c>
      <c r="AB66" t="n">
        <v>509</v>
      </c>
      <c r="AC66" t="n">
        <v>516</v>
      </c>
      <c r="AD66" t="n">
        <v>4</v>
      </c>
      <c r="AE66" t="n">
        <v>4</v>
      </c>
      <c r="AF66" t="n">
        <v>18</v>
      </c>
      <c r="AG66" t="n">
        <v>18</v>
      </c>
      <c r="AH66" t="n">
        <v>8</v>
      </c>
      <c r="AI66" t="n">
        <v>8</v>
      </c>
      <c r="AJ66" t="n">
        <v>4</v>
      </c>
      <c r="AK66" t="n">
        <v>4</v>
      </c>
      <c r="AL66" t="n">
        <v>8</v>
      </c>
      <c r="AM66" t="n">
        <v>8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HYPERLINK("https://creighton-primo.hosted.exlibrisgroup.com/primo-explore/search?tab=default_tab&amp;search_scope=EVERYTHING&amp;vid=01CRU&amp;lang=en_US&amp;offset=0&amp;query=any,contains,991000931089702656","Catalog Record")</f>
        <v/>
      </c>
      <c r="AV66">
        <f>HYPERLINK("http://www.worldcat.org/oclc/14272146","WorldCat Record")</f>
        <v/>
      </c>
      <c r="AW66" t="inlineStr">
        <is>
          <t>8401931:eng</t>
        </is>
      </c>
      <c r="AX66" t="inlineStr">
        <is>
          <t>14272146</t>
        </is>
      </c>
      <c r="AY66" t="inlineStr">
        <is>
          <t>991000931089702656</t>
        </is>
      </c>
      <c r="AZ66" t="inlineStr">
        <is>
          <t>991000931089702656</t>
        </is>
      </c>
      <c r="BA66" t="inlineStr">
        <is>
          <t>2261403160002656</t>
        </is>
      </c>
      <c r="BB66" t="inlineStr">
        <is>
          <t>BOOK</t>
        </is>
      </c>
      <c r="BD66" t="inlineStr">
        <is>
          <t>9780521305341</t>
        </is>
      </c>
      <c r="BE66" t="inlineStr">
        <is>
          <t>32285000046531</t>
        </is>
      </c>
      <c r="BF66" t="inlineStr">
        <is>
          <t>893715027</t>
        </is>
      </c>
    </row>
    <row r="67">
      <c r="A67" t="inlineStr">
        <is>
          <t>CURAL</t>
        </is>
      </c>
      <c r="B67" t="inlineStr">
        <is>
          <t>SHELVES</t>
        </is>
      </c>
      <c r="D67" t="inlineStr">
        <is>
          <t>AM7 .I34 1988</t>
        </is>
      </c>
      <c r="E67" t="inlineStr">
        <is>
          <t>0                      AM 0007000I  34          1988</t>
        </is>
      </c>
      <c r="F67" t="inlineStr">
        <is>
          <t>The Idea of the museum : philosophical, artistic, and political questions / edited by Lars Aagaard-Mogensen.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Lewiston/Queenston, N.Y. : E. Mellen Press, 1988.</t>
        </is>
      </c>
      <c r="O67" t="inlineStr">
        <is>
          <t>1988</t>
        </is>
      </c>
      <c r="Q67" t="inlineStr">
        <is>
          <t>eng</t>
        </is>
      </c>
      <c r="R67" t="inlineStr">
        <is>
          <t>nyu</t>
        </is>
      </c>
      <c r="S67" t="inlineStr">
        <is>
          <t>Problems in contemporary philosophy ; v. 6</t>
        </is>
      </c>
      <c r="T67" t="inlineStr">
        <is>
          <t xml:space="preserve">AM </t>
        </is>
      </c>
      <c r="U67" t="n">
        <v>4</v>
      </c>
      <c r="V67" t="n">
        <v>4</v>
      </c>
      <c r="W67" t="inlineStr">
        <is>
          <t>1999-09-29</t>
        </is>
      </c>
      <c r="X67" t="inlineStr">
        <is>
          <t>1999-09-29</t>
        </is>
      </c>
      <c r="Y67" t="inlineStr">
        <is>
          <t>1990-02-15</t>
        </is>
      </c>
      <c r="Z67" t="inlineStr">
        <is>
          <t>1990-02-15</t>
        </is>
      </c>
      <c r="AA67" t="n">
        <v>218</v>
      </c>
      <c r="AB67" t="n">
        <v>144</v>
      </c>
      <c r="AC67" t="n">
        <v>150</v>
      </c>
      <c r="AD67" t="n">
        <v>2</v>
      </c>
      <c r="AE67" t="n">
        <v>2</v>
      </c>
      <c r="AF67" t="n">
        <v>11</v>
      </c>
      <c r="AG67" t="n">
        <v>11</v>
      </c>
      <c r="AH67" t="n">
        <v>1</v>
      </c>
      <c r="AI67" t="n">
        <v>1</v>
      </c>
      <c r="AJ67" t="n">
        <v>4</v>
      </c>
      <c r="AK67" t="n">
        <v>4</v>
      </c>
      <c r="AL67" t="n">
        <v>7</v>
      </c>
      <c r="AM67" t="n">
        <v>7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HYPERLINK("http://catalog.hathitrust.org/Record/101888225","HathiTrust Record")</f>
        <v/>
      </c>
      <c r="AU67">
        <f>HYPERLINK("https://creighton-primo.hosted.exlibrisgroup.com/primo-explore/search?tab=default_tab&amp;search_scope=EVERYTHING&amp;vid=01CRU&amp;lang=en_US&amp;offset=0&amp;query=any,contains,991001020619702656","Catalog Record")</f>
        <v/>
      </c>
      <c r="AV67">
        <f>HYPERLINK("http://www.worldcat.org/oclc/15366780","WorldCat Record")</f>
        <v/>
      </c>
      <c r="AW67" t="inlineStr">
        <is>
          <t>862247044:eng</t>
        </is>
      </c>
      <c r="AX67" t="inlineStr">
        <is>
          <t>15366780</t>
        </is>
      </c>
      <c r="AY67" t="inlineStr">
        <is>
          <t>991001020619702656</t>
        </is>
      </c>
      <c r="AZ67" t="inlineStr">
        <is>
          <t>991001020619702656</t>
        </is>
      </c>
      <c r="BA67" t="inlineStr">
        <is>
          <t>2259766110002656</t>
        </is>
      </c>
      <c r="BB67" t="inlineStr">
        <is>
          <t>BOOK</t>
        </is>
      </c>
      <c r="BD67" t="inlineStr">
        <is>
          <t>9780889463349</t>
        </is>
      </c>
      <c r="BE67" t="inlineStr">
        <is>
          <t>32285000046549</t>
        </is>
      </c>
      <c r="BF67" t="inlineStr">
        <is>
          <t>893413883</t>
        </is>
      </c>
    </row>
    <row r="68">
      <c r="A68" t="inlineStr">
        <is>
          <t>CURAL</t>
        </is>
      </c>
      <c r="B68" t="inlineStr">
        <is>
          <t>SHELVES</t>
        </is>
      </c>
      <c r="D68" t="inlineStr">
        <is>
          <t>AM101.B87 F7</t>
        </is>
      </c>
      <c r="E68" t="inlineStr">
        <is>
          <t>0                      AM 0101000B  87                 F  7</t>
        </is>
      </c>
      <c r="F68" t="inlineStr">
        <is>
          <t>Treasures of the British Museum / edited and introduced by Sir Frank Francis.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Francis, Frank Chalton, Sir, 1901-1988.</t>
        </is>
      </c>
      <c r="N68" t="inlineStr">
        <is>
          <t>London : Thames &amp; Hudson, 1971.</t>
        </is>
      </c>
      <c r="O68" t="inlineStr">
        <is>
          <t>1971</t>
        </is>
      </c>
      <c r="Q68" t="inlineStr">
        <is>
          <t>eng</t>
        </is>
      </c>
      <c r="R68" t="inlineStr">
        <is>
          <t>enk</t>
        </is>
      </c>
      <c r="T68" t="inlineStr">
        <is>
          <t xml:space="preserve">AM </t>
        </is>
      </c>
      <c r="U68" t="n">
        <v>1</v>
      </c>
      <c r="V68" t="n">
        <v>1</v>
      </c>
      <c r="W68" t="inlineStr">
        <is>
          <t>1997-04-03</t>
        </is>
      </c>
      <c r="X68" t="inlineStr">
        <is>
          <t>1997-04-03</t>
        </is>
      </c>
      <c r="Y68" t="inlineStr">
        <is>
          <t>1992-03-10</t>
        </is>
      </c>
      <c r="Z68" t="inlineStr">
        <is>
          <t>1992-03-10</t>
        </is>
      </c>
      <c r="AA68" t="n">
        <v>504</v>
      </c>
      <c r="AB68" t="n">
        <v>348</v>
      </c>
      <c r="AC68" t="n">
        <v>405</v>
      </c>
      <c r="AD68" t="n">
        <v>2</v>
      </c>
      <c r="AE68" t="n">
        <v>2</v>
      </c>
      <c r="AF68" t="n">
        <v>7</v>
      </c>
      <c r="AG68" t="n">
        <v>8</v>
      </c>
      <c r="AH68" t="n">
        <v>5</v>
      </c>
      <c r="AI68" t="n">
        <v>6</v>
      </c>
      <c r="AJ68" t="n">
        <v>0</v>
      </c>
      <c r="AK68" t="n">
        <v>0</v>
      </c>
      <c r="AL68" t="n">
        <v>3</v>
      </c>
      <c r="AM68" t="n">
        <v>3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No</t>
        </is>
      </c>
      <c r="AU68">
        <f>HYPERLINK("https://creighton-primo.hosted.exlibrisgroup.com/primo-explore/search?tab=default_tab&amp;search_scope=EVERYTHING&amp;vid=01CRU&amp;lang=en_US&amp;offset=0&amp;query=any,contains,991002003449702656","Catalog Record")</f>
        <v/>
      </c>
      <c r="AV68">
        <f>HYPERLINK("http://www.worldcat.org/oclc/257416","WorldCat Record")</f>
        <v/>
      </c>
      <c r="AW68" t="inlineStr">
        <is>
          <t>573004615:eng</t>
        </is>
      </c>
      <c r="AX68" t="inlineStr">
        <is>
          <t>257416</t>
        </is>
      </c>
      <c r="AY68" t="inlineStr">
        <is>
          <t>991002003449702656</t>
        </is>
      </c>
      <c r="AZ68" t="inlineStr">
        <is>
          <t>991002003449702656</t>
        </is>
      </c>
      <c r="BA68" t="inlineStr">
        <is>
          <t>2269983490002656</t>
        </is>
      </c>
      <c r="BB68" t="inlineStr">
        <is>
          <t>BOOK</t>
        </is>
      </c>
      <c r="BD68" t="inlineStr">
        <is>
          <t>9780500181256</t>
        </is>
      </c>
      <c r="BE68" t="inlineStr">
        <is>
          <t>32285000994664</t>
        </is>
      </c>
      <c r="BF68" t="inlineStr">
        <is>
          <t>893885734</t>
        </is>
      </c>
    </row>
    <row r="69">
      <c r="A69" t="inlineStr">
        <is>
          <t>CURAL</t>
        </is>
      </c>
      <c r="B69" t="inlineStr">
        <is>
          <t>SHELVES</t>
        </is>
      </c>
      <c r="D69" t="inlineStr">
        <is>
          <t>AM121 .M35 1994</t>
        </is>
      </c>
      <c r="E69" t="inlineStr">
        <is>
          <t>0                      AM 0121000M  35          1994</t>
        </is>
      </c>
      <c r="F69" t="inlineStr">
        <is>
          <t>Museum governance : mission, ethics, policy / Marie C. Malaro.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Malaro, Marie C.</t>
        </is>
      </c>
      <c r="N69" t="inlineStr">
        <is>
          <t>Washington : Smithsonian Institution Press, c1994.</t>
        </is>
      </c>
      <c r="O69" t="inlineStr">
        <is>
          <t>1994</t>
        </is>
      </c>
      <c r="Q69" t="inlineStr">
        <is>
          <t>eng</t>
        </is>
      </c>
      <c r="R69" t="inlineStr">
        <is>
          <t>dcu</t>
        </is>
      </c>
      <c r="T69" t="inlineStr">
        <is>
          <t xml:space="preserve">AM </t>
        </is>
      </c>
      <c r="U69" t="n">
        <v>1</v>
      </c>
      <c r="V69" t="n">
        <v>1</v>
      </c>
      <c r="W69" t="inlineStr">
        <is>
          <t>2001-05-17</t>
        </is>
      </c>
      <c r="X69" t="inlineStr">
        <is>
          <t>2001-05-17</t>
        </is>
      </c>
      <c r="Y69" t="inlineStr">
        <is>
          <t>2001-05-17</t>
        </is>
      </c>
      <c r="Z69" t="inlineStr">
        <is>
          <t>2001-05-17</t>
        </is>
      </c>
      <c r="AA69" t="n">
        <v>446</v>
      </c>
      <c r="AB69" t="n">
        <v>361</v>
      </c>
      <c r="AC69" t="n">
        <v>375</v>
      </c>
      <c r="AD69" t="n">
        <v>4</v>
      </c>
      <c r="AE69" t="n">
        <v>4</v>
      </c>
      <c r="AF69" t="n">
        <v>15</v>
      </c>
      <c r="AG69" t="n">
        <v>15</v>
      </c>
      <c r="AH69" t="n">
        <v>4</v>
      </c>
      <c r="AI69" t="n">
        <v>4</v>
      </c>
      <c r="AJ69" t="n">
        <v>5</v>
      </c>
      <c r="AK69" t="n">
        <v>5</v>
      </c>
      <c r="AL69" t="n">
        <v>8</v>
      </c>
      <c r="AM69" t="n">
        <v>8</v>
      </c>
      <c r="AN69" t="n">
        <v>2</v>
      </c>
      <c r="AO69" t="n">
        <v>2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HYPERLINK("https://creighton-primo.hosted.exlibrisgroup.com/primo-explore/search?tab=default_tab&amp;search_scope=EVERYTHING&amp;vid=01CRU&amp;lang=en_US&amp;offset=0&amp;query=any,contains,991003515269702656","Catalog Record")</f>
        <v/>
      </c>
      <c r="AV69">
        <f>HYPERLINK("http://www.worldcat.org/oclc/29598117","WorldCat Record")</f>
        <v/>
      </c>
      <c r="AW69" t="inlineStr">
        <is>
          <t>836730790:eng</t>
        </is>
      </c>
      <c r="AX69" t="inlineStr">
        <is>
          <t>29598117</t>
        </is>
      </c>
      <c r="AY69" t="inlineStr">
        <is>
          <t>991003515269702656</t>
        </is>
      </c>
      <c r="AZ69" t="inlineStr">
        <is>
          <t>991003515269702656</t>
        </is>
      </c>
      <c r="BA69" t="inlineStr">
        <is>
          <t>2266741690002656</t>
        </is>
      </c>
      <c r="BB69" t="inlineStr">
        <is>
          <t>BOOK</t>
        </is>
      </c>
      <c r="BD69" t="inlineStr">
        <is>
          <t>9781560983637</t>
        </is>
      </c>
      <c r="BE69" t="inlineStr">
        <is>
          <t>32285004318084</t>
        </is>
      </c>
      <c r="BF69" t="inlineStr">
        <is>
          <t>893428875</t>
        </is>
      </c>
    </row>
    <row r="70">
      <c r="A70" t="inlineStr">
        <is>
          <t>CURAL</t>
        </is>
      </c>
      <c r="B70" t="inlineStr">
        <is>
          <t>SHELVES</t>
        </is>
      </c>
      <c r="D70" t="inlineStr">
        <is>
          <t>AM151 .C645</t>
        </is>
      </c>
      <c r="E70" t="inlineStr">
        <is>
          <t>0                      AM 0151000C  645</t>
        </is>
      </c>
      <c r="F70" t="inlineStr">
        <is>
          <t>Facets of light : colors, images and things that glow in the dark / K.C. Cole.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Cole, K. C.</t>
        </is>
      </c>
      <c r="N70" t="inlineStr">
        <is>
          <t>San Francisco : The Exploratorium, 1980.</t>
        </is>
      </c>
      <c r="O70" t="inlineStr">
        <is>
          <t>1980</t>
        </is>
      </c>
      <c r="Q70" t="inlineStr">
        <is>
          <t>eng</t>
        </is>
      </c>
      <c r="R70" t="inlineStr">
        <is>
          <t>cau</t>
        </is>
      </c>
      <c r="T70" t="inlineStr">
        <is>
          <t xml:space="preserve">AM </t>
        </is>
      </c>
      <c r="U70" t="n">
        <v>3</v>
      </c>
      <c r="V70" t="n">
        <v>3</v>
      </c>
      <c r="W70" t="inlineStr">
        <is>
          <t>1996-05-13</t>
        </is>
      </c>
      <c r="X70" t="inlineStr">
        <is>
          <t>1996-05-13</t>
        </is>
      </c>
      <c r="Y70" t="inlineStr">
        <is>
          <t>1993-03-29</t>
        </is>
      </c>
      <c r="Z70" t="inlineStr">
        <is>
          <t>1993-03-29</t>
        </is>
      </c>
      <c r="AA70" t="n">
        <v>47</v>
      </c>
      <c r="AB70" t="n">
        <v>43</v>
      </c>
      <c r="AC70" t="n">
        <v>43</v>
      </c>
      <c r="AD70" t="n">
        <v>1</v>
      </c>
      <c r="AE70" t="n">
        <v>1</v>
      </c>
      <c r="AF70" t="n">
        <v>2</v>
      </c>
      <c r="AG70" t="n">
        <v>2</v>
      </c>
      <c r="AH70" t="n">
        <v>2</v>
      </c>
      <c r="AI70" t="n">
        <v>2</v>
      </c>
      <c r="AJ70" t="n">
        <v>0</v>
      </c>
      <c r="AK70" t="n">
        <v>0</v>
      </c>
      <c r="AL70" t="n">
        <v>1</v>
      </c>
      <c r="AM70" t="n">
        <v>1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No</t>
        </is>
      </c>
      <c r="AU70">
        <f>HYPERLINK("https://creighton-primo.hosted.exlibrisgroup.com/primo-explore/search?tab=default_tab&amp;search_scope=EVERYTHING&amp;vid=01CRU&amp;lang=en_US&amp;offset=0&amp;query=any,contains,991005253279702656","Catalog Record")</f>
        <v/>
      </c>
      <c r="AV70">
        <f>HYPERLINK("http://www.worldcat.org/oclc/8507668","WorldCat Record")</f>
        <v/>
      </c>
      <c r="AW70" t="inlineStr">
        <is>
          <t>32235488:eng</t>
        </is>
      </c>
      <c r="AX70" t="inlineStr">
        <is>
          <t>8507668</t>
        </is>
      </c>
      <c r="AY70" t="inlineStr">
        <is>
          <t>991005253279702656</t>
        </is>
      </c>
      <c r="AZ70" t="inlineStr">
        <is>
          <t>991005253279702656</t>
        </is>
      </c>
      <c r="BA70" t="inlineStr">
        <is>
          <t>2268182340002656</t>
        </is>
      </c>
      <c r="BB70" t="inlineStr">
        <is>
          <t>BOOK</t>
        </is>
      </c>
      <c r="BE70" t="inlineStr">
        <is>
          <t>32285001609907</t>
        </is>
      </c>
      <c r="BF70" t="inlineStr">
        <is>
          <t>893600887</t>
        </is>
      </c>
    </row>
    <row r="71">
      <c r="A71" t="inlineStr">
        <is>
          <t>CURAL</t>
        </is>
      </c>
      <c r="B71" t="inlineStr">
        <is>
          <t>SHELVES</t>
        </is>
      </c>
      <c r="D71" t="inlineStr">
        <is>
          <t>AM151 .H24 1987</t>
        </is>
      </c>
      <c r="E71" t="inlineStr">
        <is>
          <t>0                      AM 0151000H  24          1987</t>
        </is>
      </c>
      <c r="F71" t="inlineStr">
        <is>
          <t>On display : a design grammar for museum exhibitions / Margaret Hall.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Hall, Margaret.</t>
        </is>
      </c>
      <c r="N71" t="inlineStr">
        <is>
          <t>London : Lund Humphries, 1987.</t>
        </is>
      </c>
      <c r="O71" t="inlineStr">
        <is>
          <t>1987</t>
        </is>
      </c>
      <c r="P71" t="inlineStr">
        <is>
          <t>1st ed.</t>
        </is>
      </c>
      <c r="Q71" t="inlineStr">
        <is>
          <t>eng</t>
        </is>
      </c>
      <c r="R71" t="inlineStr">
        <is>
          <t>enk</t>
        </is>
      </c>
      <c r="T71" t="inlineStr">
        <is>
          <t xml:space="preserve">AM </t>
        </is>
      </c>
      <c r="U71" t="n">
        <v>6</v>
      </c>
      <c r="V71" t="n">
        <v>6</v>
      </c>
      <c r="W71" t="inlineStr">
        <is>
          <t>2010-10-01</t>
        </is>
      </c>
      <c r="X71" t="inlineStr">
        <is>
          <t>2010-10-01</t>
        </is>
      </c>
      <c r="Y71" t="inlineStr">
        <is>
          <t>1990-02-15</t>
        </is>
      </c>
      <c r="Z71" t="inlineStr">
        <is>
          <t>1990-02-15</t>
        </is>
      </c>
      <c r="AA71" t="n">
        <v>336</v>
      </c>
      <c r="AB71" t="n">
        <v>189</v>
      </c>
      <c r="AC71" t="n">
        <v>200</v>
      </c>
      <c r="AD71" t="n">
        <v>3</v>
      </c>
      <c r="AE71" t="n">
        <v>3</v>
      </c>
      <c r="AF71" t="n">
        <v>3</v>
      </c>
      <c r="AG71" t="n">
        <v>3</v>
      </c>
      <c r="AH71" t="n">
        <v>1</v>
      </c>
      <c r="AI71" t="n">
        <v>1</v>
      </c>
      <c r="AJ71" t="n">
        <v>0</v>
      </c>
      <c r="AK71" t="n">
        <v>0</v>
      </c>
      <c r="AL71" t="n">
        <v>2</v>
      </c>
      <c r="AM71" t="n">
        <v>2</v>
      </c>
      <c r="AN71" t="n">
        <v>1</v>
      </c>
      <c r="AO71" t="n">
        <v>1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HYPERLINK("http://catalog.hathitrust.org/Record/000917177","HathiTrust Record")</f>
        <v/>
      </c>
      <c r="AU71">
        <f>HYPERLINK("https://creighton-primo.hosted.exlibrisgroup.com/primo-explore/search?tab=default_tab&amp;search_scope=EVERYTHING&amp;vid=01CRU&amp;lang=en_US&amp;offset=0&amp;query=any,contains,991001160759702656","Catalog Record")</f>
        <v/>
      </c>
      <c r="AV71">
        <f>HYPERLINK("http://www.worldcat.org/oclc/16893524","WorldCat Record")</f>
        <v/>
      </c>
      <c r="AW71" t="inlineStr">
        <is>
          <t>907889547:eng</t>
        </is>
      </c>
      <c r="AX71" t="inlineStr">
        <is>
          <t>16893524</t>
        </is>
      </c>
      <c r="AY71" t="inlineStr">
        <is>
          <t>991001160759702656</t>
        </is>
      </c>
      <c r="AZ71" t="inlineStr">
        <is>
          <t>991001160759702656</t>
        </is>
      </c>
      <c r="BA71" t="inlineStr">
        <is>
          <t>2264147860002656</t>
        </is>
      </c>
      <c r="BB71" t="inlineStr">
        <is>
          <t>BOOK</t>
        </is>
      </c>
      <c r="BD71" t="inlineStr">
        <is>
          <t>9780853314554</t>
        </is>
      </c>
      <c r="BE71" t="inlineStr">
        <is>
          <t>32285000046622</t>
        </is>
      </c>
      <c r="BF71" t="inlineStr">
        <is>
          <t>893885093</t>
        </is>
      </c>
    </row>
    <row r="72">
      <c r="A72" t="inlineStr">
        <is>
          <t>CURAL</t>
        </is>
      </c>
      <c r="B72" t="inlineStr">
        <is>
          <t>SHELVES</t>
        </is>
      </c>
      <c r="D72" t="inlineStr">
        <is>
          <t>AM231 .P43 1993</t>
        </is>
      </c>
      <c r="E72" t="inlineStr">
        <is>
          <t>0                      AM 0231000P  43          1993</t>
        </is>
      </c>
      <c r="F72" t="inlineStr">
        <is>
          <t>Museums, objects, and collections : a cultural study / Susan M. Pearce.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Pearce, Susan M.</t>
        </is>
      </c>
      <c r="N72" t="inlineStr">
        <is>
          <t>Washington, D.C. : Smithsonian Institution Press, 1993.</t>
        </is>
      </c>
      <c r="O72" t="inlineStr">
        <is>
          <t>1993</t>
        </is>
      </c>
      <c r="Q72" t="inlineStr">
        <is>
          <t>eng</t>
        </is>
      </c>
      <c r="R72" t="inlineStr">
        <is>
          <t>dcu</t>
        </is>
      </c>
      <c r="T72" t="inlineStr">
        <is>
          <t xml:space="preserve">AM </t>
        </is>
      </c>
      <c r="U72" t="n">
        <v>2</v>
      </c>
      <c r="V72" t="n">
        <v>2</v>
      </c>
      <c r="W72" t="inlineStr">
        <is>
          <t>2001-05-16</t>
        </is>
      </c>
      <c r="X72" t="inlineStr">
        <is>
          <t>2001-05-16</t>
        </is>
      </c>
      <c r="Y72" t="inlineStr">
        <is>
          <t>2001-04-04</t>
        </is>
      </c>
      <c r="Z72" t="inlineStr">
        <is>
          <t>2001-04-04</t>
        </is>
      </c>
      <c r="AA72" t="n">
        <v>420</v>
      </c>
      <c r="AB72" t="n">
        <v>342</v>
      </c>
      <c r="AC72" t="n">
        <v>406</v>
      </c>
      <c r="AD72" t="n">
        <v>4</v>
      </c>
      <c r="AE72" t="n">
        <v>5</v>
      </c>
      <c r="AF72" t="n">
        <v>8</v>
      </c>
      <c r="AG72" t="n">
        <v>12</v>
      </c>
      <c r="AH72" t="n">
        <v>1</v>
      </c>
      <c r="AI72" t="n">
        <v>1</v>
      </c>
      <c r="AJ72" t="n">
        <v>2</v>
      </c>
      <c r="AK72" t="n">
        <v>4</v>
      </c>
      <c r="AL72" t="n">
        <v>5</v>
      </c>
      <c r="AM72" t="n">
        <v>7</v>
      </c>
      <c r="AN72" t="n">
        <v>2</v>
      </c>
      <c r="AO72" t="n">
        <v>3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HYPERLINK("http://catalog.hathitrust.org/Record/002800238","HathiTrust Record")</f>
        <v/>
      </c>
      <c r="AU72">
        <f>HYPERLINK("https://creighton-primo.hosted.exlibrisgroup.com/primo-explore/search?tab=default_tab&amp;search_scope=EVERYTHING&amp;vid=01CRU&amp;lang=en_US&amp;offset=0&amp;query=any,contains,991003515329702656","Catalog Record")</f>
        <v/>
      </c>
      <c r="AV72">
        <f>HYPERLINK("http://www.worldcat.org/oclc/29440438","WorldCat Record")</f>
        <v/>
      </c>
      <c r="AW72" t="inlineStr">
        <is>
          <t>143588240:eng</t>
        </is>
      </c>
      <c r="AX72" t="inlineStr">
        <is>
          <t>29440438</t>
        </is>
      </c>
      <c r="AY72" t="inlineStr">
        <is>
          <t>991003515329702656</t>
        </is>
      </c>
      <c r="AZ72" t="inlineStr">
        <is>
          <t>991003515329702656</t>
        </is>
      </c>
      <c r="BA72" t="inlineStr">
        <is>
          <t>2260750090002656</t>
        </is>
      </c>
      <c r="BB72" t="inlineStr">
        <is>
          <t>BOOK</t>
        </is>
      </c>
      <c r="BD72" t="inlineStr">
        <is>
          <t>9781560983309</t>
        </is>
      </c>
      <c r="BE72" t="inlineStr">
        <is>
          <t>32285004309794</t>
        </is>
      </c>
      <c r="BF72" t="inlineStr">
        <is>
          <t>893240288</t>
        </is>
      </c>
    </row>
    <row r="73">
      <c r="A73" t="inlineStr">
        <is>
          <t>CURAL</t>
        </is>
      </c>
      <c r="B73" t="inlineStr">
        <is>
          <t>SHELVES</t>
        </is>
      </c>
      <c r="D73" t="inlineStr">
        <is>
          <t>AM401.A84 E45 1983</t>
        </is>
      </c>
      <c r="E73" t="inlineStr">
        <is>
          <t>0                      AM 0401000A  84                 E  45          1983</t>
        </is>
      </c>
      <c r="F73" t="inlineStr">
        <is>
          <t>Elias Ashmole, 1617-1692 : the founder of the Ashmolean Museum and his world : a tercentenary exhibition, 27 April to 31 July 1983 / compiled by Michael Hunter in conjunction with Kenneth Garlick and N.J. Mayhew ; Bodleian exhibition entries by Albinia De la Mare.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N73" t="inlineStr">
        <is>
          <t>Oxford : Ashmolean Museum, 1983.</t>
        </is>
      </c>
      <c r="O73" t="inlineStr">
        <is>
          <t>1983</t>
        </is>
      </c>
      <c r="Q73" t="inlineStr">
        <is>
          <t>eng</t>
        </is>
      </c>
      <c r="R73" t="inlineStr">
        <is>
          <t>enk</t>
        </is>
      </c>
      <c r="T73" t="inlineStr">
        <is>
          <t xml:space="preserve">AM </t>
        </is>
      </c>
      <c r="U73" t="n">
        <v>1</v>
      </c>
      <c r="V73" t="n">
        <v>1</v>
      </c>
      <c r="W73" t="inlineStr">
        <is>
          <t>2009-04-21</t>
        </is>
      </c>
      <c r="X73" t="inlineStr">
        <is>
          <t>2009-04-21</t>
        </is>
      </c>
      <c r="Y73" t="inlineStr">
        <is>
          <t>2009-04-21</t>
        </is>
      </c>
      <c r="Z73" t="inlineStr">
        <is>
          <t>2009-04-21</t>
        </is>
      </c>
      <c r="AA73" t="n">
        <v>113</v>
      </c>
      <c r="AB73" t="n">
        <v>60</v>
      </c>
      <c r="AC73" t="n">
        <v>61</v>
      </c>
      <c r="AD73" t="n">
        <v>1</v>
      </c>
      <c r="AE73" t="n">
        <v>1</v>
      </c>
      <c r="AF73" t="n">
        <v>1</v>
      </c>
      <c r="AG73" t="n">
        <v>1</v>
      </c>
      <c r="AH73" t="n">
        <v>0</v>
      </c>
      <c r="AI73" t="n">
        <v>0</v>
      </c>
      <c r="AJ73" t="n">
        <v>0</v>
      </c>
      <c r="AK73" t="n">
        <v>0</v>
      </c>
      <c r="AL73" t="n">
        <v>1</v>
      </c>
      <c r="AM73" t="n">
        <v>1</v>
      </c>
      <c r="AN73" t="n">
        <v>0</v>
      </c>
      <c r="AO73" t="n">
        <v>0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HYPERLINK("https://creighton-primo.hosted.exlibrisgroup.com/primo-explore/search?tab=default_tab&amp;search_scope=EVERYTHING&amp;vid=01CRU&amp;lang=en_US&amp;offset=0&amp;query=any,contains,991005312289702656","Catalog Record")</f>
        <v/>
      </c>
      <c r="AV73">
        <f>HYPERLINK("http://www.worldcat.org/oclc/13329250","WorldCat Record")</f>
        <v/>
      </c>
      <c r="AW73" t="inlineStr">
        <is>
          <t>478893487:eng</t>
        </is>
      </c>
      <c r="AX73" t="inlineStr">
        <is>
          <t>13329250</t>
        </is>
      </c>
      <c r="AY73" t="inlineStr">
        <is>
          <t>991005312289702656</t>
        </is>
      </c>
      <c r="AZ73" t="inlineStr">
        <is>
          <t>991005312289702656</t>
        </is>
      </c>
      <c r="BA73" t="inlineStr">
        <is>
          <t>2258564260002656</t>
        </is>
      </c>
      <c r="BB73" t="inlineStr">
        <is>
          <t>BOOK</t>
        </is>
      </c>
      <c r="BD73" t="inlineStr">
        <is>
          <t>9780907849001</t>
        </is>
      </c>
      <c r="BE73" t="inlineStr">
        <is>
          <t>32285005517080</t>
        </is>
      </c>
      <c r="BF73" t="inlineStr">
        <is>
          <t>893619784</t>
        </is>
      </c>
    </row>
    <row r="74">
      <c r="A74" t="inlineStr">
        <is>
          <t>CURAL</t>
        </is>
      </c>
      <c r="B74" t="inlineStr">
        <is>
          <t>SHELVES</t>
        </is>
      </c>
      <c r="D74" t="inlineStr">
        <is>
          <t>AS2.5 .B466 1997</t>
        </is>
      </c>
      <c r="E74" t="inlineStr">
        <is>
          <t>0                      AS 0002500B  466         1997</t>
        </is>
      </c>
      <c r="F74" t="inlineStr">
        <is>
          <t>New connections for scholars : the changing missions of a learned society in an era of digital networks / Douglas C. Bennett.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Bennett, Douglas C., 1946-</t>
        </is>
      </c>
      <c r="N74" t="inlineStr">
        <is>
          <t>New York, NY : American Council of Learned Societies, c1997.</t>
        </is>
      </c>
      <c r="O74" t="inlineStr">
        <is>
          <t>1997</t>
        </is>
      </c>
      <c r="Q74" t="inlineStr">
        <is>
          <t>eng</t>
        </is>
      </c>
      <c r="R74" t="inlineStr">
        <is>
          <t>nyu</t>
        </is>
      </c>
      <c r="S74" t="inlineStr">
        <is>
          <t>ACLS occasional paper, 1041-536X ; no. 36</t>
        </is>
      </c>
      <c r="T74" t="inlineStr">
        <is>
          <t xml:space="preserve">AS </t>
        </is>
      </c>
      <c r="U74" t="n">
        <v>2</v>
      </c>
      <c r="V74" t="n">
        <v>2</v>
      </c>
      <c r="W74" t="inlineStr">
        <is>
          <t>2000-10-12</t>
        </is>
      </c>
      <c r="X74" t="inlineStr">
        <is>
          <t>2000-10-12</t>
        </is>
      </c>
      <c r="Y74" t="inlineStr">
        <is>
          <t>2000-10-12</t>
        </is>
      </c>
      <c r="Z74" t="inlineStr">
        <is>
          <t>2000-10-12</t>
        </is>
      </c>
      <c r="AA74" t="n">
        <v>183</v>
      </c>
      <c r="AB74" t="n">
        <v>162</v>
      </c>
      <c r="AC74" t="n">
        <v>169</v>
      </c>
      <c r="AD74" t="n">
        <v>2</v>
      </c>
      <c r="AE74" t="n">
        <v>2</v>
      </c>
      <c r="AF74" t="n">
        <v>8</v>
      </c>
      <c r="AG74" t="n">
        <v>8</v>
      </c>
      <c r="AH74" t="n">
        <v>2</v>
      </c>
      <c r="AI74" t="n">
        <v>2</v>
      </c>
      <c r="AJ74" t="n">
        <v>2</v>
      </c>
      <c r="AK74" t="n">
        <v>2</v>
      </c>
      <c r="AL74" t="n">
        <v>5</v>
      </c>
      <c r="AM74" t="n">
        <v>5</v>
      </c>
      <c r="AN74" t="n">
        <v>1</v>
      </c>
      <c r="AO74" t="n">
        <v>1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HYPERLINK("https://creighton-primo.hosted.exlibrisgroup.com/primo-explore/search?tab=default_tab&amp;search_scope=EVERYTHING&amp;vid=01CRU&amp;lang=en_US&amp;offset=0&amp;query=any,contains,991003317879702656","Catalog Record")</f>
        <v/>
      </c>
      <c r="AV74">
        <f>HYPERLINK("http://www.worldcat.org/oclc/36810455","WorldCat Record")</f>
        <v/>
      </c>
      <c r="AW74" t="inlineStr">
        <is>
          <t>897929583:eng</t>
        </is>
      </c>
      <c r="AX74" t="inlineStr">
        <is>
          <t>36810455</t>
        </is>
      </c>
      <c r="AY74" t="inlineStr">
        <is>
          <t>991003317879702656</t>
        </is>
      </c>
      <c r="AZ74" t="inlineStr">
        <is>
          <t>991003317879702656</t>
        </is>
      </c>
      <c r="BA74" t="inlineStr">
        <is>
          <t>2256349390002656</t>
        </is>
      </c>
      <c r="BB74" t="inlineStr">
        <is>
          <t>BOOK</t>
        </is>
      </c>
      <c r="BE74" t="inlineStr">
        <is>
          <t>32285003768024</t>
        </is>
      </c>
      <c r="BF74" t="inlineStr">
        <is>
          <t>893705110</t>
        </is>
      </c>
    </row>
    <row r="75">
      <c r="A75" t="inlineStr">
        <is>
          <t>CURAL</t>
        </is>
      </c>
      <c r="B75" t="inlineStr">
        <is>
          <t>SHELVES</t>
        </is>
      </c>
      <c r="D75" t="inlineStr">
        <is>
          <t>AS4.U83 C58 1988</t>
        </is>
      </c>
      <c r="E75" t="inlineStr">
        <is>
          <t>0                      AS 0004000U  83                 C  58          1988</t>
        </is>
      </c>
      <c r="F75" t="inlineStr">
        <is>
          <t>Unilateralism, ideology, &amp; U.S. foreign policy : the United States in and out of UNESCO / Roger A. Coate ; foreword by John E. Fobes.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Coate, Roger A.</t>
        </is>
      </c>
      <c r="N75" t="inlineStr">
        <is>
          <t>Boulder, Colo. : L. Rienner, 1988.</t>
        </is>
      </c>
      <c r="O75" t="inlineStr">
        <is>
          <t>1988</t>
        </is>
      </c>
      <c r="Q75" t="inlineStr">
        <is>
          <t>eng</t>
        </is>
      </c>
      <c r="R75" t="inlineStr">
        <is>
          <t>cou</t>
        </is>
      </c>
      <c r="T75" t="inlineStr">
        <is>
          <t xml:space="preserve">AS </t>
        </is>
      </c>
      <c r="U75" t="n">
        <v>1</v>
      </c>
      <c r="V75" t="n">
        <v>1</v>
      </c>
      <c r="W75" t="inlineStr">
        <is>
          <t>1993-11-20</t>
        </is>
      </c>
      <c r="X75" t="inlineStr">
        <is>
          <t>1993-11-20</t>
        </is>
      </c>
      <c r="Y75" t="inlineStr">
        <is>
          <t>1990-08-10</t>
        </is>
      </c>
      <c r="Z75" t="inlineStr">
        <is>
          <t>1990-08-10</t>
        </is>
      </c>
      <c r="AA75" t="n">
        <v>401</v>
      </c>
      <c r="AB75" t="n">
        <v>335</v>
      </c>
      <c r="AC75" t="n">
        <v>340</v>
      </c>
      <c r="AD75" t="n">
        <v>3</v>
      </c>
      <c r="AE75" t="n">
        <v>3</v>
      </c>
      <c r="AF75" t="n">
        <v>18</v>
      </c>
      <c r="AG75" t="n">
        <v>18</v>
      </c>
      <c r="AH75" t="n">
        <v>4</v>
      </c>
      <c r="AI75" t="n">
        <v>4</v>
      </c>
      <c r="AJ75" t="n">
        <v>5</v>
      </c>
      <c r="AK75" t="n">
        <v>5</v>
      </c>
      <c r="AL75" t="n">
        <v>8</v>
      </c>
      <c r="AM75" t="n">
        <v>8</v>
      </c>
      <c r="AN75" t="n">
        <v>2</v>
      </c>
      <c r="AO75" t="n">
        <v>2</v>
      </c>
      <c r="AP75" t="n">
        <v>2</v>
      </c>
      <c r="AQ75" t="n">
        <v>2</v>
      </c>
      <c r="AR75" t="inlineStr">
        <is>
          <t>No</t>
        </is>
      </c>
      <c r="AS75" t="inlineStr">
        <is>
          <t>No</t>
        </is>
      </c>
      <c r="AU75">
        <f>HYPERLINK("https://creighton-primo.hosted.exlibrisgroup.com/primo-explore/search?tab=default_tab&amp;search_scope=EVERYTHING&amp;vid=01CRU&amp;lang=en_US&amp;offset=0&amp;query=any,contains,991001184839702656","Catalog Record")</f>
        <v/>
      </c>
      <c r="AV75">
        <f>HYPERLINK("http://www.worldcat.org/oclc/17201070","WorldCat Record")</f>
        <v/>
      </c>
      <c r="AW75" t="inlineStr">
        <is>
          <t>836736737:eng</t>
        </is>
      </c>
      <c r="AX75" t="inlineStr">
        <is>
          <t>17201070</t>
        </is>
      </c>
      <c r="AY75" t="inlineStr">
        <is>
          <t>991001184839702656</t>
        </is>
      </c>
      <c r="AZ75" t="inlineStr">
        <is>
          <t>991001184839702656</t>
        </is>
      </c>
      <c r="BA75" t="inlineStr">
        <is>
          <t>2259500010002656</t>
        </is>
      </c>
      <c r="BB75" t="inlineStr">
        <is>
          <t>BOOK</t>
        </is>
      </c>
      <c r="BD75" t="inlineStr">
        <is>
          <t>9781555870881</t>
        </is>
      </c>
      <c r="BE75" t="inlineStr">
        <is>
          <t>32285000243237</t>
        </is>
      </c>
      <c r="BF75" t="inlineStr">
        <is>
          <t>893608635</t>
        </is>
      </c>
    </row>
    <row r="76">
      <c r="A76" t="inlineStr">
        <is>
          <t>CURAL</t>
        </is>
      </c>
      <c r="B76" t="inlineStr">
        <is>
          <t>SHELVES</t>
        </is>
      </c>
      <c r="D76" t="inlineStr">
        <is>
          <t>AS4.U83 D86 1995</t>
        </is>
      </c>
      <c r="E76" t="inlineStr">
        <is>
          <t>0                      AS 0004000U  83                 D  86          1995</t>
        </is>
      </c>
      <c r="F76" t="inlineStr">
        <is>
          <t>The politicization of the United Nations specialized agencies : a case study of UNESCO / Sagarika Dutt.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Dutt, Sagarika, 1958-</t>
        </is>
      </c>
      <c r="N76" t="inlineStr">
        <is>
          <t>Lewiston, N.Y. : Mellen University Press, c1995.</t>
        </is>
      </c>
      <c r="O76" t="inlineStr">
        <is>
          <t>1995</t>
        </is>
      </c>
      <c r="Q76" t="inlineStr">
        <is>
          <t>eng</t>
        </is>
      </c>
      <c r="R76" t="inlineStr">
        <is>
          <t>nyu</t>
        </is>
      </c>
      <c r="T76" t="inlineStr">
        <is>
          <t xml:space="preserve">AS </t>
        </is>
      </c>
      <c r="U76" t="n">
        <v>1</v>
      </c>
      <c r="V76" t="n">
        <v>1</v>
      </c>
      <c r="W76" t="inlineStr">
        <is>
          <t>2005-02-03</t>
        </is>
      </c>
      <c r="X76" t="inlineStr">
        <is>
          <t>2005-02-03</t>
        </is>
      </c>
      <c r="Y76" t="inlineStr">
        <is>
          <t>2005-02-03</t>
        </is>
      </c>
      <c r="Z76" t="inlineStr">
        <is>
          <t>2005-02-03</t>
        </is>
      </c>
      <c r="AA76" t="n">
        <v>100</v>
      </c>
      <c r="AB76" t="n">
        <v>64</v>
      </c>
      <c r="AC76" t="n">
        <v>66</v>
      </c>
      <c r="AD76" t="n">
        <v>2</v>
      </c>
      <c r="AE76" t="n">
        <v>2</v>
      </c>
      <c r="AF76" t="n">
        <v>4</v>
      </c>
      <c r="AG76" t="n">
        <v>4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1</v>
      </c>
      <c r="AN76" t="n">
        <v>1</v>
      </c>
      <c r="AO76" t="n">
        <v>1</v>
      </c>
      <c r="AP76" t="n">
        <v>2</v>
      </c>
      <c r="AQ76" t="n">
        <v>2</v>
      </c>
      <c r="AR76" t="inlineStr">
        <is>
          <t>No</t>
        </is>
      </c>
      <c r="AS76" t="inlineStr">
        <is>
          <t>Yes</t>
        </is>
      </c>
      <c r="AT76">
        <f>HYPERLINK("http://catalog.hathitrust.org/Record/008574403","HathiTrust Record")</f>
        <v/>
      </c>
      <c r="AU76">
        <f>HYPERLINK("https://creighton-primo.hosted.exlibrisgroup.com/primo-explore/search?tab=default_tab&amp;search_scope=EVERYTHING&amp;vid=01CRU&amp;lang=en_US&amp;offset=0&amp;query=any,contains,991004348169702656","Catalog Record")</f>
        <v/>
      </c>
      <c r="AV76">
        <f>HYPERLINK("http://www.worldcat.org/oclc/30075828","WorldCat Record")</f>
        <v/>
      </c>
      <c r="AW76" t="inlineStr">
        <is>
          <t>20821857:eng</t>
        </is>
      </c>
      <c r="AX76" t="inlineStr">
        <is>
          <t>30075828</t>
        </is>
      </c>
      <c r="AY76" t="inlineStr">
        <is>
          <t>991004348169702656</t>
        </is>
      </c>
      <c r="AZ76" t="inlineStr">
        <is>
          <t>991004348169702656</t>
        </is>
      </c>
      <c r="BA76" t="inlineStr">
        <is>
          <t>2261295870002656</t>
        </is>
      </c>
      <c r="BB76" t="inlineStr">
        <is>
          <t>BOOK</t>
        </is>
      </c>
      <c r="BD76" t="inlineStr">
        <is>
          <t>9780773491069</t>
        </is>
      </c>
      <c r="BE76" t="inlineStr">
        <is>
          <t>32285005024400</t>
        </is>
      </c>
      <c r="BF76" t="inlineStr">
        <is>
          <t>893319101</t>
        </is>
      </c>
    </row>
    <row r="77">
      <c r="A77" t="inlineStr">
        <is>
          <t>CURAL</t>
        </is>
      </c>
      <c r="B77" t="inlineStr">
        <is>
          <t>SHELVES</t>
        </is>
      </c>
      <c r="D77" t="inlineStr">
        <is>
          <t>AS6 .J65 1993</t>
        </is>
      </c>
      <c r="E77" t="inlineStr">
        <is>
          <t>0                      AS 0006000J  65          1993</t>
        </is>
      </c>
      <c r="F77" t="inlineStr">
        <is>
          <t>How to run seminars and workshops : presentation skills for consultants, trainers, and teachers / Robert L. Jolles.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Jolles, Robert L., 1957-</t>
        </is>
      </c>
      <c r="N77" t="inlineStr">
        <is>
          <t>New York : John Wiley &amp; Sons, c1993.</t>
        </is>
      </c>
      <c r="O77" t="inlineStr">
        <is>
          <t>1993</t>
        </is>
      </c>
      <c r="Q77" t="inlineStr">
        <is>
          <t>eng</t>
        </is>
      </c>
      <c r="R77" t="inlineStr">
        <is>
          <t>nyu</t>
        </is>
      </c>
      <c r="T77" t="inlineStr">
        <is>
          <t xml:space="preserve">AS </t>
        </is>
      </c>
      <c r="U77" t="n">
        <v>3</v>
      </c>
      <c r="V77" t="n">
        <v>3</v>
      </c>
      <c r="W77" t="inlineStr">
        <is>
          <t>1999-06-09</t>
        </is>
      </c>
      <c r="X77" t="inlineStr">
        <is>
          <t>1999-06-09</t>
        </is>
      </c>
      <c r="Y77" t="inlineStr">
        <is>
          <t>1999-04-21</t>
        </is>
      </c>
      <c r="Z77" t="inlineStr">
        <is>
          <t>1999-04-21</t>
        </is>
      </c>
      <c r="AA77" t="n">
        <v>612</v>
      </c>
      <c r="AB77" t="n">
        <v>431</v>
      </c>
      <c r="AC77" t="n">
        <v>1912</v>
      </c>
      <c r="AD77" t="n">
        <v>6</v>
      </c>
      <c r="AE77" t="n">
        <v>47</v>
      </c>
      <c r="AF77" t="n">
        <v>13</v>
      </c>
      <c r="AG77" t="n">
        <v>50</v>
      </c>
      <c r="AH77" t="n">
        <v>6</v>
      </c>
      <c r="AI77" t="n">
        <v>19</v>
      </c>
      <c r="AJ77" t="n">
        <v>3</v>
      </c>
      <c r="AK77" t="n">
        <v>8</v>
      </c>
      <c r="AL77" t="n">
        <v>2</v>
      </c>
      <c r="AM77" t="n">
        <v>14</v>
      </c>
      <c r="AN77" t="n">
        <v>4</v>
      </c>
      <c r="AO77" t="n">
        <v>14</v>
      </c>
      <c r="AP77" t="n">
        <v>0</v>
      </c>
      <c r="AQ77" t="n">
        <v>1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HYPERLINK("https://creighton-primo.hosted.exlibrisgroup.com/primo-explore/search?tab=default_tab&amp;search_scope=EVERYTHING&amp;vid=01CRU&amp;lang=en_US&amp;offset=0&amp;query=any,contains,991002200139702656","Catalog Record")</f>
        <v/>
      </c>
      <c r="AV77">
        <f>HYPERLINK("http://www.worldcat.org/oclc/28293424","WorldCat Record")</f>
        <v/>
      </c>
      <c r="AW77" t="inlineStr">
        <is>
          <t>801970812:eng</t>
        </is>
      </c>
      <c r="AX77" t="inlineStr">
        <is>
          <t>28293424</t>
        </is>
      </c>
      <c r="AY77" t="inlineStr">
        <is>
          <t>991002200139702656</t>
        </is>
      </c>
      <c r="AZ77" t="inlineStr">
        <is>
          <t>991002200139702656</t>
        </is>
      </c>
      <c r="BA77" t="inlineStr">
        <is>
          <t>2259467650002656</t>
        </is>
      </c>
      <c r="BB77" t="inlineStr">
        <is>
          <t>BOOK</t>
        </is>
      </c>
      <c r="BD77" t="inlineStr">
        <is>
          <t>9780471594772</t>
        </is>
      </c>
      <c r="BE77" t="inlineStr">
        <is>
          <t>32285003554382</t>
        </is>
      </c>
      <c r="BF77" t="inlineStr">
        <is>
          <t>893622008</t>
        </is>
      </c>
    </row>
    <row r="78">
      <c r="A78" t="inlineStr">
        <is>
          <t>CURAL</t>
        </is>
      </c>
      <c r="B78" t="inlineStr">
        <is>
          <t>SHELVES</t>
        </is>
      </c>
      <c r="D78" t="inlineStr">
        <is>
          <t>AS6 .T74 1992</t>
        </is>
      </c>
      <c r="E78" t="inlineStr">
        <is>
          <t>0                      AS 0006000T  74          1992</t>
        </is>
      </c>
      <c r="F78" t="inlineStr">
        <is>
          <t>Committee management in human services : running effective meetings, committees, and boards / John E. Tropman, Harold R. Johnson, Elmer J. Tropman.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Tropman, John E.</t>
        </is>
      </c>
      <c r="N78" t="inlineStr">
        <is>
          <t>Chicago : Nelson-Hall, c1992.</t>
        </is>
      </c>
      <c r="O78" t="inlineStr">
        <is>
          <t>1992</t>
        </is>
      </c>
      <c r="P78" t="inlineStr">
        <is>
          <t>2nd ed.</t>
        </is>
      </c>
      <c r="Q78" t="inlineStr">
        <is>
          <t>eng</t>
        </is>
      </c>
      <c r="R78" t="inlineStr">
        <is>
          <t>ilu</t>
        </is>
      </c>
      <c r="T78" t="inlineStr">
        <is>
          <t xml:space="preserve">AS </t>
        </is>
      </c>
      <c r="U78" t="n">
        <v>2</v>
      </c>
      <c r="V78" t="n">
        <v>2</v>
      </c>
      <c r="W78" t="inlineStr">
        <is>
          <t>2000-08-28</t>
        </is>
      </c>
      <c r="X78" t="inlineStr">
        <is>
          <t>2000-08-28</t>
        </is>
      </c>
      <c r="Y78" t="inlineStr">
        <is>
          <t>1996-11-22</t>
        </is>
      </c>
      <c r="Z78" t="inlineStr">
        <is>
          <t>1996-11-22</t>
        </is>
      </c>
      <c r="AA78" t="n">
        <v>122</v>
      </c>
      <c r="AB78" t="n">
        <v>109</v>
      </c>
      <c r="AC78" t="n">
        <v>111</v>
      </c>
      <c r="AD78" t="n">
        <v>1</v>
      </c>
      <c r="AE78" t="n">
        <v>1</v>
      </c>
      <c r="AF78" t="n">
        <v>5</v>
      </c>
      <c r="AG78" t="n">
        <v>5</v>
      </c>
      <c r="AH78" t="n">
        <v>1</v>
      </c>
      <c r="AI78" t="n">
        <v>1</v>
      </c>
      <c r="AJ78" t="n">
        <v>2</v>
      </c>
      <c r="AK78" t="n">
        <v>2</v>
      </c>
      <c r="AL78" t="n">
        <v>4</v>
      </c>
      <c r="AM78" t="n">
        <v>4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HYPERLINK("http://catalog.hathitrust.org/Record/002611698","HathiTrust Record")</f>
        <v/>
      </c>
      <c r="AU78">
        <f>HYPERLINK("https://creighton-primo.hosted.exlibrisgroup.com/primo-explore/search?tab=default_tab&amp;search_scope=EVERYTHING&amp;vid=01CRU&amp;lang=en_US&amp;offset=0&amp;query=any,contains,991001901209702656","Catalog Record")</f>
        <v/>
      </c>
      <c r="AV78">
        <f>HYPERLINK("http://www.worldcat.org/oclc/24010465","WorldCat Record")</f>
        <v/>
      </c>
      <c r="AW78" t="inlineStr">
        <is>
          <t>24992586:eng</t>
        </is>
      </c>
      <c r="AX78" t="inlineStr">
        <is>
          <t>24010465</t>
        </is>
      </c>
      <c r="AY78" t="inlineStr">
        <is>
          <t>991001901209702656</t>
        </is>
      </c>
      <c r="AZ78" t="inlineStr">
        <is>
          <t>991001901209702656</t>
        </is>
      </c>
      <c r="BA78" t="inlineStr">
        <is>
          <t>2264692890002656</t>
        </is>
      </c>
      <c r="BB78" t="inlineStr">
        <is>
          <t>BOOK</t>
        </is>
      </c>
      <c r="BD78" t="inlineStr">
        <is>
          <t>9780830412914</t>
        </is>
      </c>
      <c r="BE78" t="inlineStr">
        <is>
          <t>32285002385341</t>
        </is>
      </c>
      <c r="BF78" t="inlineStr">
        <is>
          <t>893779178</t>
        </is>
      </c>
    </row>
    <row r="79">
      <c r="A79" t="inlineStr">
        <is>
          <t>CURAL</t>
        </is>
      </c>
      <c r="B79" t="inlineStr">
        <is>
          <t>SHELVES</t>
        </is>
      </c>
      <c r="D79" t="inlineStr">
        <is>
          <t>AS36 .L54 v.1, no.2</t>
        </is>
      </c>
      <c r="E79" t="inlineStr">
        <is>
          <t>0                      AS 0036000L  54                                                      v.1, no.2</t>
        </is>
      </c>
      <c r="F79" t="inlineStr">
        <is>
          <t>History of the origin and establishment of the inquisition in Portugal / by Alexandre Herculano, trans. by John C. Branner.</t>
        </is>
      </c>
      <c r="G79" t="inlineStr">
        <is>
          <t>v.1, no.2*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Herculano, Alexandre, 1810-1877.</t>
        </is>
      </c>
      <c r="N79" t="inlineStr">
        <is>
          <t>Stanford University, Calif., The University, 1926.</t>
        </is>
      </c>
      <c r="O79" t="inlineStr">
        <is>
          <t>1926</t>
        </is>
      </c>
      <c r="Q79" t="inlineStr">
        <is>
          <t>eng</t>
        </is>
      </c>
      <c r="R79" t="inlineStr">
        <is>
          <t xml:space="preserve">xx </t>
        </is>
      </c>
      <c r="S79" t="inlineStr">
        <is>
          <t>Stanford university publications. University series. History, economics, and political science, vol.I, no.2</t>
        </is>
      </c>
      <c r="T79" t="inlineStr">
        <is>
          <t xml:space="preserve">AS </t>
        </is>
      </c>
      <c r="U79" t="n">
        <v>1</v>
      </c>
      <c r="V79" t="n">
        <v>1</v>
      </c>
      <c r="W79" t="inlineStr">
        <is>
          <t>2007-11-19</t>
        </is>
      </c>
      <c r="X79" t="inlineStr">
        <is>
          <t>2007-11-19</t>
        </is>
      </c>
      <c r="Y79" t="inlineStr">
        <is>
          <t>1991-02-19</t>
        </is>
      </c>
      <c r="Z79" t="inlineStr">
        <is>
          <t>1991-02-19</t>
        </is>
      </c>
      <c r="AA79" t="n">
        <v>102</v>
      </c>
      <c r="AB79" t="n">
        <v>95</v>
      </c>
      <c r="AC79" t="n">
        <v>95</v>
      </c>
      <c r="AD79" t="n">
        <v>3</v>
      </c>
      <c r="AE79" t="n">
        <v>3</v>
      </c>
      <c r="AF79" t="n">
        <v>10</v>
      </c>
      <c r="AG79" t="n">
        <v>10</v>
      </c>
      <c r="AH79" t="n">
        <v>1</v>
      </c>
      <c r="AI79" t="n">
        <v>1</v>
      </c>
      <c r="AJ79" t="n">
        <v>2</v>
      </c>
      <c r="AK79" t="n">
        <v>2</v>
      </c>
      <c r="AL79" t="n">
        <v>8</v>
      </c>
      <c r="AM79" t="n">
        <v>8</v>
      </c>
      <c r="AN79" t="n">
        <v>2</v>
      </c>
      <c r="AO79" t="n">
        <v>2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HYPERLINK("https://creighton-primo.hosted.exlibrisgroup.com/primo-explore/search?tab=default_tab&amp;search_scope=EVERYTHING&amp;vid=01CRU&amp;lang=en_US&amp;offset=0&amp;query=any,contains,991004132939702656","Catalog Record")</f>
        <v/>
      </c>
      <c r="AV79">
        <f>HYPERLINK("http://www.worldcat.org/oclc/2476447","WorldCat Record")</f>
        <v/>
      </c>
      <c r="AW79" t="inlineStr">
        <is>
          <t>8907823118:eng</t>
        </is>
      </c>
      <c r="AX79" t="inlineStr">
        <is>
          <t>2476447</t>
        </is>
      </c>
      <c r="AY79" t="inlineStr">
        <is>
          <t>991004132939702656</t>
        </is>
      </c>
      <c r="AZ79" t="inlineStr">
        <is>
          <t>991004132939702656</t>
        </is>
      </c>
      <c r="BA79" t="inlineStr">
        <is>
          <t>2268863160002656</t>
        </is>
      </c>
      <c r="BB79" t="inlineStr">
        <is>
          <t>BOOK</t>
        </is>
      </c>
      <c r="BE79" t="inlineStr">
        <is>
          <t>32285000509348</t>
        </is>
      </c>
      <c r="BF79" t="inlineStr">
        <is>
          <t>893904719</t>
        </is>
      </c>
    </row>
    <row r="80">
      <c r="A80" t="inlineStr">
        <is>
          <t>CURAL</t>
        </is>
      </c>
      <c r="B80" t="inlineStr">
        <is>
          <t>SHELVES</t>
        </is>
      </c>
      <c r="D80" t="inlineStr">
        <is>
          <t>AS36 .R28 no. 5808</t>
        </is>
      </c>
      <c r="E80" t="inlineStr">
        <is>
          <t>0                      AS 0036000R  28                                                      no. 5808</t>
        </is>
      </c>
      <c r="F80" t="inlineStr">
        <is>
          <t>Combatting international terrorism : the role of Congress / Brian Michael Jenkins. --</t>
        </is>
      </c>
      <c r="G80" t="inlineStr">
        <is>
          <t>no. 5808*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Jenkins, Brian Michael.</t>
        </is>
      </c>
      <c r="N80" t="inlineStr">
        <is>
          <t>Santa Monica : Rand Corporation, 1977.</t>
        </is>
      </c>
      <c r="O80" t="inlineStr">
        <is>
          <t>1977</t>
        </is>
      </c>
      <c r="Q80" t="inlineStr">
        <is>
          <t>eng</t>
        </is>
      </c>
      <c r="R80" t="inlineStr">
        <is>
          <t>cau</t>
        </is>
      </c>
      <c r="S80" t="inlineStr">
        <is>
          <t>The Rand paper series ; P-5808</t>
        </is>
      </c>
      <c r="T80" t="inlineStr">
        <is>
          <t xml:space="preserve">AS </t>
        </is>
      </c>
      <c r="U80" t="n">
        <v>1</v>
      </c>
      <c r="V80" t="n">
        <v>1</v>
      </c>
      <c r="W80" t="inlineStr">
        <is>
          <t>2006-04-02</t>
        </is>
      </c>
      <c r="X80" t="inlineStr">
        <is>
          <t>2006-04-02</t>
        </is>
      </c>
      <c r="Y80" t="inlineStr">
        <is>
          <t>2000-06-15</t>
        </is>
      </c>
      <c r="Z80" t="inlineStr">
        <is>
          <t>2000-06-15</t>
        </is>
      </c>
      <c r="AA80" t="n">
        <v>65</v>
      </c>
      <c r="AB80" t="n">
        <v>58</v>
      </c>
      <c r="AC80" t="n">
        <v>62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0</v>
      </c>
      <c r="AJ80" t="n">
        <v>0</v>
      </c>
      <c r="AK80" t="n">
        <v>0</v>
      </c>
      <c r="AL80" t="n">
        <v>1</v>
      </c>
      <c r="AM80" t="n">
        <v>1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HYPERLINK("https://creighton-primo.hosted.exlibrisgroup.com/primo-explore/search?tab=default_tab&amp;search_scope=EVERYTHING&amp;vid=01CRU&amp;lang=en_US&amp;offset=0&amp;query=any,contains,991003117229702656","Catalog Record")</f>
        <v/>
      </c>
      <c r="AV80">
        <f>HYPERLINK("http://www.worldcat.org/oclc/2871278","WorldCat Record")</f>
        <v/>
      </c>
      <c r="AW80" t="inlineStr">
        <is>
          <t>865193503:eng</t>
        </is>
      </c>
      <c r="AX80" t="inlineStr">
        <is>
          <t>2871278</t>
        </is>
      </c>
      <c r="AY80" t="inlineStr">
        <is>
          <t>991003117229702656</t>
        </is>
      </c>
      <c r="AZ80" t="inlineStr">
        <is>
          <t>991003117229702656</t>
        </is>
      </c>
      <c r="BA80" t="inlineStr">
        <is>
          <t>2256023190002656</t>
        </is>
      </c>
      <c r="BB80" t="inlineStr">
        <is>
          <t>BOOK</t>
        </is>
      </c>
      <c r="BE80" t="inlineStr">
        <is>
          <t>32285003177218</t>
        </is>
      </c>
      <c r="BF80" t="inlineStr">
        <is>
          <t>893428470</t>
        </is>
      </c>
    </row>
    <row r="81">
      <c r="A81" t="inlineStr">
        <is>
          <t>CURAL</t>
        </is>
      </c>
      <c r="B81" t="inlineStr">
        <is>
          <t>SHELVES</t>
        </is>
      </c>
      <c r="D81" t="inlineStr">
        <is>
          <t>AS36 .R28 no.5876</t>
        </is>
      </c>
      <c r="E81" t="inlineStr">
        <is>
          <t>0                      AS 0036000R  28                                                      no.5876</t>
        </is>
      </c>
      <c r="F81" t="inlineStr">
        <is>
          <t>The potential for nuclear terrorism / Brian Michael Jenkins. --</t>
        </is>
      </c>
      <c r="G81" t="inlineStr">
        <is>
          <t>no.5876*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Jenkins, Brian Michael.</t>
        </is>
      </c>
      <c r="N81" t="inlineStr">
        <is>
          <t>Santa Monica, Calif. : Rand Corporation, 1977.</t>
        </is>
      </c>
      <c r="O81" t="inlineStr">
        <is>
          <t>1977</t>
        </is>
      </c>
      <c r="Q81" t="inlineStr">
        <is>
          <t>eng</t>
        </is>
      </c>
      <c r="R81" t="inlineStr">
        <is>
          <t>cau</t>
        </is>
      </c>
      <c r="S81" t="inlineStr">
        <is>
          <t>The Rand paper series ; P-5876</t>
        </is>
      </c>
      <c r="T81" t="inlineStr">
        <is>
          <t xml:space="preserve">AS </t>
        </is>
      </c>
      <c r="U81" t="n">
        <v>1</v>
      </c>
      <c r="V81" t="n">
        <v>1</v>
      </c>
      <c r="W81" t="inlineStr">
        <is>
          <t>2006-04-02</t>
        </is>
      </c>
      <c r="X81" t="inlineStr">
        <is>
          <t>2006-04-02</t>
        </is>
      </c>
      <c r="Y81" t="inlineStr">
        <is>
          <t>2000-06-15</t>
        </is>
      </c>
      <c r="Z81" t="inlineStr">
        <is>
          <t>2000-06-15</t>
        </is>
      </c>
      <c r="AA81" t="n">
        <v>71</v>
      </c>
      <c r="AB81" t="n">
        <v>59</v>
      </c>
      <c r="AC81" t="n">
        <v>66</v>
      </c>
      <c r="AD81" t="n">
        <v>2</v>
      </c>
      <c r="AE81" t="n">
        <v>2</v>
      </c>
      <c r="AF81" t="n">
        <v>3</v>
      </c>
      <c r="AG81" t="n">
        <v>3</v>
      </c>
      <c r="AH81" t="n">
        <v>0</v>
      </c>
      <c r="AI81" t="n">
        <v>0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n">
        <v>1</v>
      </c>
      <c r="AQ81" t="n">
        <v>1</v>
      </c>
      <c r="AR81" t="inlineStr">
        <is>
          <t>No</t>
        </is>
      </c>
      <c r="AS81" t="inlineStr">
        <is>
          <t>Yes</t>
        </is>
      </c>
      <c r="AT81">
        <f>HYPERLINK("http://catalog.hathitrust.org/Record/007387763","HathiTrust Record")</f>
        <v/>
      </c>
      <c r="AU81">
        <f>HYPERLINK("https://creighton-primo.hosted.exlibrisgroup.com/primo-explore/search?tab=default_tab&amp;search_scope=EVERYTHING&amp;vid=01CRU&amp;lang=en_US&amp;offset=0&amp;query=any,contains,991003121799702656","Catalog Record")</f>
        <v/>
      </c>
      <c r="AV81">
        <f>HYPERLINK("http://www.worldcat.org/oclc/3403303","WorldCat Record")</f>
        <v/>
      </c>
      <c r="AW81" t="inlineStr">
        <is>
          <t>9728296:eng</t>
        </is>
      </c>
      <c r="AX81" t="inlineStr">
        <is>
          <t>3403303</t>
        </is>
      </c>
      <c r="AY81" t="inlineStr">
        <is>
          <t>991003121799702656</t>
        </is>
      </c>
      <c r="AZ81" t="inlineStr">
        <is>
          <t>991003121799702656</t>
        </is>
      </c>
      <c r="BA81" t="inlineStr">
        <is>
          <t>2257193610002656</t>
        </is>
      </c>
      <c r="BB81" t="inlineStr">
        <is>
          <t>BOOK</t>
        </is>
      </c>
      <c r="BE81" t="inlineStr">
        <is>
          <t>32285003177242</t>
        </is>
      </c>
      <c r="BF81" t="inlineStr">
        <is>
          <t>893774415</t>
        </is>
      </c>
    </row>
    <row r="82">
      <c r="A82" t="inlineStr">
        <is>
          <t>CURAL</t>
        </is>
      </c>
      <c r="B82" t="inlineStr">
        <is>
          <t>SHELVES</t>
        </is>
      </c>
      <c r="D82" t="inlineStr">
        <is>
          <t>AS36 .R3 R-1589</t>
        </is>
      </c>
      <c r="E82" t="inlineStr">
        <is>
          <t>0                      AS 0036000R  3                                                       R-1589</t>
        </is>
      </c>
      <c r="F82" t="inlineStr">
        <is>
          <t>Federal programs supporting educational change, vol. VIII : implementing and sustaining innovations / Paul Berman, Milbrey Wallin McLaughlin.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Berman, Paul.</t>
        </is>
      </c>
      <c r="N82" t="inlineStr">
        <is>
          <t>Santa Monica, Calif. : Rand, 1978.</t>
        </is>
      </c>
      <c r="O82" t="inlineStr">
        <is>
          <t>1978</t>
        </is>
      </c>
      <c r="Q82" t="inlineStr">
        <is>
          <t>eng</t>
        </is>
      </c>
      <c r="R82" t="inlineStr">
        <is>
          <t>cau</t>
        </is>
      </c>
      <c r="S82" t="inlineStr">
        <is>
          <t>[Report] - Rand Corporation, R-1589/8-HEW</t>
        </is>
      </c>
      <c r="T82" t="inlineStr">
        <is>
          <t xml:space="preserve">AS </t>
        </is>
      </c>
      <c r="U82" t="n">
        <v>1</v>
      </c>
      <c r="V82" t="n">
        <v>1</v>
      </c>
      <c r="W82" t="inlineStr">
        <is>
          <t>2002-05-02</t>
        </is>
      </c>
      <c r="X82" t="inlineStr">
        <is>
          <t>2002-05-02</t>
        </is>
      </c>
      <c r="Y82" t="inlineStr">
        <is>
          <t>1993-03-25</t>
        </is>
      </c>
      <c r="Z82" t="inlineStr">
        <is>
          <t>1993-03-25</t>
        </is>
      </c>
      <c r="AA82" t="n">
        <v>29</v>
      </c>
      <c r="AB82" t="n">
        <v>25</v>
      </c>
      <c r="AC82" t="n">
        <v>141</v>
      </c>
      <c r="AD82" t="n">
        <v>1</v>
      </c>
      <c r="AE82" t="n">
        <v>2</v>
      </c>
      <c r="AF82" t="n">
        <v>2</v>
      </c>
      <c r="AG82" t="n">
        <v>4</v>
      </c>
      <c r="AH82" t="n">
        <v>0</v>
      </c>
      <c r="AI82" t="n">
        <v>0</v>
      </c>
      <c r="AJ82" t="n">
        <v>0</v>
      </c>
      <c r="AK82" t="n">
        <v>0</v>
      </c>
      <c r="AL82" t="n">
        <v>2</v>
      </c>
      <c r="AM82" t="n">
        <v>3</v>
      </c>
      <c r="AN82" t="n">
        <v>0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HYPERLINK("http://catalog.hathitrust.org/Record/007391157","HathiTrust Record")</f>
        <v/>
      </c>
      <c r="AU82">
        <f>HYPERLINK("https://creighton-primo.hosted.exlibrisgroup.com/primo-explore/search?tab=default_tab&amp;search_scope=EVERYTHING&amp;vid=01CRU&amp;lang=en_US&amp;offset=0&amp;query=any,contains,991004753699702656","Catalog Record")</f>
        <v/>
      </c>
      <c r="AV82">
        <f>HYPERLINK("http://www.worldcat.org/oclc/4954636","WorldCat Record")</f>
        <v/>
      </c>
      <c r="AW82" t="inlineStr">
        <is>
          <t>2057246163:eng</t>
        </is>
      </c>
      <c r="AX82" t="inlineStr">
        <is>
          <t>4954636</t>
        </is>
      </c>
      <c r="AY82" t="inlineStr">
        <is>
          <t>991004753699702656</t>
        </is>
      </c>
      <c r="AZ82" t="inlineStr">
        <is>
          <t>991004753699702656</t>
        </is>
      </c>
      <c r="BA82" t="inlineStr">
        <is>
          <t>2267411510002656</t>
        </is>
      </c>
      <c r="BB82" t="inlineStr">
        <is>
          <t>BOOK</t>
        </is>
      </c>
      <c r="BE82" t="inlineStr">
        <is>
          <t>32285001499697</t>
        </is>
      </c>
      <c r="BF82" t="inlineStr">
        <is>
          <t>893260132</t>
        </is>
      </c>
    </row>
    <row r="83">
      <c r="A83" t="inlineStr">
        <is>
          <t>CURAL</t>
        </is>
      </c>
      <c r="B83" t="inlineStr">
        <is>
          <t>SHELVES</t>
        </is>
      </c>
      <c r="D83" t="inlineStr">
        <is>
          <t>AS36 .W62 no.43</t>
        </is>
      </c>
      <c r="E83" t="inlineStr">
        <is>
          <t>0                      AS 0036000W  62                                                      no.43</t>
        </is>
      </c>
      <c r="F83" t="inlineStr">
        <is>
          <t>How progressive is John Dewey's philosophy of education?</t>
        </is>
      </c>
      <c r="G83" t="inlineStr">
        <is>
          <t>no.43*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Williams, Chester S. (Chester Sidney), 1907-1992.</t>
        </is>
      </c>
      <c r="N83" t="inlineStr">
        <is>
          <t>Wichita, Kan., University of Wichita, 1959.</t>
        </is>
      </c>
      <c r="O83" t="inlineStr">
        <is>
          <t>1959</t>
        </is>
      </c>
      <c r="Q83" t="inlineStr">
        <is>
          <t>eng</t>
        </is>
      </c>
      <c r="R83" t="inlineStr">
        <is>
          <t>ksu</t>
        </is>
      </c>
      <c r="S83" t="inlineStr">
        <is>
          <t>University of Wichita bulletin, v. 39, no. 4</t>
        </is>
      </c>
      <c r="T83" t="inlineStr">
        <is>
          <t xml:space="preserve">AS </t>
        </is>
      </c>
      <c r="U83" t="n">
        <v>2</v>
      </c>
      <c r="V83" t="n">
        <v>2</v>
      </c>
      <c r="W83" t="inlineStr">
        <is>
          <t>1997-02-25</t>
        </is>
      </c>
      <c r="X83" t="inlineStr">
        <is>
          <t>1997-02-25</t>
        </is>
      </c>
      <c r="Y83" t="inlineStr">
        <is>
          <t>1996-07-18</t>
        </is>
      </c>
      <c r="Z83" t="inlineStr">
        <is>
          <t>1996-07-18</t>
        </is>
      </c>
      <c r="AA83" t="n">
        <v>78</v>
      </c>
      <c r="AB83" t="n">
        <v>77</v>
      </c>
      <c r="AC83" t="n">
        <v>78</v>
      </c>
      <c r="AD83" t="n">
        <v>2</v>
      </c>
      <c r="AE83" t="n">
        <v>2</v>
      </c>
      <c r="AF83" t="n">
        <v>8</v>
      </c>
      <c r="AG83" t="n">
        <v>8</v>
      </c>
      <c r="AH83" t="n">
        <v>5</v>
      </c>
      <c r="AI83" t="n">
        <v>5</v>
      </c>
      <c r="AJ83" t="n">
        <v>1</v>
      </c>
      <c r="AK83" t="n">
        <v>1</v>
      </c>
      <c r="AL83" t="n">
        <v>5</v>
      </c>
      <c r="AM83" t="n">
        <v>5</v>
      </c>
      <c r="AN83" t="n">
        <v>1</v>
      </c>
      <c r="AO83" t="n">
        <v>1</v>
      </c>
      <c r="AP83" t="n">
        <v>0</v>
      </c>
      <c r="AQ83" t="n">
        <v>0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HYPERLINK("https://creighton-primo.hosted.exlibrisgroup.com/primo-explore/search?tab=default_tab&amp;search_scope=EVERYTHING&amp;vid=01CRU&amp;lang=en_US&amp;offset=0&amp;query=any,contains,991003912899702656","Catalog Record")</f>
        <v/>
      </c>
      <c r="AV83">
        <f>HYPERLINK("http://www.worldcat.org/oclc/1856025","WorldCat Record")</f>
        <v/>
      </c>
      <c r="AW83" t="inlineStr">
        <is>
          <t>2608818:eng</t>
        </is>
      </c>
      <c r="AX83" t="inlineStr">
        <is>
          <t>1856025</t>
        </is>
      </c>
      <c r="AY83" t="inlineStr">
        <is>
          <t>991003912899702656</t>
        </is>
      </c>
      <c r="AZ83" t="inlineStr">
        <is>
          <t>991003912899702656</t>
        </is>
      </c>
      <c r="BA83" t="inlineStr">
        <is>
          <t>2266032500002656</t>
        </is>
      </c>
      <c r="BB83" t="inlineStr">
        <is>
          <t>BOOK</t>
        </is>
      </c>
      <c r="BE83" t="inlineStr">
        <is>
          <t>32285002230885</t>
        </is>
      </c>
      <c r="BF83" t="inlineStr">
        <is>
          <t>893800364</t>
        </is>
      </c>
    </row>
    <row r="84">
      <c r="A84" t="inlineStr">
        <is>
          <t>CURAL</t>
        </is>
      </c>
      <c r="B84" t="inlineStr">
        <is>
          <t>SHELVES</t>
        </is>
      </c>
      <c r="D84" t="inlineStr">
        <is>
          <t>AS75 .F55 1951</t>
        </is>
      </c>
      <c r="E84" t="inlineStr">
        <is>
          <t>0                      AS 0075000F  55          1951</t>
        </is>
      </c>
      <c r="F84" t="inlineStr">
        <is>
          <t>Guía de instituciones, sociedades científicas, artísticas y culturales de la República Dominicana / Luis Floren Lozano.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Florén Lozano, Luis, 1913-</t>
        </is>
      </c>
      <c r="N84" t="inlineStr">
        <is>
          <t>Ciudad Trujillo : Montalvo, 1951.</t>
        </is>
      </c>
      <c r="O84" t="inlineStr">
        <is>
          <t>1951</t>
        </is>
      </c>
      <c r="Q84" t="inlineStr">
        <is>
          <t>spa</t>
        </is>
      </c>
      <c r="R84" t="inlineStr">
        <is>
          <t xml:space="preserve">dr </t>
        </is>
      </c>
      <c r="S84" t="inlineStr">
        <is>
          <t>Materiales para el estudio de la cultura dominicana ; 2</t>
        </is>
      </c>
      <c r="T84" t="inlineStr">
        <is>
          <t xml:space="preserve">AS </t>
        </is>
      </c>
      <c r="U84" t="n">
        <v>2</v>
      </c>
      <c r="V84" t="n">
        <v>2</v>
      </c>
      <c r="W84" t="inlineStr">
        <is>
          <t>2001-08-29</t>
        </is>
      </c>
      <c r="X84" t="inlineStr">
        <is>
          <t>2001-08-29</t>
        </is>
      </c>
      <c r="Y84" t="inlineStr">
        <is>
          <t>2001-08-29</t>
        </is>
      </c>
      <c r="Z84" t="inlineStr">
        <is>
          <t>2001-08-29</t>
        </is>
      </c>
      <c r="AA84" t="n">
        <v>11</v>
      </c>
      <c r="AB84" t="n">
        <v>11</v>
      </c>
      <c r="AC84" t="n">
        <v>13</v>
      </c>
      <c r="AD84" t="n">
        <v>1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HYPERLINK("http://catalog.hathitrust.org/Record/101408615","HathiTrust Record")</f>
        <v/>
      </c>
      <c r="AU84">
        <f>HYPERLINK("https://creighton-primo.hosted.exlibrisgroup.com/primo-explore/search?tab=default_tab&amp;search_scope=EVERYTHING&amp;vid=01CRU&amp;lang=en_US&amp;offset=0&amp;query=any,contains,991003594589702656","Catalog Record")</f>
        <v/>
      </c>
      <c r="AV84">
        <f>HYPERLINK("http://www.worldcat.org/oclc/3159068","WorldCat Record")</f>
        <v/>
      </c>
      <c r="AW84" t="inlineStr">
        <is>
          <t>320400312:spa</t>
        </is>
      </c>
      <c r="AX84" t="inlineStr">
        <is>
          <t>3159068</t>
        </is>
      </c>
      <c r="AY84" t="inlineStr">
        <is>
          <t>991003594589702656</t>
        </is>
      </c>
      <c r="AZ84" t="inlineStr">
        <is>
          <t>991003594589702656</t>
        </is>
      </c>
      <c r="BA84" t="inlineStr">
        <is>
          <t>2257036450002656</t>
        </is>
      </c>
      <c r="BB84" t="inlineStr">
        <is>
          <t>BOOK</t>
        </is>
      </c>
      <c r="BE84" t="inlineStr">
        <is>
          <t>32285004382304</t>
        </is>
      </c>
      <c r="BF84" t="inlineStr">
        <is>
          <t>893705405</t>
        </is>
      </c>
    </row>
    <row r="85">
      <c r="A85" t="inlineStr">
        <is>
          <t>CURAL</t>
        </is>
      </c>
      <c r="B85" t="inlineStr">
        <is>
          <t>SHELVES</t>
        </is>
      </c>
      <c r="D85" t="inlineStr">
        <is>
          <t>AS122 .L5 v. 106</t>
        </is>
      </c>
      <c r="E85" t="inlineStr">
        <is>
          <t>0                      AS 0122000L  5                                                       v. 106</t>
        </is>
      </c>
      <c r="F85" t="inlineStr">
        <is>
          <t>The speciation of modern Homo sapiens / edited by Tim J. Crow.</t>
        </is>
      </c>
      <c r="G85" t="inlineStr">
        <is>
          <t>V. 106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N85" t="inlineStr">
        <is>
          <t>Oxford ; New York : Published for the British Academy by Oxford University Press, 2002.</t>
        </is>
      </c>
      <c r="O85" t="inlineStr">
        <is>
          <t>2002</t>
        </is>
      </c>
      <c r="Q85" t="inlineStr">
        <is>
          <t>eng</t>
        </is>
      </c>
      <c r="R85" t="inlineStr">
        <is>
          <t>enk</t>
        </is>
      </c>
      <c r="S85" t="inlineStr">
        <is>
          <t>Proceedings of the British Academy, 0068-1202 ; 106</t>
        </is>
      </c>
      <c r="T85" t="inlineStr">
        <is>
          <t xml:space="preserve">AS </t>
        </is>
      </c>
      <c r="U85" t="n">
        <v>3</v>
      </c>
      <c r="V85" t="n">
        <v>3</v>
      </c>
      <c r="W85" t="inlineStr">
        <is>
          <t>2004-02-06</t>
        </is>
      </c>
      <c r="X85" t="inlineStr">
        <is>
          <t>2004-02-06</t>
        </is>
      </c>
      <c r="Y85" t="inlineStr">
        <is>
          <t>2003-01-09</t>
        </is>
      </c>
      <c r="Z85" t="inlineStr">
        <is>
          <t>2003-01-09</t>
        </is>
      </c>
      <c r="AA85" t="n">
        <v>328</v>
      </c>
      <c r="AB85" t="n">
        <v>229</v>
      </c>
      <c r="AC85" t="n">
        <v>268</v>
      </c>
      <c r="AD85" t="n">
        <v>2</v>
      </c>
      <c r="AE85" t="n">
        <v>2</v>
      </c>
      <c r="AF85" t="n">
        <v>15</v>
      </c>
      <c r="AG85" t="n">
        <v>15</v>
      </c>
      <c r="AH85" t="n">
        <v>6</v>
      </c>
      <c r="AI85" t="n">
        <v>6</v>
      </c>
      <c r="AJ85" t="n">
        <v>5</v>
      </c>
      <c r="AK85" t="n">
        <v>5</v>
      </c>
      <c r="AL85" t="n">
        <v>9</v>
      </c>
      <c r="AM85" t="n">
        <v>9</v>
      </c>
      <c r="AN85" t="n">
        <v>1</v>
      </c>
      <c r="AO85" t="n">
        <v>1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HYPERLINK("https://creighton-primo.hosted.exlibrisgroup.com/primo-explore/search?tab=default_tab&amp;search_scope=EVERYTHING&amp;vid=01CRU&amp;lang=en_US&amp;offset=0&amp;query=any,contains,991003966129702656","Catalog Record")</f>
        <v/>
      </c>
      <c r="AV85">
        <f>HYPERLINK("http://www.worldcat.org/oclc/46694949","WorldCat Record")</f>
        <v/>
      </c>
      <c r="AW85" t="inlineStr">
        <is>
          <t>351633164:eng</t>
        </is>
      </c>
      <c r="AX85" t="inlineStr">
        <is>
          <t>46694949</t>
        </is>
      </c>
      <c r="AY85" t="inlineStr">
        <is>
          <t>991003966129702656</t>
        </is>
      </c>
      <c r="AZ85" t="inlineStr">
        <is>
          <t>991003966129702656</t>
        </is>
      </c>
      <c r="BA85" t="inlineStr">
        <is>
          <t>2263195100002656</t>
        </is>
      </c>
      <c r="BB85" t="inlineStr">
        <is>
          <t>BOOK</t>
        </is>
      </c>
      <c r="BD85" t="inlineStr">
        <is>
          <t>9780197262467</t>
        </is>
      </c>
      <c r="BE85" t="inlineStr">
        <is>
          <t>32285004693502</t>
        </is>
      </c>
      <c r="BF85" t="inlineStr">
        <is>
          <t>893775435</t>
        </is>
      </c>
    </row>
    <row r="86">
      <c r="A86" t="inlineStr">
        <is>
          <t>CURAL</t>
        </is>
      </c>
      <c r="B86" t="inlineStr">
        <is>
          <t>SHELVES</t>
        </is>
      </c>
      <c r="D86" t="inlineStr">
        <is>
          <t>AS122 .L5 v. 109</t>
        </is>
      </c>
      <c r="E86" t="inlineStr">
        <is>
          <t>0                      AS 0122000L  5                                                       v. 109</t>
        </is>
      </c>
      <c r="F86" t="inlineStr">
        <is>
          <t>Henry Sidgwick / edited by Ross Harrison.</t>
        </is>
      </c>
      <c r="G86" t="inlineStr">
        <is>
          <t>V. 109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N86" t="inlineStr">
        <is>
          <t>Oxford : Published for The British Academy by Oxford University Press, 2001.</t>
        </is>
      </c>
      <c r="O86" t="inlineStr">
        <is>
          <t>2001</t>
        </is>
      </c>
      <c r="Q86" t="inlineStr">
        <is>
          <t>eng</t>
        </is>
      </c>
      <c r="R86" t="inlineStr">
        <is>
          <t>enk</t>
        </is>
      </c>
      <c r="S86" t="inlineStr">
        <is>
          <t>Proceedings of the British Academy, 0068-1202 ; 109</t>
        </is>
      </c>
      <c r="T86" t="inlineStr">
        <is>
          <t xml:space="preserve">AS </t>
        </is>
      </c>
      <c r="U86" t="n">
        <v>1</v>
      </c>
      <c r="V86" t="n">
        <v>1</v>
      </c>
      <c r="W86" t="inlineStr">
        <is>
          <t>2003-01-15</t>
        </is>
      </c>
      <c r="X86" t="inlineStr">
        <is>
          <t>2003-01-15</t>
        </is>
      </c>
      <c r="Y86" t="inlineStr">
        <is>
          <t>2003-01-15</t>
        </is>
      </c>
      <c r="Z86" t="inlineStr">
        <is>
          <t>2003-01-15</t>
        </is>
      </c>
      <c r="AA86" t="n">
        <v>236</v>
      </c>
      <c r="AB86" t="n">
        <v>159</v>
      </c>
      <c r="AC86" t="n">
        <v>166</v>
      </c>
      <c r="AD86" t="n">
        <v>2</v>
      </c>
      <c r="AE86" t="n">
        <v>2</v>
      </c>
      <c r="AF86" t="n">
        <v>12</v>
      </c>
      <c r="AG86" t="n">
        <v>12</v>
      </c>
      <c r="AH86" t="n">
        <v>4</v>
      </c>
      <c r="AI86" t="n">
        <v>4</v>
      </c>
      <c r="AJ86" t="n">
        <v>3</v>
      </c>
      <c r="AK86" t="n">
        <v>3</v>
      </c>
      <c r="AL86" t="n">
        <v>9</v>
      </c>
      <c r="AM86" t="n">
        <v>9</v>
      </c>
      <c r="AN86" t="n">
        <v>1</v>
      </c>
      <c r="AO86" t="n">
        <v>1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HYPERLINK("http://catalog.hathitrust.org/Record/003578305","HathiTrust Record")</f>
        <v/>
      </c>
      <c r="AU86">
        <f>HYPERLINK("https://creighton-primo.hosted.exlibrisgroup.com/primo-explore/search?tab=default_tab&amp;search_scope=EVERYTHING&amp;vid=01CRU&amp;lang=en_US&amp;offset=0&amp;query=any,contains,991003971219702656","Catalog Record")</f>
        <v/>
      </c>
      <c r="AV86">
        <f>HYPERLINK("http://www.worldcat.org/oclc/47636767","WorldCat Record")</f>
        <v/>
      </c>
      <c r="AW86" t="inlineStr">
        <is>
          <t>366342856:eng</t>
        </is>
      </c>
      <c r="AX86" t="inlineStr">
        <is>
          <t>47636767</t>
        </is>
      </c>
      <c r="AY86" t="inlineStr">
        <is>
          <t>991003971219702656</t>
        </is>
      </c>
      <c r="AZ86" t="inlineStr">
        <is>
          <t>991003971219702656</t>
        </is>
      </c>
      <c r="BA86" t="inlineStr">
        <is>
          <t>2268854950002656</t>
        </is>
      </c>
      <c r="BB86" t="inlineStr">
        <is>
          <t>BOOK</t>
        </is>
      </c>
      <c r="BD86" t="inlineStr">
        <is>
          <t>9780197262498</t>
        </is>
      </c>
      <c r="BE86" t="inlineStr">
        <is>
          <t>32285004694393</t>
        </is>
      </c>
      <c r="BF86" t="inlineStr">
        <is>
          <t>893611760</t>
        </is>
      </c>
    </row>
    <row r="87">
      <c r="A87" t="inlineStr">
        <is>
          <t>CURAL</t>
        </is>
      </c>
      <c r="B87" t="inlineStr">
        <is>
          <t>SHELVES</t>
        </is>
      </c>
      <c r="D87" t="inlineStr">
        <is>
          <t>AS122 .L5 v. 110</t>
        </is>
      </c>
      <c r="E87" t="inlineStr">
        <is>
          <t>0                      AS 0122000L  5                                                       v. 110</t>
        </is>
      </c>
      <c r="F87" t="inlineStr">
        <is>
          <t>The origin of human social institutions / edited by W.G. Runciman.</t>
        </is>
      </c>
      <c r="G87" t="inlineStr">
        <is>
          <t>V. 110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N87" t="inlineStr">
        <is>
          <t>Oxford : Published for the British Academy by Oxford University Press, c2001.</t>
        </is>
      </c>
      <c r="O87" t="inlineStr">
        <is>
          <t>2001</t>
        </is>
      </c>
      <c r="Q87" t="inlineStr">
        <is>
          <t>eng</t>
        </is>
      </c>
      <c r="R87" t="inlineStr">
        <is>
          <t>enk</t>
        </is>
      </c>
      <c r="S87" t="inlineStr">
        <is>
          <t>Proceedings of the British Academy, 0068-1202 ; 110</t>
        </is>
      </c>
      <c r="T87" t="inlineStr">
        <is>
          <t xml:space="preserve">AS </t>
        </is>
      </c>
      <c r="U87" t="n">
        <v>2</v>
      </c>
      <c r="V87" t="n">
        <v>2</v>
      </c>
      <c r="W87" t="inlineStr">
        <is>
          <t>2008-03-05</t>
        </is>
      </c>
      <c r="X87" t="inlineStr">
        <is>
          <t>2008-03-05</t>
        </is>
      </c>
      <c r="Y87" t="inlineStr">
        <is>
          <t>2002-07-25</t>
        </is>
      </c>
      <c r="Z87" t="inlineStr">
        <is>
          <t>2002-07-25</t>
        </is>
      </c>
      <c r="AA87" t="n">
        <v>260</v>
      </c>
      <c r="AB87" t="n">
        <v>154</v>
      </c>
      <c r="AC87" t="n">
        <v>162</v>
      </c>
      <c r="AD87" t="n">
        <v>2</v>
      </c>
      <c r="AE87" t="n">
        <v>2</v>
      </c>
      <c r="AF87" t="n">
        <v>7</v>
      </c>
      <c r="AG87" t="n">
        <v>7</v>
      </c>
      <c r="AH87" t="n">
        <v>0</v>
      </c>
      <c r="AI87" t="n">
        <v>0</v>
      </c>
      <c r="AJ87" t="n">
        <v>2</v>
      </c>
      <c r="AK87" t="n">
        <v>2</v>
      </c>
      <c r="AL87" t="n">
        <v>4</v>
      </c>
      <c r="AM87" t="n">
        <v>4</v>
      </c>
      <c r="AN87" t="n">
        <v>1</v>
      </c>
      <c r="AO87" t="n">
        <v>1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HYPERLINK("http://catalog.hathitrust.org/Record/003577374","HathiTrust Record")</f>
        <v/>
      </c>
      <c r="AU87">
        <f>HYPERLINK("https://creighton-primo.hosted.exlibrisgroup.com/primo-explore/search?tab=default_tab&amp;search_scope=EVERYTHING&amp;vid=01CRU&amp;lang=en_US&amp;offset=0&amp;query=any,contains,991003838929702656","Catalog Record")</f>
        <v/>
      </c>
      <c r="AV87">
        <f>HYPERLINK("http://www.worldcat.org/oclc/47636760","WorldCat Record")</f>
        <v/>
      </c>
      <c r="AW87" t="inlineStr">
        <is>
          <t>351664549:eng</t>
        </is>
      </c>
      <c r="AX87" t="inlineStr">
        <is>
          <t>47636760</t>
        </is>
      </c>
      <c r="AY87" t="inlineStr">
        <is>
          <t>991003838929702656</t>
        </is>
      </c>
      <c r="AZ87" t="inlineStr">
        <is>
          <t>991003838929702656</t>
        </is>
      </c>
      <c r="BA87" t="inlineStr">
        <is>
          <t>2268855640002656</t>
        </is>
      </c>
      <c r="BB87" t="inlineStr">
        <is>
          <t>BOOK</t>
        </is>
      </c>
      <c r="BD87" t="inlineStr">
        <is>
          <t>9780197262504</t>
        </is>
      </c>
      <c r="BE87" t="inlineStr">
        <is>
          <t>32285004499314</t>
        </is>
      </c>
      <c r="BF87" t="inlineStr">
        <is>
          <t>893506051</t>
        </is>
      </c>
    </row>
    <row r="88">
      <c r="A88" t="inlineStr">
        <is>
          <t>CURAL</t>
        </is>
      </c>
      <c r="B88" t="inlineStr">
        <is>
          <t>SHELVES</t>
        </is>
      </c>
      <c r="D88" t="inlineStr">
        <is>
          <t>AS122 .L5 v. 112</t>
        </is>
      </c>
      <c r="E88" t="inlineStr">
        <is>
          <t>0                      AS 0122000L  5                                                       v. 112</t>
        </is>
      </c>
      <c r="F88" t="inlineStr">
        <is>
          <t>The evolution of cultural entities / edited by Michael Wheeler, John Ziman &amp; Margaret A. Boden.</t>
        </is>
      </c>
      <c r="G88" t="inlineStr">
        <is>
          <t>V. 112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N88" t="inlineStr">
        <is>
          <t>Oxford ; New York : Published for the British Academy by Oxford University Press, c2002.</t>
        </is>
      </c>
      <c r="O88" t="inlineStr">
        <is>
          <t>2002</t>
        </is>
      </c>
      <c r="Q88" t="inlineStr">
        <is>
          <t>eng</t>
        </is>
      </c>
      <c r="R88" t="inlineStr">
        <is>
          <t>enk</t>
        </is>
      </c>
      <c r="S88" t="inlineStr">
        <is>
          <t>Proceedings of the British Academy, 0068-1202 ; 112</t>
        </is>
      </c>
      <c r="T88" t="inlineStr">
        <is>
          <t xml:space="preserve">AS </t>
        </is>
      </c>
      <c r="U88" t="n">
        <v>2</v>
      </c>
      <c r="V88" t="n">
        <v>2</v>
      </c>
      <c r="W88" t="inlineStr">
        <is>
          <t>2008-06-04</t>
        </is>
      </c>
      <c r="X88" t="inlineStr">
        <is>
          <t>2008-06-04</t>
        </is>
      </c>
      <c r="Y88" t="inlineStr">
        <is>
          <t>2003-05-21</t>
        </is>
      </c>
      <c r="Z88" t="inlineStr">
        <is>
          <t>2003-05-21</t>
        </is>
      </c>
      <c r="AA88" t="n">
        <v>203</v>
      </c>
      <c r="AB88" t="n">
        <v>134</v>
      </c>
      <c r="AC88" t="n">
        <v>141</v>
      </c>
      <c r="AD88" t="n">
        <v>2</v>
      </c>
      <c r="AE88" t="n">
        <v>2</v>
      </c>
      <c r="AF88" t="n">
        <v>13</v>
      </c>
      <c r="AG88" t="n">
        <v>13</v>
      </c>
      <c r="AH88" t="n">
        <v>3</v>
      </c>
      <c r="AI88" t="n">
        <v>3</v>
      </c>
      <c r="AJ88" t="n">
        <v>4</v>
      </c>
      <c r="AK88" t="n">
        <v>4</v>
      </c>
      <c r="AL88" t="n">
        <v>8</v>
      </c>
      <c r="AM88" t="n">
        <v>8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HYPERLINK("https://creighton-primo.hosted.exlibrisgroup.com/primo-explore/search?tab=default_tab&amp;search_scope=EVERYTHING&amp;vid=01CRU&amp;lang=en_US&amp;offset=0&amp;query=any,contains,991004054759702656","Catalog Record")</f>
        <v/>
      </c>
      <c r="AV88">
        <f>HYPERLINK("http://www.worldcat.org/oclc/59415399","WorldCat Record")</f>
        <v/>
      </c>
      <c r="AW88" t="inlineStr">
        <is>
          <t>507774078:eng</t>
        </is>
      </c>
      <c r="AX88" t="inlineStr">
        <is>
          <t>59415399</t>
        </is>
      </c>
      <c r="AY88" t="inlineStr">
        <is>
          <t>991004054759702656</t>
        </is>
      </c>
      <c r="AZ88" t="inlineStr">
        <is>
          <t>991004054759702656</t>
        </is>
      </c>
      <c r="BA88" t="inlineStr">
        <is>
          <t>2258090510002656</t>
        </is>
      </c>
      <c r="BB88" t="inlineStr">
        <is>
          <t>BOOK</t>
        </is>
      </c>
      <c r="BD88" t="inlineStr">
        <is>
          <t>9780197262627</t>
        </is>
      </c>
      <c r="BE88" t="inlineStr">
        <is>
          <t>32285004747746</t>
        </is>
      </c>
      <c r="BF88" t="inlineStr">
        <is>
          <t>893234999</t>
        </is>
      </c>
    </row>
    <row r="89">
      <c r="A89" t="inlineStr">
        <is>
          <t>CURAL</t>
        </is>
      </c>
      <c r="B89" t="inlineStr">
        <is>
          <t>SHELVES</t>
        </is>
      </c>
      <c r="D89" t="inlineStr">
        <is>
          <t>AS122 .L5 v. 113</t>
        </is>
      </c>
      <c r="E89" t="inlineStr">
        <is>
          <t>0                      AS 0122000L  5                                                       v. 113</t>
        </is>
      </c>
      <c r="F89" t="inlineStr">
        <is>
          <t>Bayes's theorem / edited by Richard Swinburne.</t>
        </is>
      </c>
      <c r="G89" t="inlineStr">
        <is>
          <t>V. 113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No</t>
        </is>
      </c>
      <c r="L89" t="inlineStr">
        <is>
          <t>0</t>
        </is>
      </c>
      <c r="N89" t="inlineStr">
        <is>
          <t>Oxford : Published for The British Academy by Oxford University Press, c2002.</t>
        </is>
      </c>
      <c r="O89" t="inlineStr">
        <is>
          <t>2002</t>
        </is>
      </c>
      <c r="Q89" t="inlineStr">
        <is>
          <t>eng</t>
        </is>
      </c>
      <c r="R89" t="inlineStr">
        <is>
          <t>enk</t>
        </is>
      </c>
      <c r="S89" t="inlineStr">
        <is>
          <t>Proceedings of the British Academy, 0068-1202 ; 113</t>
        </is>
      </c>
      <c r="T89" t="inlineStr">
        <is>
          <t xml:space="preserve">AS </t>
        </is>
      </c>
      <c r="U89" t="n">
        <v>2</v>
      </c>
      <c r="V89" t="n">
        <v>2</v>
      </c>
      <c r="W89" t="inlineStr">
        <is>
          <t>2003-02-04</t>
        </is>
      </c>
      <c r="X89" t="inlineStr">
        <is>
          <t>2003-02-04</t>
        </is>
      </c>
      <c r="Y89" t="inlineStr">
        <is>
          <t>2003-02-04</t>
        </is>
      </c>
      <c r="Z89" t="inlineStr">
        <is>
          <t>2003-02-04</t>
        </is>
      </c>
      <c r="AA89" t="n">
        <v>240</v>
      </c>
      <c r="AB89" t="n">
        <v>150</v>
      </c>
      <c r="AC89" t="n">
        <v>164</v>
      </c>
      <c r="AD89" t="n">
        <v>2</v>
      </c>
      <c r="AE89" t="n">
        <v>2</v>
      </c>
      <c r="AF89" t="n">
        <v>10</v>
      </c>
      <c r="AG89" t="n">
        <v>10</v>
      </c>
      <c r="AH89" t="n">
        <v>1</v>
      </c>
      <c r="AI89" t="n">
        <v>1</v>
      </c>
      <c r="AJ89" t="n">
        <v>3</v>
      </c>
      <c r="AK89" t="n">
        <v>3</v>
      </c>
      <c r="AL89" t="n">
        <v>8</v>
      </c>
      <c r="AM89" t="n">
        <v>8</v>
      </c>
      <c r="AN89" t="n">
        <v>1</v>
      </c>
      <c r="AO89" t="n">
        <v>1</v>
      </c>
      <c r="AP89" t="n">
        <v>0</v>
      </c>
      <c r="AQ89" t="n">
        <v>0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HYPERLINK("https://creighton-primo.hosted.exlibrisgroup.com/primo-explore/search?tab=default_tab&amp;search_scope=EVERYTHING&amp;vid=01CRU&amp;lang=en_US&amp;offset=0&amp;query=any,contains,991003985519702656","Catalog Record")</f>
        <v/>
      </c>
      <c r="AV89">
        <f>HYPERLINK("http://www.worldcat.org/oclc/48753385","WorldCat Record")</f>
        <v/>
      </c>
      <c r="AW89" t="inlineStr">
        <is>
          <t>364629228:eng</t>
        </is>
      </c>
      <c r="AX89" t="inlineStr">
        <is>
          <t>48753385</t>
        </is>
      </c>
      <c r="AY89" t="inlineStr">
        <is>
          <t>991003985519702656</t>
        </is>
      </c>
      <c r="AZ89" t="inlineStr">
        <is>
          <t>991003985519702656</t>
        </is>
      </c>
      <c r="BA89" t="inlineStr">
        <is>
          <t>2256049530002656</t>
        </is>
      </c>
      <c r="BB89" t="inlineStr">
        <is>
          <t>BOOK</t>
        </is>
      </c>
      <c r="BD89" t="inlineStr">
        <is>
          <t>9780197262672</t>
        </is>
      </c>
      <c r="BE89" t="inlineStr">
        <is>
          <t>32285004697206</t>
        </is>
      </c>
      <c r="BF89" t="inlineStr">
        <is>
          <t>893324791</t>
        </is>
      </c>
    </row>
    <row r="90">
      <c r="A90" t="inlineStr">
        <is>
          <t>CURAL</t>
        </is>
      </c>
      <c r="B90" t="inlineStr">
        <is>
          <t>SHELVES</t>
        </is>
      </c>
      <c r="D90" t="inlineStr">
        <is>
          <t>AS122 .L5 v. 114</t>
        </is>
      </c>
      <c r="E90" t="inlineStr">
        <is>
          <t>0                      AS 0122000L  5                                                       v. 114</t>
        </is>
      </c>
      <c r="F90" t="inlineStr">
        <is>
          <t>Representations of empire : Rome and the Mediterranean world / edited by Alan K. Bowman ... [et al.]</t>
        </is>
      </c>
      <c r="G90" t="inlineStr">
        <is>
          <t>V. 114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No</t>
        </is>
      </c>
      <c r="L90" t="inlineStr">
        <is>
          <t>0</t>
        </is>
      </c>
      <c r="N90" t="inlineStr">
        <is>
          <t>Oxford ; New York : Published for the British Academy by Oxford University Press, c2002.</t>
        </is>
      </c>
      <c r="O90" t="inlineStr">
        <is>
          <t>2002</t>
        </is>
      </c>
      <c r="Q90" t="inlineStr">
        <is>
          <t>eng</t>
        </is>
      </c>
      <c r="R90" t="inlineStr">
        <is>
          <t>enk</t>
        </is>
      </c>
      <c r="S90" t="inlineStr">
        <is>
          <t>Proceedings of the British Academy, 0068-1202 ; 114</t>
        </is>
      </c>
      <c r="T90" t="inlineStr">
        <is>
          <t xml:space="preserve">AS </t>
        </is>
      </c>
      <c r="U90" t="n">
        <v>2</v>
      </c>
      <c r="V90" t="n">
        <v>2</v>
      </c>
      <c r="W90" t="inlineStr">
        <is>
          <t>2003-04-06</t>
        </is>
      </c>
      <c r="X90" t="inlineStr">
        <is>
          <t>2003-04-06</t>
        </is>
      </c>
      <c r="Y90" t="inlineStr">
        <is>
          <t>2003-02-25</t>
        </is>
      </c>
      <c r="Z90" t="inlineStr">
        <is>
          <t>2003-02-25</t>
        </is>
      </c>
      <c r="AA90" t="n">
        <v>291</v>
      </c>
      <c r="AB90" t="n">
        <v>199</v>
      </c>
      <c r="AC90" t="n">
        <v>205</v>
      </c>
      <c r="AD90" t="n">
        <v>2</v>
      </c>
      <c r="AE90" t="n">
        <v>2</v>
      </c>
      <c r="AF90" t="n">
        <v>16</v>
      </c>
      <c r="AG90" t="n">
        <v>16</v>
      </c>
      <c r="AH90" t="n">
        <v>5</v>
      </c>
      <c r="AI90" t="n">
        <v>5</v>
      </c>
      <c r="AJ90" t="n">
        <v>6</v>
      </c>
      <c r="AK90" t="n">
        <v>6</v>
      </c>
      <c r="AL90" t="n">
        <v>9</v>
      </c>
      <c r="AM90" t="n">
        <v>9</v>
      </c>
      <c r="AN90" t="n">
        <v>1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No</t>
        </is>
      </c>
      <c r="AU90">
        <f>HYPERLINK("https://creighton-primo.hosted.exlibrisgroup.com/primo-explore/search?tab=default_tab&amp;search_scope=EVERYTHING&amp;vid=01CRU&amp;lang=en_US&amp;offset=0&amp;query=any,contains,991003995029702656","Catalog Record")</f>
        <v/>
      </c>
      <c r="AV90">
        <f>HYPERLINK("http://www.worldcat.org/oclc/50301709","WorldCat Record")</f>
        <v/>
      </c>
      <c r="AW90" t="inlineStr">
        <is>
          <t>837618474:eng</t>
        </is>
      </c>
      <c r="AX90" t="inlineStr">
        <is>
          <t>50301709</t>
        </is>
      </c>
      <c r="AY90" t="inlineStr">
        <is>
          <t>991003995029702656</t>
        </is>
      </c>
      <c r="AZ90" t="inlineStr">
        <is>
          <t>991003995029702656</t>
        </is>
      </c>
      <c r="BA90" t="inlineStr">
        <is>
          <t>2268100170002656</t>
        </is>
      </c>
      <c r="BB90" t="inlineStr">
        <is>
          <t>BOOK</t>
        </is>
      </c>
      <c r="BD90" t="inlineStr">
        <is>
          <t>9780197262764</t>
        </is>
      </c>
      <c r="BE90" t="inlineStr">
        <is>
          <t>32285004680392</t>
        </is>
      </c>
      <c r="BF90" t="inlineStr">
        <is>
          <t>893800455</t>
        </is>
      </c>
    </row>
    <row r="91">
      <c r="A91" t="inlineStr">
        <is>
          <t>CURAL</t>
        </is>
      </c>
      <c r="B91" t="inlineStr">
        <is>
          <t>SHELVES</t>
        </is>
      </c>
      <c r="D91" t="inlineStr">
        <is>
          <t>AS122 .L5 v. 115</t>
        </is>
      </c>
      <c r="E91" t="inlineStr">
        <is>
          <t>0                      AS 0122000L  5                                                       v. 115</t>
        </is>
      </c>
      <c r="F91" t="inlineStr">
        <is>
          <t>Biographical memoirs of fellows. 1.</t>
        </is>
      </c>
      <c r="G91" t="inlineStr">
        <is>
          <t>V. 115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Yes</t>
        </is>
      </c>
      <c r="L91" t="inlineStr">
        <is>
          <t>0</t>
        </is>
      </c>
      <c r="N91" t="inlineStr">
        <is>
          <t>Oxford : Published for the British Academy by Oxford University Press, 2002.</t>
        </is>
      </c>
      <c r="O91" t="inlineStr">
        <is>
          <t>2002</t>
        </is>
      </c>
      <c r="Q91" t="inlineStr">
        <is>
          <t>eng</t>
        </is>
      </c>
      <c r="R91" t="inlineStr">
        <is>
          <t>enk</t>
        </is>
      </c>
      <c r="S91" t="inlineStr">
        <is>
          <t>Proceedings of the British Academy, 0068-1202 ; 115</t>
        </is>
      </c>
      <c r="T91" t="inlineStr">
        <is>
          <t xml:space="preserve">AS </t>
        </is>
      </c>
      <c r="U91" t="n">
        <v>1</v>
      </c>
      <c r="V91" t="n">
        <v>1</v>
      </c>
      <c r="W91" t="inlineStr">
        <is>
          <t>2003-10-08</t>
        </is>
      </c>
      <c r="X91" t="inlineStr">
        <is>
          <t>2003-10-08</t>
        </is>
      </c>
      <c r="Y91" t="inlineStr">
        <is>
          <t>2003-10-08</t>
        </is>
      </c>
      <c r="Z91" t="inlineStr">
        <is>
          <t>2003-10-08</t>
        </is>
      </c>
      <c r="AA91" t="n">
        <v>67</v>
      </c>
      <c r="AB91" t="n">
        <v>42</v>
      </c>
      <c r="AC91" t="n">
        <v>81</v>
      </c>
      <c r="AD91" t="n">
        <v>1</v>
      </c>
      <c r="AE91" t="n">
        <v>1</v>
      </c>
      <c r="AF91" t="n">
        <v>2</v>
      </c>
      <c r="AG91" t="n">
        <v>5</v>
      </c>
      <c r="AH91" t="n">
        <v>1</v>
      </c>
      <c r="AI91" t="n">
        <v>1</v>
      </c>
      <c r="AJ91" t="n">
        <v>0</v>
      </c>
      <c r="AK91" t="n">
        <v>0</v>
      </c>
      <c r="AL91" t="n">
        <v>2</v>
      </c>
      <c r="AM91" t="n">
        <v>5</v>
      </c>
      <c r="AN91" t="n">
        <v>0</v>
      </c>
      <c r="AO91" t="n">
        <v>0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HYPERLINK("http://catalog.hathitrust.org/Record/003832789","HathiTrust Record")</f>
        <v/>
      </c>
      <c r="AU91">
        <f>HYPERLINK("https://creighton-primo.hosted.exlibrisgroup.com/primo-explore/search?tab=default_tab&amp;search_scope=EVERYTHING&amp;vid=01CRU&amp;lang=en_US&amp;offset=0&amp;query=any,contains,991004144489702656","Catalog Record")</f>
        <v/>
      </c>
      <c r="AV91">
        <f>HYPERLINK("http://www.worldcat.org/oclc/50653989","WorldCat Record")</f>
        <v/>
      </c>
      <c r="AW91" t="inlineStr">
        <is>
          <t>9666626:eng</t>
        </is>
      </c>
      <c r="AX91" t="inlineStr">
        <is>
          <t>50653989</t>
        </is>
      </c>
      <c r="AY91" t="inlineStr">
        <is>
          <t>991004144489702656</t>
        </is>
      </c>
      <c r="AZ91" t="inlineStr">
        <is>
          <t>991004144489702656</t>
        </is>
      </c>
      <c r="BA91" t="inlineStr">
        <is>
          <t>2269313200002656</t>
        </is>
      </c>
      <c r="BB91" t="inlineStr">
        <is>
          <t>BOOK</t>
        </is>
      </c>
      <c r="BD91" t="inlineStr">
        <is>
          <t>9780197262788</t>
        </is>
      </c>
      <c r="BE91" t="inlineStr">
        <is>
          <t>32285004787429</t>
        </is>
      </c>
      <c r="BF91" t="inlineStr">
        <is>
          <t>893806719</t>
        </is>
      </c>
    </row>
    <row r="92">
      <c r="A92" t="inlineStr">
        <is>
          <t>CURAL</t>
        </is>
      </c>
      <c r="B92" t="inlineStr">
        <is>
          <t>SHELVES</t>
        </is>
      </c>
      <c r="D92" t="inlineStr">
        <is>
          <t>AS122 .L5 v. 116</t>
        </is>
      </c>
      <c r="E92" t="inlineStr">
        <is>
          <t>0                      AS 0122000L  5                                                       v. 116</t>
        </is>
      </c>
      <c r="F92" t="inlineStr">
        <is>
          <t>Indo-Iranian languages and peoples / edited by Nicholas Sims-Williams.</t>
        </is>
      </c>
      <c r="G92" t="inlineStr">
        <is>
          <t>V. 116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N92" t="inlineStr">
        <is>
          <t>Oxford : For the British Academy by Oxford University Press, 2002.</t>
        </is>
      </c>
      <c r="O92" t="inlineStr">
        <is>
          <t>2002</t>
        </is>
      </c>
      <c r="Q92" t="inlineStr">
        <is>
          <t>eng</t>
        </is>
      </c>
      <c r="R92" t="inlineStr">
        <is>
          <t>enk</t>
        </is>
      </c>
      <c r="S92" t="inlineStr">
        <is>
          <t>Proceedings of the British Academy, 0068-1202 ; 116</t>
        </is>
      </c>
      <c r="T92" t="inlineStr">
        <is>
          <t xml:space="preserve">AS </t>
        </is>
      </c>
      <c r="U92" t="n">
        <v>1</v>
      </c>
      <c r="V92" t="n">
        <v>1</v>
      </c>
      <c r="W92" t="inlineStr">
        <is>
          <t>2003-05-13</t>
        </is>
      </c>
      <c r="X92" t="inlineStr">
        <is>
          <t>2003-05-13</t>
        </is>
      </c>
      <c r="Y92" t="inlineStr">
        <is>
          <t>2003-05-13</t>
        </is>
      </c>
      <c r="Z92" t="inlineStr">
        <is>
          <t>2003-05-13</t>
        </is>
      </c>
      <c r="AA92" t="n">
        <v>202</v>
      </c>
      <c r="AB92" t="n">
        <v>124</v>
      </c>
      <c r="AC92" t="n">
        <v>131</v>
      </c>
      <c r="AD92" t="n">
        <v>2</v>
      </c>
      <c r="AE92" t="n">
        <v>2</v>
      </c>
      <c r="AF92" t="n">
        <v>9</v>
      </c>
      <c r="AG92" t="n">
        <v>9</v>
      </c>
      <c r="AH92" t="n">
        <v>2</v>
      </c>
      <c r="AI92" t="n">
        <v>2</v>
      </c>
      <c r="AJ92" t="n">
        <v>2</v>
      </c>
      <c r="AK92" t="n">
        <v>2</v>
      </c>
      <c r="AL92" t="n">
        <v>7</v>
      </c>
      <c r="AM92" t="n">
        <v>7</v>
      </c>
      <c r="AN92" t="n">
        <v>1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HYPERLINK("https://creighton-primo.hosted.exlibrisgroup.com/primo-explore/search?tab=default_tab&amp;search_scope=EVERYTHING&amp;vid=01CRU&amp;lang=en_US&amp;offset=0&amp;query=any,contains,991004048869702656","Catalog Record")</f>
        <v/>
      </c>
      <c r="AV92">
        <f>HYPERLINK("http://www.worldcat.org/oclc/50876683","WorldCat Record")</f>
        <v/>
      </c>
      <c r="AW92" t="inlineStr">
        <is>
          <t>115103674:eng</t>
        </is>
      </c>
      <c r="AX92" t="inlineStr">
        <is>
          <t>50876683</t>
        </is>
      </c>
      <c r="AY92" t="inlineStr">
        <is>
          <t>991004048869702656</t>
        </is>
      </c>
      <c r="AZ92" t="inlineStr">
        <is>
          <t>991004048869702656</t>
        </is>
      </c>
      <c r="BA92" t="inlineStr">
        <is>
          <t>2261533640002656</t>
        </is>
      </c>
      <c r="BB92" t="inlineStr">
        <is>
          <t>BOOK</t>
        </is>
      </c>
      <c r="BD92" t="inlineStr">
        <is>
          <t>9780197262856</t>
        </is>
      </c>
      <c r="BE92" t="inlineStr">
        <is>
          <t>32285004746284</t>
        </is>
      </c>
      <c r="BF92" t="inlineStr">
        <is>
          <t>893904675</t>
        </is>
      </c>
    </row>
    <row r="93">
      <c r="A93" t="inlineStr">
        <is>
          <t>CURAL</t>
        </is>
      </c>
      <c r="B93" t="inlineStr">
        <is>
          <t>SHELVES</t>
        </is>
      </c>
      <c r="D93" t="inlineStr">
        <is>
          <t>AS122 .L5 v. 118</t>
        </is>
      </c>
      <c r="E93" t="inlineStr">
        <is>
          <t>0                      AS 0122000L  5                                                       v. 118</t>
        </is>
      </c>
      <c r="F93" t="inlineStr">
        <is>
          <t>Fifty years of prospography : the later Roman Empire, Byzantium and beyond / editor, Averil Cameron.</t>
        </is>
      </c>
      <c r="G93" t="inlineStr">
        <is>
          <t>V. 118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N93" t="inlineStr">
        <is>
          <t>Oxford : Oxford University Press, 2003.</t>
        </is>
      </c>
      <c r="O93" t="inlineStr">
        <is>
          <t>2003</t>
        </is>
      </c>
      <c r="Q93" t="inlineStr">
        <is>
          <t>eng</t>
        </is>
      </c>
      <c r="R93" t="inlineStr">
        <is>
          <t>enk</t>
        </is>
      </c>
      <c r="S93" t="inlineStr">
        <is>
          <t>Proceedings of the British Academy ; no. 118</t>
        </is>
      </c>
      <c r="T93" t="inlineStr">
        <is>
          <t xml:space="preserve">AS </t>
        </is>
      </c>
      <c r="U93" t="n">
        <v>2</v>
      </c>
      <c r="V93" t="n">
        <v>2</v>
      </c>
      <c r="W93" t="inlineStr">
        <is>
          <t>2008-12-15</t>
        </is>
      </c>
      <c r="X93" t="inlineStr">
        <is>
          <t>2008-12-15</t>
        </is>
      </c>
      <c r="Y93" t="inlineStr">
        <is>
          <t>2003-11-13</t>
        </is>
      </c>
      <c r="Z93" t="inlineStr">
        <is>
          <t>2003-11-13</t>
        </is>
      </c>
      <c r="AA93" t="n">
        <v>217</v>
      </c>
      <c r="AB93" t="n">
        <v>146</v>
      </c>
      <c r="AC93" t="n">
        <v>155</v>
      </c>
      <c r="AD93" t="n">
        <v>2</v>
      </c>
      <c r="AE93" t="n">
        <v>2</v>
      </c>
      <c r="AF93" t="n">
        <v>14</v>
      </c>
      <c r="AG93" t="n">
        <v>14</v>
      </c>
      <c r="AH93" t="n">
        <v>4</v>
      </c>
      <c r="AI93" t="n">
        <v>4</v>
      </c>
      <c r="AJ93" t="n">
        <v>4</v>
      </c>
      <c r="AK93" t="n">
        <v>4</v>
      </c>
      <c r="AL93" t="n">
        <v>10</v>
      </c>
      <c r="AM93" t="n">
        <v>10</v>
      </c>
      <c r="AN93" t="n">
        <v>1</v>
      </c>
      <c r="AO93" t="n">
        <v>1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HYPERLINK("https://creighton-primo.hosted.exlibrisgroup.com/primo-explore/search?tab=default_tab&amp;search_scope=EVERYTHING&amp;vid=01CRU&amp;lang=en_US&amp;offset=0&amp;query=any,contains,991004166199702656","Catalog Record")</f>
        <v/>
      </c>
      <c r="AV93">
        <f>HYPERLINK("http://www.worldcat.org/oclc/52932221","WorldCat Record")</f>
        <v/>
      </c>
      <c r="AW93" t="inlineStr">
        <is>
          <t>837190568:eng</t>
        </is>
      </c>
      <c r="AX93" t="inlineStr">
        <is>
          <t>52932221</t>
        </is>
      </c>
      <c r="AY93" t="inlineStr">
        <is>
          <t>991004166199702656</t>
        </is>
      </c>
      <c r="AZ93" t="inlineStr">
        <is>
          <t>991004166199702656</t>
        </is>
      </c>
      <c r="BA93" t="inlineStr">
        <is>
          <t>2267187290002656</t>
        </is>
      </c>
      <c r="BB93" t="inlineStr">
        <is>
          <t>BOOK</t>
        </is>
      </c>
      <c r="BD93" t="inlineStr">
        <is>
          <t>9780197262924</t>
        </is>
      </c>
      <c r="BE93" t="inlineStr">
        <is>
          <t>32285004797691</t>
        </is>
      </c>
      <c r="BF93" t="inlineStr">
        <is>
          <t>893423462</t>
        </is>
      </c>
    </row>
    <row r="94">
      <c r="A94" t="inlineStr">
        <is>
          <t>CURAL</t>
        </is>
      </c>
      <c r="B94" t="inlineStr">
        <is>
          <t>SHELVES</t>
        </is>
      </c>
      <c r="D94" t="inlineStr">
        <is>
          <t>AS122 .L5 v. 120</t>
        </is>
      </c>
      <c r="E94" t="inlineStr">
        <is>
          <t>0                      AS 0122000L  5                                                       v. 120</t>
        </is>
      </c>
      <c r="F94" t="inlineStr">
        <is>
          <t>Biographical memoirs of fellows II.</t>
        </is>
      </c>
      <c r="G94" t="inlineStr">
        <is>
          <t>V. 120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Yes</t>
        </is>
      </c>
      <c r="L94" t="inlineStr">
        <is>
          <t>0</t>
        </is>
      </c>
      <c r="N94" t="inlineStr">
        <is>
          <t>Oxford : Published for the British Academy by Oxford University Press 2003.</t>
        </is>
      </c>
      <c r="O94" t="inlineStr">
        <is>
          <t>2003</t>
        </is>
      </c>
      <c r="Q94" t="inlineStr">
        <is>
          <t>eng</t>
        </is>
      </c>
      <c r="R94" t="inlineStr">
        <is>
          <t>enk</t>
        </is>
      </c>
      <c r="S94" t="inlineStr">
        <is>
          <t>Proceedings of the British Academy, 0068-1202 ; 120</t>
        </is>
      </c>
      <c r="T94" t="inlineStr">
        <is>
          <t xml:space="preserve">AS </t>
        </is>
      </c>
      <c r="U94" t="n">
        <v>2</v>
      </c>
      <c r="V94" t="n">
        <v>2</v>
      </c>
      <c r="W94" t="inlineStr">
        <is>
          <t>2004-03-23</t>
        </is>
      </c>
      <c r="X94" t="inlineStr">
        <is>
          <t>2004-03-23</t>
        </is>
      </c>
      <c r="Y94" t="inlineStr">
        <is>
          <t>2004-03-23</t>
        </is>
      </c>
      <c r="Z94" t="inlineStr">
        <is>
          <t>2004-03-23</t>
        </is>
      </c>
      <c r="AA94" t="n">
        <v>52</v>
      </c>
      <c r="AB94" t="n">
        <v>36</v>
      </c>
      <c r="AC94" t="n">
        <v>81</v>
      </c>
      <c r="AD94" t="n">
        <v>1</v>
      </c>
      <c r="AE94" t="n">
        <v>1</v>
      </c>
      <c r="AF94" t="n">
        <v>1</v>
      </c>
      <c r="AG94" t="n">
        <v>5</v>
      </c>
      <c r="AH94" t="n">
        <v>1</v>
      </c>
      <c r="AI94" t="n">
        <v>1</v>
      </c>
      <c r="AJ94" t="n">
        <v>0</v>
      </c>
      <c r="AK94" t="n">
        <v>0</v>
      </c>
      <c r="AL94" t="n">
        <v>1</v>
      </c>
      <c r="AM94" t="n">
        <v>5</v>
      </c>
      <c r="AN94" t="n">
        <v>0</v>
      </c>
      <c r="AO94" t="n">
        <v>0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HYPERLINK("https://creighton-primo.hosted.exlibrisgroup.com/primo-explore/search?tab=default_tab&amp;search_scope=EVERYTHING&amp;vid=01CRU&amp;lang=en_US&amp;offset=0&amp;query=any,contains,991004266539702656","Catalog Record")</f>
        <v/>
      </c>
      <c r="AV94">
        <f>HYPERLINK("http://www.worldcat.org/oclc/54071723","WorldCat Record")</f>
        <v/>
      </c>
      <c r="AW94" t="inlineStr">
        <is>
          <t>9666626:eng</t>
        </is>
      </c>
      <c r="AX94" t="inlineStr">
        <is>
          <t>54071723</t>
        </is>
      </c>
      <c r="AY94" t="inlineStr">
        <is>
          <t>991004266539702656</t>
        </is>
      </c>
      <c r="AZ94" t="inlineStr">
        <is>
          <t>991004266539702656</t>
        </is>
      </c>
      <c r="BA94" t="inlineStr">
        <is>
          <t>2261875490002656</t>
        </is>
      </c>
      <c r="BB94" t="inlineStr">
        <is>
          <t>BOOK</t>
        </is>
      </c>
      <c r="BD94" t="inlineStr">
        <is>
          <t>9780197263020</t>
        </is>
      </c>
      <c r="BE94" t="inlineStr">
        <is>
          <t>32285004896154</t>
        </is>
      </c>
      <c r="BF94" t="inlineStr">
        <is>
          <t>893599632</t>
        </is>
      </c>
    </row>
    <row r="95">
      <c r="A95" t="inlineStr">
        <is>
          <t>CURAL</t>
        </is>
      </c>
      <c r="B95" t="inlineStr">
        <is>
          <t>SHELVES</t>
        </is>
      </c>
      <c r="D95" t="inlineStr">
        <is>
          <t>AS122 .L5 v. 121</t>
        </is>
      </c>
      <c r="E95" t="inlineStr">
        <is>
          <t>0                      AS 0122000L  5                                                       v. 121</t>
        </is>
      </c>
      <c r="F95" t="inlineStr">
        <is>
          <t>2002 Lectures / published for the British Academy by Oxford University Press.</t>
        </is>
      </c>
      <c r="G95" t="inlineStr">
        <is>
          <t>V. 121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N95" t="inlineStr">
        <is>
          <t>Oxford ; New York : Oxford University Press, 2003.</t>
        </is>
      </c>
      <c r="O95" t="inlineStr">
        <is>
          <t>2003</t>
        </is>
      </c>
      <c r="Q95" t="inlineStr">
        <is>
          <t>eng</t>
        </is>
      </c>
      <c r="R95" t="inlineStr">
        <is>
          <t>enk</t>
        </is>
      </c>
      <c r="S95" t="inlineStr">
        <is>
          <t>Proceedings of the British Academy, 0068-1202 ; 121</t>
        </is>
      </c>
      <c r="T95" t="inlineStr">
        <is>
          <t xml:space="preserve">AS </t>
        </is>
      </c>
      <c r="U95" t="n">
        <v>2</v>
      </c>
      <c r="V95" t="n">
        <v>2</v>
      </c>
      <c r="W95" t="inlineStr">
        <is>
          <t>2004-03-23</t>
        </is>
      </c>
      <c r="X95" t="inlineStr">
        <is>
          <t>2004-03-23</t>
        </is>
      </c>
      <c r="Y95" t="inlineStr">
        <is>
          <t>2004-03-23</t>
        </is>
      </c>
      <c r="Z95" t="inlineStr">
        <is>
          <t>2004-03-23</t>
        </is>
      </c>
      <c r="AA95" t="n">
        <v>80</v>
      </c>
      <c r="AB95" t="n">
        <v>50</v>
      </c>
      <c r="AC95" t="n">
        <v>60</v>
      </c>
      <c r="AD95" t="n">
        <v>1</v>
      </c>
      <c r="AE95" t="n">
        <v>1</v>
      </c>
      <c r="AF95" t="n">
        <v>2</v>
      </c>
      <c r="AG95" t="n">
        <v>3</v>
      </c>
      <c r="AH95" t="n">
        <v>1</v>
      </c>
      <c r="AI95" t="n">
        <v>1</v>
      </c>
      <c r="AJ95" t="n">
        <v>0</v>
      </c>
      <c r="AK95" t="n">
        <v>0</v>
      </c>
      <c r="AL95" t="n">
        <v>2</v>
      </c>
      <c r="AM95" t="n">
        <v>3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HYPERLINK("https://creighton-primo.hosted.exlibrisgroup.com/primo-explore/search?tab=default_tab&amp;search_scope=EVERYTHING&amp;vid=01CRU&amp;lang=en_US&amp;offset=0&amp;query=any,contains,991004266509702656","Catalog Record")</f>
        <v/>
      </c>
      <c r="AV95">
        <f>HYPERLINK("http://www.worldcat.org/oclc/53935113","WorldCat Record")</f>
        <v/>
      </c>
      <c r="AW95" t="inlineStr">
        <is>
          <t>13002711:eng</t>
        </is>
      </c>
      <c r="AX95" t="inlineStr">
        <is>
          <t>53935113</t>
        </is>
      </c>
      <c r="AY95" t="inlineStr">
        <is>
          <t>991004266509702656</t>
        </is>
      </c>
      <c r="AZ95" t="inlineStr">
        <is>
          <t>991004266509702656</t>
        </is>
      </c>
      <c r="BA95" t="inlineStr">
        <is>
          <t>2272770900002656</t>
        </is>
      </c>
      <c r="BB95" t="inlineStr">
        <is>
          <t>BOOK</t>
        </is>
      </c>
      <c r="BD95" t="inlineStr">
        <is>
          <t>9780197263037</t>
        </is>
      </c>
      <c r="BE95" t="inlineStr">
        <is>
          <t>32285004896147</t>
        </is>
      </c>
      <c r="BF95" t="inlineStr">
        <is>
          <t>893525882</t>
        </is>
      </c>
    </row>
    <row r="96">
      <c r="A96" t="inlineStr">
        <is>
          <t>CURAL</t>
        </is>
      </c>
      <c r="B96" t="inlineStr">
        <is>
          <t>SHELVES</t>
        </is>
      </c>
      <c r="D96" t="inlineStr">
        <is>
          <t>AS122 .L5 v. 122</t>
        </is>
      </c>
      <c r="E96" t="inlineStr">
        <is>
          <t>0                      AS 0122000L  5                                                       v. 122</t>
        </is>
      </c>
      <c r="F96" t="inlineStr">
        <is>
          <t>The promotion of knowledge : lectures to mark the Centenary of the British Academy 1902-2002 / edited by John Morrill.</t>
        </is>
      </c>
      <c r="G96" t="inlineStr">
        <is>
          <t>V. 122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N96" t="inlineStr">
        <is>
          <t>Oxford ; New York : Published for the British Academy by Oxford University Press 2004.</t>
        </is>
      </c>
      <c r="O96" t="inlineStr">
        <is>
          <t>2004</t>
        </is>
      </c>
      <c r="Q96" t="inlineStr">
        <is>
          <t>eng</t>
        </is>
      </c>
      <c r="R96" t="inlineStr">
        <is>
          <t>enk</t>
        </is>
      </c>
      <c r="S96" t="inlineStr">
        <is>
          <t>Proceedings of the British Academy, 0068-1202 ; 122</t>
        </is>
      </c>
      <c r="T96" t="inlineStr">
        <is>
          <t xml:space="preserve">AS </t>
        </is>
      </c>
      <c r="U96" t="n">
        <v>1</v>
      </c>
      <c r="V96" t="n">
        <v>1</v>
      </c>
      <c r="W96" t="inlineStr">
        <is>
          <t>2004-11-17</t>
        </is>
      </c>
      <c r="X96" t="inlineStr">
        <is>
          <t>2004-11-17</t>
        </is>
      </c>
      <c r="Y96" t="inlineStr">
        <is>
          <t>2004-11-17</t>
        </is>
      </c>
      <c r="Z96" t="inlineStr">
        <is>
          <t>2004-11-17</t>
        </is>
      </c>
      <c r="AA96" t="n">
        <v>192</v>
      </c>
      <c r="AB96" t="n">
        <v>121</v>
      </c>
      <c r="AC96" t="n">
        <v>128</v>
      </c>
      <c r="AD96" t="n">
        <v>2</v>
      </c>
      <c r="AE96" t="n">
        <v>2</v>
      </c>
      <c r="AF96" t="n">
        <v>10</v>
      </c>
      <c r="AG96" t="n">
        <v>10</v>
      </c>
      <c r="AH96" t="n">
        <v>1</v>
      </c>
      <c r="AI96" t="n">
        <v>1</v>
      </c>
      <c r="AJ96" t="n">
        <v>4</v>
      </c>
      <c r="AK96" t="n">
        <v>4</v>
      </c>
      <c r="AL96" t="n">
        <v>7</v>
      </c>
      <c r="AM96" t="n">
        <v>7</v>
      </c>
      <c r="AN96" t="n">
        <v>1</v>
      </c>
      <c r="AO96" t="n">
        <v>1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HYPERLINK("https://creighton-primo.hosted.exlibrisgroup.com/primo-explore/search?tab=default_tab&amp;search_scope=EVERYTHING&amp;vid=01CRU&amp;lang=en_US&amp;offset=0&amp;query=any,contains,991004414959702656","Catalog Record")</f>
        <v/>
      </c>
      <c r="AV96">
        <f>HYPERLINK("http://www.worldcat.org/oclc/56028088","WorldCat Record")</f>
        <v/>
      </c>
      <c r="AW96" t="inlineStr">
        <is>
          <t>366761813:eng</t>
        </is>
      </c>
      <c r="AX96" t="inlineStr">
        <is>
          <t>56028088</t>
        </is>
      </c>
      <c r="AY96" t="inlineStr">
        <is>
          <t>991004414959702656</t>
        </is>
      </c>
      <c r="AZ96" t="inlineStr">
        <is>
          <t>991004414959702656</t>
        </is>
      </c>
      <c r="BA96" t="inlineStr">
        <is>
          <t>2258579900002656</t>
        </is>
      </c>
      <c r="BB96" t="inlineStr">
        <is>
          <t>BOOK</t>
        </is>
      </c>
      <c r="BD96" t="inlineStr">
        <is>
          <t>9780197263129</t>
        </is>
      </c>
      <c r="BE96" t="inlineStr">
        <is>
          <t>32285005011340</t>
        </is>
      </c>
      <c r="BF96" t="inlineStr">
        <is>
          <t>893411516</t>
        </is>
      </c>
    </row>
    <row r="97">
      <c r="A97" t="inlineStr">
        <is>
          <t>CURAL</t>
        </is>
      </c>
      <c r="B97" t="inlineStr">
        <is>
          <t>SHELVES</t>
        </is>
      </c>
      <c r="D97" t="inlineStr">
        <is>
          <t>AS122 .L5 v. 123</t>
        </is>
      </c>
      <c r="E97" t="inlineStr">
        <is>
          <t>0                      AS 0122000L  5                                                       v. 123</t>
        </is>
      </c>
      <c r="F97" t="inlineStr">
        <is>
          <t>Trust and democratic transition in post-communist Europe / edited by Ivana Marková.</t>
        </is>
      </c>
      <c r="G97" t="inlineStr">
        <is>
          <t>V. 123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N97" t="inlineStr">
        <is>
          <t>Oxford ; New York : Published for the British Academy by Oxford University Press, c2004.</t>
        </is>
      </c>
      <c r="O97" t="inlineStr">
        <is>
          <t>2004</t>
        </is>
      </c>
      <c r="Q97" t="inlineStr">
        <is>
          <t>eng</t>
        </is>
      </c>
      <c r="R97" t="inlineStr">
        <is>
          <t>enk</t>
        </is>
      </c>
      <c r="S97" t="inlineStr">
        <is>
          <t>Proceedings of the British Academy ; 123</t>
        </is>
      </c>
      <c r="T97" t="inlineStr">
        <is>
          <t xml:space="preserve">AS </t>
        </is>
      </c>
      <c r="U97" t="n">
        <v>1</v>
      </c>
      <c r="V97" t="n">
        <v>1</v>
      </c>
      <c r="W97" t="inlineStr">
        <is>
          <t>2005-02-24</t>
        </is>
      </c>
      <c r="X97" t="inlineStr">
        <is>
          <t>2005-02-24</t>
        </is>
      </c>
      <c r="Y97" t="inlineStr">
        <is>
          <t>2005-02-24</t>
        </is>
      </c>
      <c r="Z97" t="inlineStr">
        <is>
          <t>2005-02-24</t>
        </is>
      </c>
      <c r="AA97" t="n">
        <v>207</v>
      </c>
      <c r="AB97" t="n">
        <v>143</v>
      </c>
      <c r="AC97" t="n">
        <v>149</v>
      </c>
      <c r="AD97" t="n">
        <v>2</v>
      </c>
      <c r="AE97" t="n">
        <v>2</v>
      </c>
      <c r="AF97" t="n">
        <v>9</v>
      </c>
      <c r="AG97" t="n">
        <v>9</v>
      </c>
      <c r="AH97" t="n">
        <v>1</v>
      </c>
      <c r="AI97" t="n">
        <v>1</v>
      </c>
      <c r="AJ97" t="n">
        <v>3</v>
      </c>
      <c r="AK97" t="n">
        <v>3</v>
      </c>
      <c r="AL97" t="n">
        <v>6</v>
      </c>
      <c r="AM97" t="n">
        <v>6</v>
      </c>
      <c r="AN97" t="n">
        <v>1</v>
      </c>
      <c r="AO97" t="n">
        <v>1</v>
      </c>
      <c r="AP97" t="n">
        <v>0</v>
      </c>
      <c r="AQ97" t="n">
        <v>0</v>
      </c>
      <c r="AR97" t="inlineStr">
        <is>
          <t>No</t>
        </is>
      </c>
      <c r="AS97" t="inlineStr">
        <is>
          <t>Yes</t>
        </is>
      </c>
      <c r="AT97">
        <f>HYPERLINK("http://catalog.hathitrust.org/Record/004956244","HathiTrust Record")</f>
        <v/>
      </c>
      <c r="AU97">
        <f>HYPERLINK("https://creighton-primo.hosted.exlibrisgroup.com/primo-explore/search?tab=default_tab&amp;search_scope=EVERYTHING&amp;vid=01CRU&amp;lang=en_US&amp;offset=0&amp;query=any,contains,991004485149702656","Catalog Record")</f>
        <v/>
      </c>
      <c r="AV97">
        <f>HYPERLINK("http://www.worldcat.org/oclc/56446720","WorldCat Record")</f>
        <v/>
      </c>
      <c r="AW97" t="inlineStr">
        <is>
          <t>118632898:eng</t>
        </is>
      </c>
      <c r="AX97" t="inlineStr">
        <is>
          <t>56446720</t>
        </is>
      </c>
      <c r="AY97" t="inlineStr">
        <is>
          <t>991004485149702656</t>
        </is>
      </c>
      <c r="AZ97" t="inlineStr">
        <is>
          <t>991004485149702656</t>
        </is>
      </c>
      <c r="BA97" t="inlineStr">
        <is>
          <t>2256394440002656</t>
        </is>
      </c>
      <c r="BB97" t="inlineStr">
        <is>
          <t>BOOK</t>
        </is>
      </c>
      <c r="BD97" t="inlineStr">
        <is>
          <t>9780197263136</t>
        </is>
      </c>
      <c r="BE97" t="inlineStr">
        <is>
          <t>32285005027429</t>
        </is>
      </c>
      <c r="BF97" t="inlineStr">
        <is>
          <t>893876163</t>
        </is>
      </c>
    </row>
    <row r="98">
      <c r="A98" t="inlineStr">
        <is>
          <t>CURAL</t>
        </is>
      </c>
      <c r="B98" t="inlineStr">
        <is>
          <t>SHELVES</t>
        </is>
      </c>
      <c r="D98" t="inlineStr">
        <is>
          <t>AS122 .L5 v. 124</t>
        </is>
      </c>
      <c r="E98" t="inlineStr">
        <is>
          <t>0                      AS 0122000L  5                                                       v. 124</t>
        </is>
      </c>
      <c r="F98" t="inlineStr">
        <is>
          <t>Biographical memoirs of Fellows III.</t>
        </is>
      </c>
      <c r="G98" t="inlineStr">
        <is>
          <t>V. 124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N98" t="inlineStr">
        <is>
          <t>Oxford ; New York : Oxford University Press for the British Academy, 2004.</t>
        </is>
      </c>
      <c r="O98" t="inlineStr">
        <is>
          <t>2004</t>
        </is>
      </c>
      <c r="Q98" t="inlineStr">
        <is>
          <t>eng</t>
        </is>
      </c>
      <c r="R98" t="inlineStr">
        <is>
          <t>enk</t>
        </is>
      </c>
      <c r="S98" t="inlineStr">
        <is>
          <t>Proceedings of the British Academy ; 124</t>
        </is>
      </c>
      <c r="T98" t="inlineStr">
        <is>
          <t xml:space="preserve">AS </t>
        </is>
      </c>
      <c r="U98" t="n">
        <v>1</v>
      </c>
      <c r="V98" t="n">
        <v>1</v>
      </c>
      <c r="W98" t="inlineStr">
        <is>
          <t>2005-06-02</t>
        </is>
      </c>
      <c r="X98" t="inlineStr">
        <is>
          <t>2005-06-02</t>
        </is>
      </c>
      <c r="Y98" t="inlineStr">
        <is>
          <t>2005-06-02</t>
        </is>
      </c>
      <c r="Z98" t="inlineStr">
        <is>
          <t>2005-06-02</t>
        </is>
      </c>
      <c r="AA98" t="n">
        <v>37</v>
      </c>
      <c r="AB98" t="n">
        <v>22</v>
      </c>
      <c r="AC98" t="n">
        <v>50</v>
      </c>
      <c r="AD98" t="n">
        <v>1</v>
      </c>
      <c r="AE98" t="n">
        <v>1</v>
      </c>
      <c r="AF98" t="n">
        <v>1</v>
      </c>
      <c r="AG98" t="n">
        <v>2</v>
      </c>
      <c r="AH98" t="n">
        <v>1</v>
      </c>
      <c r="AI98" t="n">
        <v>1</v>
      </c>
      <c r="AJ98" t="n">
        <v>0</v>
      </c>
      <c r="AK98" t="n">
        <v>0</v>
      </c>
      <c r="AL98" t="n">
        <v>1</v>
      </c>
      <c r="AM98" t="n">
        <v>2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HYPERLINK("https://creighton-primo.hosted.exlibrisgroup.com/primo-explore/search?tab=default_tab&amp;search_scope=EVERYTHING&amp;vid=01CRU&amp;lang=en_US&amp;offset=0&amp;query=any,contains,991004555259702656","Catalog Record")</f>
        <v/>
      </c>
      <c r="AV98">
        <f>HYPERLINK("http://www.worldcat.org/oclc/56964267","WorldCat Record")</f>
        <v/>
      </c>
      <c r="AW98" t="inlineStr">
        <is>
          <t>3374329022:eng</t>
        </is>
      </c>
      <c r="AX98" t="inlineStr">
        <is>
          <t>56964267</t>
        </is>
      </c>
      <c r="AY98" t="inlineStr">
        <is>
          <t>991004555259702656</t>
        </is>
      </c>
      <c r="AZ98" t="inlineStr">
        <is>
          <t>991004555259702656</t>
        </is>
      </c>
      <c r="BA98" t="inlineStr">
        <is>
          <t>2263101740002656</t>
        </is>
      </c>
      <c r="BB98" t="inlineStr">
        <is>
          <t>BOOK</t>
        </is>
      </c>
      <c r="BD98" t="inlineStr">
        <is>
          <t>9780197263204</t>
        </is>
      </c>
      <c r="BE98" t="inlineStr">
        <is>
          <t>32285005092142</t>
        </is>
      </c>
      <c r="BF98" t="inlineStr">
        <is>
          <t>893700390</t>
        </is>
      </c>
    </row>
    <row r="99">
      <c r="A99" t="inlineStr">
        <is>
          <t>CURAL</t>
        </is>
      </c>
      <c r="B99" t="inlineStr">
        <is>
          <t>SHELVES</t>
        </is>
      </c>
      <c r="D99" t="inlineStr">
        <is>
          <t>AS122 .L5 v. 125</t>
        </is>
      </c>
      <c r="E99" t="inlineStr">
        <is>
          <t>0                      AS 0122000L  5                                                       v. 125</t>
        </is>
      </c>
      <c r="F99" t="inlineStr">
        <is>
          <t>2003 lectures.</t>
        </is>
      </c>
      <c r="G99" t="inlineStr">
        <is>
          <t>V. 125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N99" t="inlineStr">
        <is>
          <t>Oxford : Published for the British Academy by Oxford University Press, 2004.</t>
        </is>
      </c>
      <c r="O99" t="inlineStr">
        <is>
          <t>2005</t>
        </is>
      </c>
      <c r="Q99" t="inlineStr">
        <is>
          <t>eng</t>
        </is>
      </c>
      <c r="R99" t="inlineStr">
        <is>
          <t>enk</t>
        </is>
      </c>
      <c r="S99" t="inlineStr">
        <is>
          <t>Proceedings of the British Academy, 0068-1202 ; 125</t>
        </is>
      </c>
      <c r="T99" t="inlineStr">
        <is>
          <t xml:space="preserve">AS </t>
        </is>
      </c>
      <c r="U99" t="n">
        <v>1</v>
      </c>
      <c r="V99" t="n">
        <v>1</v>
      </c>
      <c r="W99" t="inlineStr">
        <is>
          <t>2009-04-03</t>
        </is>
      </c>
      <c r="X99" t="inlineStr">
        <is>
          <t>2009-04-03</t>
        </is>
      </c>
      <c r="Y99" t="inlineStr">
        <is>
          <t>2005-06-02</t>
        </is>
      </c>
      <c r="Z99" t="inlineStr">
        <is>
          <t>2005-06-02</t>
        </is>
      </c>
      <c r="AA99" t="n">
        <v>56</v>
      </c>
      <c r="AB99" t="n">
        <v>32</v>
      </c>
      <c r="AC99" t="n">
        <v>54</v>
      </c>
      <c r="AD99" t="n">
        <v>1</v>
      </c>
      <c r="AE99" t="n">
        <v>1</v>
      </c>
      <c r="AF99" t="n">
        <v>2</v>
      </c>
      <c r="AG99" t="n">
        <v>3</v>
      </c>
      <c r="AH99" t="n">
        <v>1</v>
      </c>
      <c r="AI99" t="n">
        <v>1</v>
      </c>
      <c r="AJ99" t="n">
        <v>0</v>
      </c>
      <c r="AK99" t="n">
        <v>0</v>
      </c>
      <c r="AL99" t="n">
        <v>2</v>
      </c>
      <c r="AM99" t="n">
        <v>3</v>
      </c>
      <c r="AN99" t="n">
        <v>0</v>
      </c>
      <c r="AO99" t="n">
        <v>0</v>
      </c>
      <c r="AP99" t="n">
        <v>0</v>
      </c>
      <c r="AQ99" t="n">
        <v>0</v>
      </c>
      <c r="AR99" t="inlineStr">
        <is>
          <t>No</t>
        </is>
      </c>
      <c r="AS99" t="inlineStr">
        <is>
          <t>No</t>
        </is>
      </c>
      <c r="AU99">
        <f>HYPERLINK("https://creighton-primo.hosted.exlibrisgroup.com/primo-explore/search?tab=default_tab&amp;search_scope=EVERYTHING&amp;vid=01CRU&amp;lang=en_US&amp;offset=0&amp;query=any,contains,991004555329702656","Catalog Record")</f>
        <v/>
      </c>
      <c r="AV99">
        <f>HYPERLINK("http://www.worldcat.org/oclc/57538284","WorldCat Record")</f>
        <v/>
      </c>
      <c r="AW99" t="inlineStr">
        <is>
          <t>57129208:eng</t>
        </is>
      </c>
      <c r="AX99" t="inlineStr">
        <is>
          <t>57538284</t>
        </is>
      </c>
      <c r="AY99" t="inlineStr">
        <is>
          <t>991004555329702656</t>
        </is>
      </c>
      <c r="AZ99" t="inlineStr">
        <is>
          <t>991004555329702656</t>
        </is>
      </c>
      <c r="BA99" t="inlineStr">
        <is>
          <t>2271092450002656</t>
        </is>
      </c>
      <c r="BB99" t="inlineStr">
        <is>
          <t>BOOK</t>
        </is>
      </c>
      <c r="BD99" t="inlineStr">
        <is>
          <t>9780197263242</t>
        </is>
      </c>
      <c r="BE99" t="inlineStr">
        <is>
          <t>32285005092159</t>
        </is>
      </c>
      <c r="BF99" t="inlineStr">
        <is>
          <t>893253817</t>
        </is>
      </c>
    </row>
    <row r="100">
      <c r="A100" t="inlineStr">
        <is>
          <t>CURAL</t>
        </is>
      </c>
      <c r="B100" t="inlineStr">
        <is>
          <t>SHELVES</t>
        </is>
      </c>
      <c r="D100" t="inlineStr">
        <is>
          <t>AS122 .L5 v. 127</t>
        </is>
      </c>
      <c r="E100" t="inlineStr">
        <is>
          <t>0                      AS 0122000L  5                                                       v. 127</t>
        </is>
      </c>
      <c r="F100" t="inlineStr">
        <is>
          <t>Anglo-Scottish relations from 1603 to 1900 / edited by T.C. Smout.</t>
        </is>
      </c>
      <c r="G100" t="inlineStr">
        <is>
          <t>V. 127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N100" t="inlineStr">
        <is>
          <t>Oxford ; New York : Oxford University Press, c2005.</t>
        </is>
      </c>
      <c r="O100" t="inlineStr">
        <is>
          <t>2005</t>
        </is>
      </c>
      <c r="Q100" t="inlineStr">
        <is>
          <t>eng</t>
        </is>
      </c>
      <c r="R100" t="inlineStr">
        <is>
          <t>enk</t>
        </is>
      </c>
      <c r="S100" t="inlineStr">
        <is>
          <t>Proceedings of the British Academy ; 127</t>
        </is>
      </c>
      <c r="T100" t="inlineStr">
        <is>
          <t xml:space="preserve">AS </t>
        </is>
      </c>
      <c r="U100" t="n">
        <v>1</v>
      </c>
      <c r="V100" t="n">
        <v>1</v>
      </c>
      <c r="W100" t="inlineStr">
        <is>
          <t>2006-03-22</t>
        </is>
      </c>
      <c r="X100" t="inlineStr">
        <is>
          <t>2006-03-22</t>
        </is>
      </c>
      <c r="Y100" t="inlineStr">
        <is>
          <t>2006-03-22</t>
        </is>
      </c>
      <c r="Z100" t="inlineStr">
        <is>
          <t>2006-03-22</t>
        </is>
      </c>
      <c r="AA100" t="n">
        <v>206</v>
      </c>
      <c r="AB100" t="n">
        <v>123</v>
      </c>
      <c r="AC100" t="n">
        <v>134</v>
      </c>
      <c r="AD100" t="n">
        <v>2</v>
      </c>
      <c r="AE100" t="n">
        <v>2</v>
      </c>
      <c r="AF100" t="n">
        <v>9</v>
      </c>
      <c r="AG100" t="n">
        <v>10</v>
      </c>
      <c r="AH100" t="n">
        <v>3</v>
      </c>
      <c r="AI100" t="n">
        <v>3</v>
      </c>
      <c r="AJ100" t="n">
        <v>2</v>
      </c>
      <c r="AK100" t="n">
        <v>2</v>
      </c>
      <c r="AL100" t="n">
        <v>5</v>
      </c>
      <c r="AM100" t="n">
        <v>6</v>
      </c>
      <c r="AN100" t="n">
        <v>1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HYPERLINK("http://catalog.hathitrust.org/Record/005214623","HathiTrust Record")</f>
        <v/>
      </c>
      <c r="AU100">
        <f>HYPERLINK("https://creighton-primo.hosted.exlibrisgroup.com/primo-explore/search?tab=default_tab&amp;search_scope=EVERYTHING&amp;vid=01CRU&amp;lang=en_US&amp;offset=0&amp;query=any,contains,991004770049702656","Catalog Record")</f>
        <v/>
      </c>
      <c r="AV100">
        <f>HYPERLINK("http://www.worldcat.org/oclc/61440460","WorldCat Record")</f>
        <v/>
      </c>
      <c r="AW100" t="inlineStr">
        <is>
          <t>368073029:eng</t>
        </is>
      </c>
      <c r="AX100" t="inlineStr">
        <is>
          <t>61440460</t>
        </is>
      </c>
      <c r="AY100" t="inlineStr">
        <is>
          <t>991004770049702656</t>
        </is>
      </c>
      <c r="AZ100" t="inlineStr">
        <is>
          <t>991004770049702656</t>
        </is>
      </c>
      <c r="BA100" t="inlineStr">
        <is>
          <t>2261827930002656</t>
        </is>
      </c>
      <c r="BB100" t="inlineStr">
        <is>
          <t>BOOK</t>
        </is>
      </c>
      <c r="BD100" t="inlineStr">
        <is>
          <t>9780197263303</t>
        </is>
      </c>
      <c r="BE100" t="inlineStr">
        <is>
          <t>32285005167282</t>
        </is>
      </c>
      <c r="BF100" t="inlineStr">
        <is>
          <t>893901734</t>
        </is>
      </c>
    </row>
    <row r="101">
      <c r="A101" t="inlineStr">
        <is>
          <t>CURAL</t>
        </is>
      </c>
      <c r="B101" t="inlineStr">
        <is>
          <t>SHELVES</t>
        </is>
      </c>
      <c r="D101" t="inlineStr">
        <is>
          <t>AS122 .L5 v. 128</t>
        </is>
      </c>
      <c r="E101" t="inlineStr">
        <is>
          <t>0                      AS 0122000L  5                                                       v. 128</t>
        </is>
      </c>
      <c r="F101" t="inlineStr">
        <is>
          <t>Anglo-Scottish relations from 1900 to devolution and beyond / edited by William L. Miller.</t>
        </is>
      </c>
      <c r="G101" t="inlineStr">
        <is>
          <t>V. 128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N101" t="inlineStr">
        <is>
          <t>Oxford : Oxford University Press, 2005.</t>
        </is>
      </c>
      <c r="O101" t="inlineStr">
        <is>
          <t>2005</t>
        </is>
      </c>
      <c r="Q101" t="inlineStr">
        <is>
          <t>eng</t>
        </is>
      </c>
      <c r="R101" t="inlineStr">
        <is>
          <t>enk</t>
        </is>
      </c>
      <c r="S101" t="inlineStr">
        <is>
          <t>Proceedings of the British Academy ; 128</t>
        </is>
      </c>
      <c r="T101" t="inlineStr">
        <is>
          <t xml:space="preserve">AS </t>
        </is>
      </c>
      <c r="U101" t="n">
        <v>1</v>
      </c>
      <c r="V101" t="n">
        <v>1</v>
      </c>
      <c r="W101" t="inlineStr">
        <is>
          <t>2006-03-23</t>
        </is>
      </c>
      <c r="X101" t="inlineStr">
        <is>
          <t>2006-03-23</t>
        </is>
      </c>
      <c r="Y101" t="inlineStr">
        <is>
          <t>2006-03-23</t>
        </is>
      </c>
      <c r="Z101" t="inlineStr">
        <is>
          <t>2006-03-23</t>
        </is>
      </c>
      <c r="AA101" t="n">
        <v>183</v>
      </c>
      <c r="AB101" t="n">
        <v>119</v>
      </c>
      <c r="AC101" t="n">
        <v>129</v>
      </c>
      <c r="AD101" t="n">
        <v>2</v>
      </c>
      <c r="AE101" t="n">
        <v>2</v>
      </c>
      <c r="AF101" t="n">
        <v>9</v>
      </c>
      <c r="AG101" t="n">
        <v>10</v>
      </c>
      <c r="AH101" t="n">
        <v>2</v>
      </c>
      <c r="AI101" t="n">
        <v>2</v>
      </c>
      <c r="AJ101" t="n">
        <v>3</v>
      </c>
      <c r="AK101" t="n">
        <v>3</v>
      </c>
      <c r="AL101" t="n">
        <v>5</v>
      </c>
      <c r="AM101" t="n">
        <v>6</v>
      </c>
      <c r="AN101" t="n">
        <v>1</v>
      </c>
      <c r="AO101" t="n">
        <v>1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HYPERLINK("http://catalog.hathitrust.org/Record/005214048","HathiTrust Record")</f>
        <v/>
      </c>
      <c r="AU101">
        <f>HYPERLINK("https://creighton-primo.hosted.exlibrisgroup.com/primo-explore/search?tab=default_tab&amp;search_scope=EVERYTHING&amp;vid=01CRU&amp;lang=en_US&amp;offset=0&amp;query=any,contains,991004774349702656","Catalog Record")</f>
        <v/>
      </c>
      <c r="AV101">
        <f>HYPERLINK("http://www.worldcat.org/oclc/61440461","WorldCat Record")</f>
        <v/>
      </c>
      <c r="AW101" t="inlineStr">
        <is>
          <t>42222172:eng</t>
        </is>
      </c>
      <c r="AX101" t="inlineStr">
        <is>
          <t>61440461</t>
        </is>
      </c>
      <c r="AY101" t="inlineStr">
        <is>
          <t>991004774349702656</t>
        </is>
      </c>
      <c r="AZ101" t="inlineStr">
        <is>
          <t>991004774349702656</t>
        </is>
      </c>
      <c r="BA101" t="inlineStr">
        <is>
          <t>2261828260002656</t>
        </is>
      </c>
      <c r="BB101" t="inlineStr">
        <is>
          <t>BOOK</t>
        </is>
      </c>
      <c r="BD101" t="inlineStr">
        <is>
          <t>9780197263310</t>
        </is>
      </c>
      <c r="BE101" t="inlineStr">
        <is>
          <t>32285005167340</t>
        </is>
      </c>
      <c r="BF101" t="inlineStr">
        <is>
          <t>893338118</t>
        </is>
      </c>
    </row>
    <row r="102">
      <c r="A102" t="inlineStr">
        <is>
          <t>CURAL</t>
        </is>
      </c>
      <c r="B102" t="inlineStr">
        <is>
          <t>SHELVES</t>
        </is>
      </c>
      <c r="D102" t="inlineStr">
        <is>
          <t>AS122 .L5 v. 129</t>
        </is>
      </c>
      <c r="E102" t="inlineStr">
        <is>
          <t>0                      AS 0122000L  5                                                       v. 129</t>
        </is>
      </c>
      <c r="F102" t="inlineStr">
        <is>
          <t>Aspects of the language of Latin prose / edited by Tobias Reinhardt, Michael Lapidge &amp; J. N. Adams.</t>
        </is>
      </c>
      <c r="G102" t="inlineStr">
        <is>
          <t>V. 129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N102" t="inlineStr">
        <is>
          <t>Oxford : Oxford University Press, 2005.</t>
        </is>
      </c>
      <c r="O102" t="inlineStr">
        <is>
          <t>2005</t>
        </is>
      </c>
      <c r="Q102" t="inlineStr">
        <is>
          <t>eng</t>
        </is>
      </c>
      <c r="R102" t="inlineStr">
        <is>
          <t>enk</t>
        </is>
      </c>
      <c r="S102" t="inlineStr">
        <is>
          <t>Proceedings of the British Academy, 0068-1202 ; 129</t>
        </is>
      </c>
      <c r="T102" t="inlineStr">
        <is>
          <t xml:space="preserve">AS </t>
        </is>
      </c>
      <c r="U102" t="n">
        <v>1</v>
      </c>
      <c r="V102" t="n">
        <v>1</v>
      </c>
      <c r="W102" t="inlineStr">
        <is>
          <t>2006-03-22</t>
        </is>
      </c>
      <c r="X102" t="inlineStr">
        <is>
          <t>2006-03-22</t>
        </is>
      </c>
      <c r="Y102" t="inlineStr">
        <is>
          <t>2006-03-22</t>
        </is>
      </c>
      <c r="Z102" t="inlineStr">
        <is>
          <t>2006-03-22</t>
        </is>
      </c>
      <c r="AA102" t="n">
        <v>224</v>
      </c>
      <c r="AB102" t="n">
        <v>142</v>
      </c>
      <c r="AC102" t="n">
        <v>152</v>
      </c>
      <c r="AD102" t="n">
        <v>2</v>
      </c>
      <c r="AE102" t="n">
        <v>2</v>
      </c>
      <c r="AF102" t="n">
        <v>9</v>
      </c>
      <c r="AG102" t="n">
        <v>10</v>
      </c>
      <c r="AH102" t="n">
        <v>1</v>
      </c>
      <c r="AI102" t="n">
        <v>1</v>
      </c>
      <c r="AJ102" t="n">
        <v>2</v>
      </c>
      <c r="AK102" t="n">
        <v>2</v>
      </c>
      <c r="AL102" t="n">
        <v>7</v>
      </c>
      <c r="AM102" t="n">
        <v>8</v>
      </c>
      <c r="AN102" t="n">
        <v>1</v>
      </c>
      <c r="AO102" t="n">
        <v>1</v>
      </c>
      <c r="AP102" t="n">
        <v>0</v>
      </c>
      <c r="AQ102" t="n">
        <v>0</v>
      </c>
      <c r="AR102" t="inlineStr">
        <is>
          <t>No</t>
        </is>
      </c>
      <c r="AS102" t="inlineStr">
        <is>
          <t>Yes</t>
        </is>
      </c>
      <c r="AT102">
        <f>HYPERLINK("http://catalog.hathitrust.org/Record/005145550","HathiTrust Record")</f>
        <v/>
      </c>
      <c r="AU102">
        <f>HYPERLINK("https://creighton-primo.hosted.exlibrisgroup.com/primo-explore/search?tab=default_tab&amp;search_scope=EVERYTHING&amp;vid=01CRU&amp;lang=en_US&amp;offset=0&amp;query=any,contains,991004770079702656","Catalog Record")</f>
        <v/>
      </c>
      <c r="AV102">
        <f>HYPERLINK("http://www.worldcat.org/oclc/61756532","WorldCat Record")</f>
        <v/>
      </c>
      <c r="AW102" t="inlineStr">
        <is>
          <t>354789973:eng</t>
        </is>
      </c>
      <c r="AX102" t="inlineStr">
        <is>
          <t>61756532</t>
        </is>
      </c>
      <c r="AY102" t="inlineStr">
        <is>
          <t>991004770079702656</t>
        </is>
      </c>
      <c r="AZ102" t="inlineStr">
        <is>
          <t>991004770079702656</t>
        </is>
      </c>
      <c r="BA102" t="inlineStr">
        <is>
          <t>2265016540002656</t>
        </is>
      </c>
      <c r="BB102" t="inlineStr">
        <is>
          <t>BOOK</t>
        </is>
      </c>
      <c r="BD102" t="inlineStr">
        <is>
          <t>9780197263327</t>
        </is>
      </c>
      <c r="BE102" t="inlineStr">
        <is>
          <t>32285005167290</t>
        </is>
      </c>
      <c r="BF102" t="inlineStr">
        <is>
          <t>893882917</t>
        </is>
      </c>
    </row>
    <row r="103">
      <c r="A103" t="inlineStr">
        <is>
          <t>CURAL</t>
        </is>
      </c>
      <c r="B103" t="inlineStr">
        <is>
          <t>SHELVES</t>
        </is>
      </c>
      <c r="D103" t="inlineStr">
        <is>
          <t>AS122 .L5 v. 130</t>
        </is>
      </c>
      <c r="E103" t="inlineStr">
        <is>
          <t>0                      AS 0122000L  5                                                       v. 130</t>
        </is>
      </c>
      <c r="F103" t="inlineStr">
        <is>
          <t>Biographical memoirs of Fellows. IV.</t>
        </is>
      </c>
      <c r="G103" t="inlineStr">
        <is>
          <t>V. 130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Oxford ; New York : Published for the British Academy by Oxford University Press,. 2005.</t>
        </is>
      </c>
      <c r="O103" t="inlineStr">
        <is>
          <t>2005</t>
        </is>
      </c>
      <c r="Q103" t="inlineStr">
        <is>
          <t>eng</t>
        </is>
      </c>
      <c r="R103" t="inlineStr">
        <is>
          <t>enk</t>
        </is>
      </c>
      <c r="S103" t="inlineStr">
        <is>
          <t>Proceedings of the British Academy ; 130</t>
        </is>
      </c>
      <c r="T103" t="inlineStr">
        <is>
          <t xml:space="preserve">AS </t>
        </is>
      </c>
      <c r="U103" t="n">
        <v>1</v>
      </c>
      <c r="V103" t="n">
        <v>1</v>
      </c>
      <c r="W103" t="inlineStr">
        <is>
          <t>2006-03-23</t>
        </is>
      </c>
      <c r="X103" t="inlineStr">
        <is>
          <t>2006-03-23</t>
        </is>
      </c>
      <c r="Y103" t="inlineStr">
        <is>
          <t>2006-03-23</t>
        </is>
      </c>
      <c r="Z103" t="inlineStr">
        <is>
          <t>2006-03-23</t>
        </is>
      </c>
      <c r="AA103" t="n">
        <v>53</v>
      </c>
      <c r="AB103" t="n">
        <v>31</v>
      </c>
      <c r="AC103" t="n">
        <v>44</v>
      </c>
      <c r="AD103" t="n">
        <v>1</v>
      </c>
      <c r="AE103" t="n">
        <v>1</v>
      </c>
      <c r="AF103" t="n">
        <v>1</v>
      </c>
      <c r="AG103" t="n">
        <v>2</v>
      </c>
      <c r="AH103" t="n">
        <v>1</v>
      </c>
      <c r="AI103" t="n">
        <v>1</v>
      </c>
      <c r="AJ103" t="n">
        <v>0</v>
      </c>
      <c r="AK103" t="n">
        <v>0</v>
      </c>
      <c r="AL103" t="n">
        <v>1</v>
      </c>
      <c r="AM103" t="n">
        <v>2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HYPERLINK("https://creighton-primo.hosted.exlibrisgroup.com/primo-explore/search?tab=default_tab&amp;search_scope=EVERYTHING&amp;vid=01CRU&amp;lang=en_US&amp;offset=0&amp;query=any,contains,991004774379702656","Catalog Record")</f>
        <v/>
      </c>
      <c r="AV103">
        <f>HYPERLINK("http://www.worldcat.org/oclc/62132278","WorldCat Record")</f>
        <v/>
      </c>
      <c r="AW103" t="inlineStr">
        <is>
          <t>140232426:eng</t>
        </is>
      </c>
      <c r="AX103" t="inlineStr">
        <is>
          <t>62132278</t>
        </is>
      </c>
      <c r="AY103" t="inlineStr">
        <is>
          <t>991004774379702656</t>
        </is>
      </c>
      <c r="AZ103" t="inlineStr">
        <is>
          <t>991004774379702656</t>
        </is>
      </c>
      <c r="BA103" t="inlineStr">
        <is>
          <t>2270346480002656</t>
        </is>
      </c>
      <c r="BB103" t="inlineStr">
        <is>
          <t>BOOK</t>
        </is>
      </c>
      <c r="BD103" t="inlineStr">
        <is>
          <t>9780197263501</t>
        </is>
      </c>
      <c r="BE103" t="inlineStr">
        <is>
          <t>32285005167357</t>
        </is>
      </c>
      <c r="BF103" t="inlineStr">
        <is>
          <t>893443038</t>
        </is>
      </c>
    </row>
    <row r="104">
      <c r="A104" t="inlineStr">
        <is>
          <t>CURAL</t>
        </is>
      </c>
      <c r="B104" t="inlineStr">
        <is>
          <t>SHELVES</t>
        </is>
      </c>
      <c r="D104" t="inlineStr">
        <is>
          <t>AS122 .L5 v. 131</t>
        </is>
      </c>
      <c r="E104" t="inlineStr">
        <is>
          <t>0                      AS 0122000L  5                                                       v. 131</t>
        </is>
      </c>
      <c r="F104" t="inlineStr">
        <is>
          <t>2004 lectures.</t>
        </is>
      </c>
      <c r="G104" t="inlineStr">
        <is>
          <t>V. 131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N104" t="inlineStr">
        <is>
          <t>Oxford : Oxford University Press,. 2005.</t>
        </is>
      </c>
      <c r="O104" t="inlineStr">
        <is>
          <t>2005</t>
        </is>
      </c>
      <c r="Q104" t="inlineStr">
        <is>
          <t>eng</t>
        </is>
      </c>
      <c r="R104" t="inlineStr">
        <is>
          <t>enk</t>
        </is>
      </c>
      <c r="S104" t="inlineStr">
        <is>
          <t>Proceedings of the British Academy, 0068-1202 ; 131</t>
        </is>
      </c>
      <c r="T104" t="inlineStr">
        <is>
          <t xml:space="preserve">AS </t>
        </is>
      </c>
      <c r="U104" t="n">
        <v>2</v>
      </c>
      <c r="V104" t="n">
        <v>2</v>
      </c>
      <c r="W104" t="inlineStr">
        <is>
          <t>2006-03-23</t>
        </is>
      </c>
      <c r="X104" t="inlineStr">
        <is>
          <t>2006-03-23</t>
        </is>
      </c>
      <c r="Y104" t="inlineStr">
        <is>
          <t>2006-03-23</t>
        </is>
      </c>
      <c r="Z104" t="inlineStr">
        <is>
          <t>2006-03-23</t>
        </is>
      </c>
      <c r="AA104" t="n">
        <v>40</v>
      </c>
      <c r="AB104" t="n">
        <v>24</v>
      </c>
      <c r="AC104" t="n">
        <v>34</v>
      </c>
      <c r="AD104" t="n">
        <v>1</v>
      </c>
      <c r="AE104" t="n">
        <v>1</v>
      </c>
      <c r="AF104" t="n">
        <v>1</v>
      </c>
      <c r="AG104" t="n">
        <v>2</v>
      </c>
      <c r="AH104" t="n">
        <v>0</v>
      </c>
      <c r="AI104" t="n">
        <v>0</v>
      </c>
      <c r="AJ104" t="n">
        <v>0</v>
      </c>
      <c r="AK104" t="n">
        <v>0</v>
      </c>
      <c r="AL104" t="n">
        <v>1</v>
      </c>
      <c r="AM104" t="n">
        <v>2</v>
      </c>
      <c r="AN104" t="n">
        <v>0</v>
      </c>
      <c r="AO104" t="n">
        <v>0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HYPERLINK("https://creighton-primo.hosted.exlibrisgroup.com/primo-explore/search?tab=default_tab&amp;search_scope=EVERYTHING&amp;vid=01CRU&amp;lang=en_US&amp;offset=0&amp;query=any,contains,991004774509702656","Catalog Record")</f>
        <v/>
      </c>
      <c r="AV104">
        <f>HYPERLINK("http://www.worldcat.org/oclc/64092256","WorldCat Record")</f>
        <v/>
      </c>
      <c r="AW104" t="inlineStr">
        <is>
          <t>48099535:eng</t>
        </is>
      </c>
      <c r="AX104" t="inlineStr">
        <is>
          <t>64092256</t>
        </is>
      </c>
      <c r="AY104" t="inlineStr">
        <is>
          <t>991004774509702656</t>
        </is>
      </c>
      <c r="AZ104" t="inlineStr">
        <is>
          <t>991004774509702656</t>
        </is>
      </c>
      <c r="BA104" t="inlineStr">
        <is>
          <t>2264882390002656</t>
        </is>
      </c>
      <c r="BB104" t="inlineStr">
        <is>
          <t>BOOK</t>
        </is>
      </c>
      <c r="BD104" t="inlineStr">
        <is>
          <t>9780197263518</t>
        </is>
      </c>
      <c r="BE104" t="inlineStr">
        <is>
          <t>32285005167324</t>
        </is>
      </c>
      <c r="BF104" t="inlineStr">
        <is>
          <t>893325764</t>
        </is>
      </c>
    </row>
    <row r="105">
      <c r="A105" t="inlineStr">
        <is>
          <t>CURAL</t>
        </is>
      </c>
      <c r="B105" t="inlineStr">
        <is>
          <t>SHELVES</t>
        </is>
      </c>
      <c r="D105" t="inlineStr">
        <is>
          <t>AS122 .L5 v. 132</t>
        </is>
      </c>
      <c r="E105" t="inlineStr">
        <is>
          <t>0                      AS 0122000L  5                                                       v. 132</t>
        </is>
      </c>
      <c r="F105" t="inlineStr">
        <is>
          <t>Byzantines and crusaders in non-Greek sources, 1025-1204 / edited by Mary Whitby.</t>
        </is>
      </c>
      <c r="G105" t="inlineStr">
        <is>
          <t>V. 132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N105" t="inlineStr">
        <is>
          <t>Oxford ; New York : Published for The British Academy by Oxford University Press, 2007.</t>
        </is>
      </c>
      <c r="O105" t="inlineStr">
        <is>
          <t>2007</t>
        </is>
      </c>
      <c r="Q105" t="inlineStr">
        <is>
          <t>eng</t>
        </is>
      </c>
      <c r="R105" t="inlineStr">
        <is>
          <t>enk</t>
        </is>
      </c>
      <c r="S105" t="inlineStr">
        <is>
          <t>Proceedings of the British Academy ; 132</t>
        </is>
      </c>
      <c r="T105" t="inlineStr">
        <is>
          <t xml:space="preserve">AS </t>
        </is>
      </c>
      <c r="U105" t="n">
        <v>1</v>
      </c>
      <c r="V105" t="n">
        <v>1</v>
      </c>
      <c r="W105" t="inlineStr">
        <is>
          <t>2010-11-02</t>
        </is>
      </c>
      <c r="X105" t="inlineStr">
        <is>
          <t>2010-11-02</t>
        </is>
      </c>
      <c r="Y105" t="inlineStr">
        <is>
          <t>2008-03-06</t>
        </is>
      </c>
      <c r="Z105" t="inlineStr">
        <is>
          <t>2008-03-06</t>
        </is>
      </c>
      <c r="AA105" t="n">
        <v>239</v>
      </c>
      <c r="AB105" t="n">
        <v>156</v>
      </c>
      <c r="AC105" t="n">
        <v>163</v>
      </c>
      <c r="AD105" t="n">
        <v>2</v>
      </c>
      <c r="AE105" t="n">
        <v>2</v>
      </c>
      <c r="AF105" t="n">
        <v>13</v>
      </c>
      <c r="AG105" t="n">
        <v>13</v>
      </c>
      <c r="AH105" t="n">
        <v>2</v>
      </c>
      <c r="AI105" t="n">
        <v>2</v>
      </c>
      <c r="AJ105" t="n">
        <v>5</v>
      </c>
      <c r="AK105" t="n">
        <v>5</v>
      </c>
      <c r="AL105" t="n">
        <v>9</v>
      </c>
      <c r="AM105" t="n">
        <v>9</v>
      </c>
      <c r="AN105" t="n">
        <v>1</v>
      </c>
      <c r="AO105" t="n">
        <v>1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HYPERLINK("http://catalog.hathitrust.org/Record/005674517","HathiTrust Record")</f>
        <v/>
      </c>
      <c r="AU105">
        <f>HYPERLINK("https://creighton-primo.hosted.exlibrisgroup.com/primo-explore/search?tab=default_tab&amp;search_scope=EVERYTHING&amp;vid=01CRU&amp;lang=en_US&amp;offset=0&amp;query=any,contains,991005187769702656","Catalog Record")</f>
        <v/>
      </c>
      <c r="AV105">
        <f>HYPERLINK("http://www.worldcat.org/oclc/64554613","WorldCat Record")</f>
        <v/>
      </c>
      <c r="AW105" t="inlineStr">
        <is>
          <t>48502094:eng</t>
        </is>
      </c>
      <c r="AX105" t="inlineStr">
        <is>
          <t>64554613</t>
        </is>
      </c>
      <c r="AY105" t="inlineStr">
        <is>
          <t>991005187769702656</t>
        </is>
      </c>
      <c r="AZ105" t="inlineStr">
        <is>
          <t>991005187769702656</t>
        </is>
      </c>
      <c r="BA105" t="inlineStr">
        <is>
          <t>2271174940002656</t>
        </is>
      </c>
      <c r="BB105" t="inlineStr">
        <is>
          <t>BOOK</t>
        </is>
      </c>
      <c r="BD105" t="inlineStr">
        <is>
          <t>9780197263785</t>
        </is>
      </c>
      <c r="BE105" t="inlineStr">
        <is>
          <t>32285005395727</t>
        </is>
      </c>
      <c r="BF105" t="inlineStr">
        <is>
          <t>893613270</t>
        </is>
      </c>
    </row>
    <row r="106">
      <c r="A106" t="inlineStr">
        <is>
          <t>CURAL</t>
        </is>
      </c>
      <c r="B106" t="inlineStr">
        <is>
          <t>SHELVES</t>
        </is>
      </c>
      <c r="D106" t="inlineStr">
        <is>
          <t>AS122 .L5 v. 134</t>
        </is>
      </c>
      <c r="E106" t="inlineStr">
        <is>
          <t>0                      AS 0122000L  5                                                       v. 134</t>
        </is>
      </c>
      <c r="F106" t="inlineStr">
        <is>
          <t>Unity and diversity in European culture c.1800 / edited by Tim Blanning &amp; Hagen Schulze.</t>
        </is>
      </c>
      <c r="G106" t="inlineStr">
        <is>
          <t>V. 134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N106" t="inlineStr">
        <is>
          <t>Oxford : Published for The British Academy by Oxford University Press, 2006.</t>
        </is>
      </c>
      <c r="O106" t="inlineStr">
        <is>
          <t>2006</t>
        </is>
      </c>
      <c r="Q106" t="inlineStr">
        <is>
          <t>eng</t>
        </is>
      </c>
      <c r="R106" t="inlineStr">
        <is>
          <t>enk</t>
        </is>
      </c>
      <c r="S106" t="inlineStr">
        <is>
          <t>Proceedings of the British Academy ; 134</t>
        </is>
      </c>
      <c r="T106" t="inlineStr">
        <is>
          <t xml:space="preserve">AS </t>
        </is>
      </c>
      <c r="U106" t="n">
        <v>1</v>
      </c>
      <c r="V106" t="n">
        <v>1</v>
      </c>
      <c r="W106" t="inlineStr">
        <is>
          <t>2007-03-12</t>
        </is>
      </c>
      <c r="X106" t="inlineStr">
        <is>
          <t>2007-03-12</t>
        </is>
      </c>
      <c r="Y106" t="inlineStr">
        <is>
          <t>2007-03-12</t>
        </is>
      </c>
      <c r="Z106" t="inlineStr">
        <is>
          <t>2007-03-12</t>
        </is>
      </c>
      <c r="AA106" t="n">
        <v>204</v>
      </c>
      <c r="AB106" t="n">
        <v>121</v>
      </c>
      <c r="AC106" t="n">
        <v>131</v>
      </c>
      <c r="AD106" t="n">
        <v>2</v>
      </c>
      <c r="AE106" t="n">
        <v>2</v>
      </c>
      <c r="AF106" t="n">
        <v>10</v>
      </c>
      <c r="AG106" t="n">
        <v>10</v>
      </c>
      <c r="AH106" t="n">
        <v>2</v>
      </c>
      <c r="AI106" t="n">
        <v>2</v>
      </c>
      <c r="AJ106" t="n">
        <v>3</v>
      </c>
      <c r="AK106" t="n">
        <v>3</v>
      </c>
      <c r="AL106" t="n">
        <v>6</v>
      </c>
      <c r="AM106" t="n">
        <v>6</v>
      </c>
      <c r="AN106" t="n">
        <v>1</v>
      </c>
      <c r="AO106" t="n">
        <v>1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HYPERLINK("https://creighton-primo.hosted.exlibrisgroup.com/primo-explore/search?tab=default_tab&amp;search_scope=EVERYTHING&amp;vid=01CRU&amp;lang=en_US&amp;offset=0&amp;query=any,contains,991005047989702656","Catalog Record")</f>
        <v/>
      </c>
      <c r="AV106">
        <f>HYPERLINK("http://www.worldcat.org/oclc/69732430","WorldCat Record")</f>
        <v/>
      </c>
      <c r="AW106" t="inlineStr">
        <is>
          <t>569120036:eng</t>
        </is>
      </c>
      <c r="AX106" t="inlineStr">
        <is>
          <t>69732430</t>
        </is>
      </c>
      <c r="AY106" t="inlineStr">
        <is>
          <t>991005047989702656</t>
        </is>
      </c>
      <c r="AZ106" t="inlineStr">
        <is>
          <t>991005047989702656</t>
        </is>
      </c>
      <c r="BA106" t="inlineStr">
        <is>
          <t>2272143290002656</t>
        </is>
      </c>
      <c r="BB106" t="inlineStr">
        <is>
          <t>BOOK</t>
        </is>
      </c>
      <c r="BD106" t="inlineStr">
        <is>
          <t>9780197263822</t>
        </is>
      </c>
      <c r="BE106" t="inlineStr">
        <is>
          <t>32285005280614</t>
        </is>
      </c>
      <c r="BF106" t="inlineStr">
        <is>
          <t>893350629</t>
        </is>
      </c>
    </row>
    <row r="107">
      <c r="A107" t="inlineStr">
        <is>
          <t>CURAL</t>
        </is>
      </c>
      <c r="B107" t="inlineStr">
        <is>
          <t>SHELVES</t>
        </is>
      </c>
      <c r="D107" t="inlineStr">
        <is>
          <t>AS122 .L5 v. 136</t>
        </is>
      </c>
      <c r="E107" t="inlineStr">
        <is>
          <t>0                      AS 0122000L  5                                                       v. 136</t>
        </is>
      </c>
      <c r="F107" t="inlineStr">
        <is>
          <t>Regime change in the ancient Near East and Egypt : from Sargon of Agade to Saddam Hussein / edited by Harriet Crawford.</t>
        </is>
      </c>
      <c r="G107" t="inlineStr">
        <is>
          <t>V. 136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N107" t="inlineStr">
        <is>
          <t>Oxford ; New York : Oxford University Press for The British Academy, 2007.</t>
        </is>
      </c>
      <c r="O107" t="inlineStr">
        <is>
          <t>2007</t>
        </is>
      </c>
      <c r="Q107" t="inlineStr">
        <is>
          <t>eng</t>
        </is>
      </c>
      <c r="R107" t="inlineStr">
        <is>
          <t>enk</t>
        </is>
      </c>
      <c r="S107" t="inlineStr">
        <is>
          <t>Proceedings of the British Academy ; 136</t>
        </is>
      </c>
      <c r="T107" t="inlineStr">
        <is>
          <t xml:space="preserve">AS </t>
        </is>
      </c>
      <c r="U107" t="n">
        <v>1</v>
      </c>
      <c r="V107" t="n">
        <v>1</v>
      </c>
      <c r="W107" t="inlineStr">
        <is>
          <t>2008-11-03</t>
        </is>
      </c>
      <c r="X107" t="inlineStr">
        <is>
          <t>2008-11-03</t>
        </is>
      </c>
      <c r="Y107" t="inlineStr">
        <is>
          <t>2007-09-06</t>
        </is>
      </c>
      <c r="Z107" t="inlineStr">
        <is>
          <t>2007-09-06</t>
        </is>
      </c>
      <c r="AA107" t="n">
        <v>220</v>
      </c>
      <c r="AB107" t="n">
        <v>142</v>
      </c>
      <c r="AC107" t="n">
        <v>150</v>
      </c>
      <c r="AD107" t="n">
        <v>2</v>
      </c>
      <c r="AE107" t="n">
        <v>2</v>
      </c>
      <c r="AF107" t="n">
        <v>11</v>
      </c>
      <c r="AG107" t="n">
        <v>11</v>
      </c>
      <c r="AH107" t="n">
        <v>2</v>
      </c>
      <c r="AI107" t="n">
        <v>2</v>
      </c>
      <c r="AJ107" t="n">
        <v>3</v>
      </c>
      <c r="AK107" t="n">
        <v>3</v>
      </c>
      <c r="AL107" t="n">
        <v>7</v>
      </c>
      <c r="AM107" t="n">
        <v>7</v>
      </c>
      <c r="AN107" t="n">
        <v>1</v>
      </c>
      <c r="AO107" t="n">
        <v>1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HYPERLINK("http://catalog.hathitrust.org/Record/005600783","HathiTrust Record")</f>
        <v/>
      </c>
      <c r="AU107">
        <f>HYPERLINK("https://creighton-primo.hosted.exlibrisgroup.com/primo-explore/search?tab=default_tab&amp;search_scope=EVERYTHING&amp;vid=01CRU&amp;lang=en_US&amp;offset=0&amp;query=any,contains,991005110309702656","Catalog Record")</f>
        <v/>
      </c>
      <c r="AV107">
        <f>HYPERLINK("http://www.worldcat.org/oclc/71163766","WorldCat Record")</f>
        <v/>
      </c>
      <c r="AW107" t="inlineStr">
        <is>
          <t>918639826:eng</t>
        </is>
      </c>
      <c r="AX107" t="inlineStr">
        <is>
          <t>71163766</t>
        </is>
      </c>
      <c r="AY107" t="inlineStr">
        <is>
          <t>991005110309702656</t>
        </is>
      </c>
      <c r="AZ107" t="inlineStr">
        <is>
          <t>991005110309702656</t>
        </is>
      </c>
      <c r="BA107" t="inlineStr">
        <is>
          <t>2259277940002656</t>
        </is>
      </c>
      <c r="BB107" t="inlineStr">
        <is>
          <t>BOOK</t>
        </is>
      </c>
      <c r="BD107" t="inlineStr">
        <is>
          <t>9780197263907</t>
        </is>
      </c>
      <c r="BE107" t="inlineStr">
        <is>
          <t>32285005324156</t>
        </is>
      </c>
      <c r="BF107" t="inlineStr">
        <is>
          <t>893722771</t>
        </is>
      </c>
    </row>
    <row r="108">
      <c r="A108" t="inlineStr">
        <is>
          <t>CURAL</t>
        </is>
      </c>
      <c r="B108" t="inlineStr">
        <is>
          <t>SHELVES</t>
        </is>
      </c>
      <c r="D108" t="inlineStr">
        <is>
          <t>AS122 .L5 v. 137</t>
        </is>
      </c>
      <c r="E108" t="inlineStr">
        <is>
          <t>0                      AS 0122000L  5                                                       v. 137</t>
        </is>
      </c>
      <c r="F108" t="inlineStr">
        <is>
          <t>Unequal chances : ethnic minorities in Western labour markets / edited by Anthony F. Heath &amp; Sin Yi Cheung with Shawna N. Smith.</t>
        </is>
      </c>
      <c r="G108" t="inlineStr">
        <is>
          <t>V. 137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N108" t="inlineStr">
        <is>
          <t>Oxford : Published for The British Academy by Oxford University Press, 2007.</t>
        </is>
      </c>
      <c r="O108" t="inlineStr">
        <is>
          <t>2007</t>
        </is>
      </c>
      <c r="Q108" t="inlineStr">
        <is>
          <t>eng</t>
        </is>
      </c>
      <c r="R108" t="inlineStr">
        <is>
          <t>enk</t>
        </is>
      </c>
      <c r="S108" t="inlineStr">
        <is>
          <t>Proceedings of the British Academy, 0068-1202 ; 137</t>
        </is>
      </c>
      <c r="T108" t="inlineStr">
        <is>
          <t xml:space="preserve">AS </t>
        </is>
      </c>
      <c r="U108" t="n">
        <v>1</v>
      </c>
      <c r="V108" t="n">
        <v>1</v>
      </c>
      <c r="W108" t="inlineStr">
        <is>
          <t>2008-02-22</t>
        </is>
      </c>
      <c r="X108" t="inlineStr">
        <is>
          <t>2008-02-22</t>
        </is>
      </c>
      <c r="Y108" t="inlineStr">
        <is>
          <t>2008-02-22</t>
        </is>
      </c>
      <c r="Z108" t="inlineStr">
        <is>
          <t>2008-02-22</t>
        </is>
      </c>
      <c r="AA108" t="n">
        <v>220</v>
      </c>
      <c r="AB108" t="n">
        <v>117</v>
      </c>
      <c r="AC108" t="n">
        <v>124</v>
      </c>
      <c r="AD108" t="n">
        <v>2</v>
      </c>
      <c r="AE108" t="n">
        <v>2</v>
      </c>
      <c r="AF108" t="n">
        <v>9</v>
      </c>
      <c r="AG108" t="n">
        <v>9</v>
      </c>
      <c r="AH108" t="n">
        <v>1</v>
      </c>
      <c r="AI108" t="n">
        <v>1</v>
      </c>
      <c r="AJ108" t="n">
        <v>2</v>
      </c>
      <c r="AK108" t="n">
        <v>2</v>
      </c>
      <c r="AL108" t="n">
        <v>7</v>
      </c>
      <c r="AM108" t="n">
        <v>7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Yes</t>
        </is>
      </c>
      <c r="AT108">
        <f>HYPERLINK("http://catalog.hathitrust.org/Record/005675478","HathiTrust Record")</f>
        <v/>
      </c>
      <c r="AU108">
        <f>HYPERLINK("https://creighton-primo.hosted.exlibrisgroup.com/primo-explore/search?tab=default_tab&amp;search_scope=EVERYTHING&amp;vid=01CRU&amp;lang=en_US&amp;offset=0&amp;query=any,contains,991005178949702656","Catalog Record")</f>
        <v/>
      </c>
      <c r="AV108">
        <f>HYPERLINK("http://www.worldcat.org/oclc/71163762","WorldCat Record")</f>
        <v/>
      </c>
      <c r="AW108" t="inlineStr">
        <is>
          <t>890716590:eng</t>
        </is>
      </c>
      <c r="AX108" t="inlineStr">
        <is>
          <t>71163762</t>
        </is>
      </c>
      <c r="AY108" t="inlineStr">
        <is>
          <t>991005178949702656</t>
        </is>
      </c>
      <c r="AZ108" t="inlineStr">
        <is>
          <t>991005178949702656</t>
        </is>
      </c>
      <c r="BA108" t="inlineStr">
        <is>
          <t>2259278630002656</t>
        </is>
      </c>
      <c r="BB108" t="inlineStr">
        <is>
          <t>BOOK</t>
        </is>
      </c>
      <c r="BD108" t="inlineStr">
        <is>
          <t>9780197263860</t>
        </is>
      </c>
      <c r="BE108" t="inlineStr">
        <is>
          <t>32285005392641</t>
        </is>
      </c>
      <c r="BF108" t="inlineStr">
        <is>
          <t>893248497</t>
        </is>
      </c>
    </row>
    <row r="109">
      <c r="A109" t="inlineStr">
        <is>
          <t>CURAL</t>
        </is>
      </c>
      <c r="B109" t="inlineStr">
        <is>
          <t>SHELVES</t>
        </is>
      </c>
      <c r="D109" t="inlineStr">
        <is>
          <t>AS122 .L5 v. 138</t>
        </is>
      </c>
      <c r="E109" t="inlineStr">
        <is>
          <t>0                      AS 0122000L  5                                                       v. 138</t>
        </is>
      </c>
      <c r="F109" t="inlineStr">
        <is>
          <t>Biographical memoirs of Fellows V.</t>
        </is>
      </c>
      <c r="G109" t="inlineStr">
        <is>
          <t>V. 138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N109" t="inlineStr">
        <is>
          <t>Oxford ; New York : Oxford University Press for The British Academy, 2006.</t>
        </is>
      </c>
      <c r="O109" t="inlineStr">
        <is>
          <t>2006</t>
        </is>
      </c>
      <c r="Q109" t="inlineStr">
        <is>
          <t>eng</t>
        </is>
      </c>
      <c r="R109" t="inlineStr">
        <is>
          <t>enk</t>
        </is>
      </c>
      <c r="S109" t="inlineStr">
        <is>
          <t>Proceedings of the British Academy ; 138</t>
        </is>
      </c>
      <c r="T109" t="inlineStr">
        <is>
          <t xml:space="preserve">AS </t>
        </is>
      </c>
      <c r="U109" t="n">
        <v>1</v>
      </c>
      <c r="V109" t="n">
        <v>1</v>
      </c>
      <c r="W109" t="inlineStr">
        <is>
          <t>2007-05-23</t>
        </is>
      </c>
      <c r="X109" t="inlineStr">
        <is>
          <t>2007-05-23</t>
        </is>
      </c>
      <c r="Y109" t="inlineStr">
        <is>
          <t>2007-05-23</t>
        </is>
      </c>
      <c r="Z109" t="inlineStr">
        <is>
          <t>2007-05-23</t>
        </is>
      </c>
      <c r="AA109" t="n">
        <v>56</v>
      </c>
      <c r="AB109" t="n">
        <v>35</v>
      </c>
      <c r="AC109" t="n">
        <v>35</v>
      </c>
      <c r="AD109" t="n">
        <v>1</v>
      </c>
      <c r="AE109" t="n">
        <v>1</v>
      </c>
      <c r="AF109" t="n">
        <v>1</v>
      </c>
      <c r="AG109" t="n">
        <v>1</v>
      </c>
      <c r="AH109" t="n">
        <v>1</v>
      </c>
      <c r="AI109" t="n">
        <v>1</v>
      </c>
      <c r="AJ109" t="n">
        <v>0</v>
      </c>
      <c r="AK109" t="n">
        <v>0</v>
      </c>
      <c r="AL109" t="n">
        <v>1</v>
      </c>
      <c r="AM109" t="n">
        <v>1</v>
      </c>
      <c r="AN109" t="n">
        <v>0</v>
      </c>
      <c r="AO109" t="n">
        <v>0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HYPERLINK("https://creighton-primo.hosted.exlibrisgroup.com/primo-explore/search?tab=default_tab&amp;search_scope=EVERYTHING&amp;vid=01CRU&amp;lang=en_US&amp;offset=0&amp;query=any,contains,991005084899702656","Catalog Record")</f>
        <v/>
      </c>
      <c r="AV109">
        <f>HYPERLINK("http://www.worldcat.org/oclc/71163771","WorldCat Record")</f>
        <v/>
      </c>
      <c r="AW109" t="inlineStr">
        <is>
          <t>3373336443:eng</t>
        </is>
      </c>
      <c r="AX109" t="inlineStr">
        <is>
          <t>71163771</t>
        </is>
      </c>
      <c r="AY109" t="inlineStr">
        <is>
          <t>991005084899702656</t>
        </is>
      </c>
      <c r="AZ109" t="inlineStr">
        <is>
          <t>991005084899702656</t>
        </is>
      </c>
      <c r="BA109" t="inlineStr">
        <is>
          <t>2259260480002656</t>
        </is>
      </c>
      <c r="BB109" t="inlineStr">
        <is>
          <t>BOOK</t>
        </is>
      </c>
      <c r="BD109" t="inlineStr">
        <is>
          <t>9780197263938</t>
        </is>
      </c>
      <c r="BE109" t="inlineStr">
        <is>
          <t>32285005314074</t>
        </is>
      </c>
      <c r="BF109" t="inlineStr">
        <is>
          <t>893236250</t>
        </is>
      </c>
    </row>
    <row r="110">
      <c r="A110" t="inlineStr">
        <is>
          <t>CURAL</t>
        </is>
      </c>
      <c r="B110" t="inlineStr">
        <is>
          <t>SHELVES</t>
        </is>
      </c>
      <c r="D110" t="inlineStr">
        <is>
          <t>AS122 .L5 v. 139</t>
        </is>
      </c>
      <c r="E110" t="inlineStr">
        <is>
          <t>0                      AS 0122000L  5                                                       v. 139</t>
        </is>
      </c>
      <c r="F110" t="inlineStr">
        <is>
          <t>2005 lectures.</t>
        </is>
      </c>
      <c r="G110" t="inlineStr">
        <is>
          <t>V. 139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N110" t="inlineStr">
        <is>
          <t>Oxford ; New York : Oxford University Press for The British Academy, 2006.</t>
        </is>
      </c>
      <c r="O110" t="inlineStr">
        <is>
          <t>2006</t>
        </is>
      </c>
      <c r="Q110" t="inlineStr">
        <is>
          <t>eng</t>
        </is>
      </c>
      <c r="R110" t="inlineStr">
        <is>
          <t>enk</t>
        </is>
      </c>
      <c r="S110" t="inlineStr">
        <is>
          <t>Proceedings of the British Academy ; 139</t>
        </is>
      </c>
      <c r="T110" t="inlineStr">
        <is>
          <t xml:space="preserve">AS </t>
        </is>
      </c>
      <c r="U110" t="n">
        <v>2</v>
      </c>
      <c r="V110" t="n">
        <v>2</v>
      </c>
      <c r="W110" t="inlineStr">
        <is>
          <t>2007-08-02</t>
        </is>
      </c>
      <c r="X110" t="inlineStr">
        <is>
          <t>2007-08-02</t>
        </is>
      </c>
      <c r="Y110" t="inlineStr">
        <is>
          <t>2007-08-02</t>
        </is>
      </c>
      <c r="Z110" t="inlineStr">
        <is>
          <t>2007-08-02</t>
        </is>
      </c>
      <c r="AA110" t="n">
        <v>87</v>
      </c>
      <c r="AB110" t="n">
        <v>48</v>
      </c>
      <c r="AC110" t="n">
        <v>58</v>
      </c>
      <c r="AD110" t="n">
        <v>1</v>
      </c>
      <c r="AE110" t="n">
        <v>1</v>
      </c>
      <c r="AF110" t="n">
        <v>2</v>
      </c>
      <c r="AG110" t="n">
        <v>3</v>
      </c>
      <c r="AH110" t="n">
        <v>1</v>
      </c>
      <c r="AI110" t="n">
        <v>1</v>
      </c>
      <c r="AJ110" t="n">
        <v>0</v>
      </c>
      <c r="AK110" t="n">
        <v>0</v>
      </c>
      <c r="AL110" t="n">
        <v>2</v>
      </c>
      <c r="AM110" t="n">
        <v>3</v>
      </c>
      <c r="AN110" t="n">
        <v>0</v>
      </c>
      <c r="AO110" t="n">
        <v>0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HYPERLINK("https://creighton-primo.hosted.exlibrisgroup.com/primo-explore/search?tab=default_tab&amp;search_scope=EVERYTHING&amp;vid=01CRU&amp;lang=en_US&amp;offset=0&amp;query=any,contains,991005104099702656","Catalog Record")</f>
        <v/>
      </c>
      <c r="AV110">
        <f>HYPERLINK("http://www.worldcat.org/oclc/71163772","WorldCat Record")</f>
        <v/>
      </c>
      <c r="AW110" t="inlineStr">
        <is>
          <t>58141678:eng</t>
        </is>
      </c>
      <c r="AX110" t="inlineStr">
        <is>
          <t>71163772</t>
        </is>
      </c>
      <c r="AY110" t="inlineStr">
        <is>
          <t>991005104099702656</t>
        </is>
      </c>
      <c r="AZ110" t="inlineStr">
        <is>
          <t>991005104099702656</t>
        </is>
      </c>
      <c r="BA110" t="inlineStr">
        <is>
          <t>2259279850002656</t>
        </is>
      </c>
      <c r="BB110" t="inlineStr">
        <is>
          <t>BOOK</t>
        </is>
      </c>
      <c r="BD110" t="inlineStr">
        <is>
          <t>9780197263945</t>
        </is>
      </c>
      <c r="BE110" t="inlineStr">
        <is>
          <t>32285005321806</t>
        </is>
      </c>
      <c r="BF110" t="inlineStr">
        <is>
          <t>893263604</t>
        </is>
      </c>
    </row>
    <row r="111">
      <c r="A111" t="inlineStr">
        <is>
          <t>CURAL</t>
        </is>
      </c>
      <c r="B111" t="inlineStr">
        <is>
          <t>SHELVES</t>
        </is>
      </c>
      <c r="D111" t="inlineStr">
        <is>
          <t>AS122 .L5 v. 140</t>
        </is>
      </c>
      <c r="E111" t="inlineStr">
        <is>
          <t>0                      AS 0122000L  5                                                       v. 140</t>
        </is>
      </c>
      <c r="F111" t="inlineStr">
        <is>
          <t>Czechoslovakia in a nationalist and fascist Europe, 1918-1948 / edited by Mark Cornwall &amp; R.J.W. Evans.</t>
        </is>
      </c>
      <c r="G111" t="inlineStr">
        <is>
          <t>V. 140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N111" t="inlineStr">
        <is>
          <t>Oxford ; New York : Published for The British Academy by Oxford University Press, 2007.</t>
        </is>
      </c>
      <c r="O111" t="inlineStr">
        <is>
          <t>2007</t>
        </is>
      </c>
      <c r="Q111" t="inlineStr">
        <is>
          <t>eng</t>
        </is>
      </c>
      <c r="R111" t="inlineStr">
        <is>
          <t>enk</t>
        </is>
      </c>
      <c r="S111" t="inlineStr">
        <is>
          <t>Proceedings of the British Academy ; 140</t>
        </is>
      </c>
      <c r="T111" t="inlineStr">
        <is>
          <t xml:space="preserve">AS </t>
        </is>
      </c>
      <c r="U111" t="n">
        <v>1</v>
      </c>
      <c r="V111" t="n">
        <v>1</v>
      </c>
      <c r="W111" t="inlineStr">
        <is>
          <t>2009-03-17</t>
        </is>
      </c>
      <c r="X111" t="inlineStr">
        <is>
          <t>2009-03-17</t>
        </is>
      </c>
      <c r="Y111" t="inlineStr">
        <is>
          <t>2007-11-12</t>
        </is>
      </c>
      <c r="Z111" t="inlineStr">
        <is>
          <t>2007-11-12</t>
        </is>
      </c>
      <c r="AA111" t="n">
        <v>237</v>
      </c>
      <c r="AB111" t="n">
        <v>148</v>
      </c>
      <c r="AC111" t="n">
        <v>157</v>
      </c>
      <c r="AD111" t="n">
        <v>3</v>
      </c>
      <c r="AE111" t="n">
        <v>3</v>
      </c>
      <c r="AF111" t="n">
        <v>11</v>
      </c>
      <c r="AG111" t="n">
        <v>11</v>
      </c>
      <c r="AH111" t="n">
        <v>1</v>
      </c>
      <c r="AI111" t="n">
        <v>1</v>
      </c>
      <c r="AJ111" t="n">
        <v>4</v>
      </c>
      <c r="AK111" t="n">
        <v>4</v>
      </c>
      <c r="AL111" t="n">
        <v>7</v>
      </c>
      <c r="AM111" t="n">
        <v>7</v>
      </c>
      <c r="AN111" t="n">
        <v>2</v>
      </c>
      <c r="AO111" t="n">
        <v>2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HYPERLINK("http://catalog.hathitrust.org/Record/005655123","HathiTrust Record")</f>
        <v/>
      </c>
      <c r="AU111">
        <f>HYPERLINK("https://creighton-primo.hosted.exlibrisgroup.com/primo-explore/search?tab=default_tab&amp;search_scope=EVERYTHING&amp;vid=01CRU&amp;lang=en_US&amp;offset=0&amp;query=any,contains,991005132429702656","Catalog Record")</f>
        <v/>
      </c>
      <c r="AV111">
        <f>HYPERLINK("http://www.worldcat.org/oclc/71163767","WorldCat Record")</f>
        <v/>
      </c>
      <c r="AW111" t="inlineStr">
        <is>
          <t>352010620:eng</t>
        </is>
      </c>
      <c r="AX111" t="inlineStr">
        <is>
          <t>71163767</t>
        </is>
      </c>
      <c r="AY111" t="inlineStr">
        <is>
          <t>991005132429702656</t>
        </is>
      </c>
      <c r="AZ111" t="inlineStr">
        <is>
          <t>991005132429702656</t>
        </is>
      </c>
      <c r="BA111" t="inlineStr">
        <is>
          <t>2259277500002656</t>
        </is>
      </c>
      <c r="BB111" t="inlineStr">
        <is>
          <t>BOOK</t>
        </is>
      </c>
      <c r="BD111" t="inlineStr">
        <is>
          <t>9780197263914</t>
        </is>
      </c>
      <c r="BE111" t="inlineStr">
        <is>
          <t>32285005364624</t>
        </is>
      </c>
      <c r="BF111" t="inlineStr">
        <is>
          <t>893889722</t>
        </is>
      </c>
    </row>
    <row r="112">
      <c r="A112" t="inlineStr">
        <is>
          <t>CURAL</t>
        </is>
      </c>
      <c r="B112" t="inlineStr">
        <is>
          <t>SHELVES</t>
        </is>
      </c>
      <c r="D112" t="inlineStr">
        <is>
          <t>AS122 .L5 v. 141</t>
        </is>
      </c>
      <c r="E112" t="inlineStr">
        <is>
          <t>0                      AS 0122000L  5                                                       v. 141</t>
        </is>
      </c>
      <c r="F112" t="inlineStr">
        <is>
          <t>The transition to late antiquity : on the Danube and beyond / edited by A.G. Poulter.</t>
        </is>
      </c>
      <c r="G112" t="inlineStr">
        <is>
          <t>V. 141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N112" t="inlineStr">
        <is>
          <t>Oxford ; New York : Published for the British Academy by Oxford University Press, 2007.</t>
        </is>
      </c>
      <c r="O112" t="inlineStr">
        <is>
          <t>2007</t>
        </is>
      </c>
      <c r="Q112" t="inlineStr">
        <is>
          <t>eng</t>
        </is>
      </c>
      <c r="R112" t="inlineStr">
        <is>
          <t>enk</t>
        </is>
      </c>
      <c r="S112" t="inlineStr">
        <is>
          <t>Proceedings of the British Academy, 0068-1202 ; 141</t>
        </is>
      </c>
      <c r="T112" t="inlineStr">
        <is>
          <t xml:space="preserve">AS </t>
        </is>
      </c>
      <c r="U112" t="n">
        <v>1</v>
      </c>
      <c r="V112" t="n">
        <v>1</v>
      </c>
      <c r="W112" t="inlineStr">
        <is>
          <t>2008-05-07</t>
        </is>
      </c>
      <c r="X112" t="inlineStr">
        <is>
          <t>2008-05-07</t>
        </is>
      </c>
      <c r="Y112" t="inlineStr">
        <is>
          <t>2008-05-07</t>
        </is>
      </c>
      <c r="Z112" t="inlineStr">
        <is>
          <t>2008-05-07</t>
        </is>
      </c>
      <c r="AA112" t="n">
        <v>187</v>
      </c>
      <c r="AB112" t="n">
        <v>115</v>
      </c>
      <c r="AC112" t="n">
        <v>123</v>
      </c>
      <c r="AD112" t="n">
        <v>2</v>
      </c>
      <c r="AE112" t="n">
        <v>2</v>
      </c>
      <c r="AF112" t="n">
        <v>10</v>
      </c>
      <c r="AG112" t="n">
        <v>10</v>
      </c>
      <c r="AH112" t="n">
        <v>1</v>
      </c>
      <c r="AI112" t="n">
        <v>1</v>
      </c>
      <c r="AJ112" t="n">
        <v>3</v>
      </c>
      <c r="AK112" t="n">
        <v>3</v>
      </c>
      <c r="AL112" t="n">
        <v>7</v>
      </c>
      <c r="AM112" t="n">
        <v>7</v>
      </c>
      <c r="AN112" t="n">
        <v>1</v>
      </c>
      <c r="AO112" t="n">
        <v>1</v>
      </c>
      <c r="AP112" t="n">
        <v>0</v>
      </c>
      <c r="AQ112" t="n">
        <v>0</v>
      </c>
      <c r="AR112" t="inlineStr">
        <is>
          <t>No</t>
        </is>
      </c>
      <c r="AS112" t="inlineStr">
        <is>
          <t>Yes</t>
        </is>
      </c>
      <c r="AT112">
        <f>HYPERLINK("http://catalog.hathitrust.org/Record/005675480","HathiTrust Record")</f>
        <v/>
      </c>
      <c r="AU112">
        <f>HYPERLINK("https://creighton-primo.hosted.exlibrisgroup.com/primo-explore/search?tab=default_tab&amp;search_scope=EVERYTHING&amp;vid=01CRU&amp;lang=en_US&amp;offset=0&amp;query=any,contains,991005214469702656","Catalog Record")</f>
        <v/>
      </c>
      <c r="AV112">
        <f>HYPERLINK("http://www.worldcat.org/oclc/137221426","WorldCat Record")</f>
        <v/>
      </c>
      <c r="AW112" t="inlineStr">
        <is>
          <t>140846418:eng</t>
        </is>
      </c>
      <c r="AX112" t="inlineStr">
        <is>
          <t>137221426</t>
        </is>
      </c>
      <c r="AY112" t="inlineStr">
        <is>
          <t>991005214469702656</t>
        </is>
      </c>
      <c r="AZ112" t="inlineStr">
        <is>
          <t>991005214469702656</t>
        </is>
      </c>
      <c r="BA112" t="inlineStr">
        <is>
          <t>2262539320002656</t>
        </is>
      </c>
      <c r="BB112" t="inlineStr">
        <is>
          <t>BOOK</t>
        </is>
      </c>
      <c r="BD112" t="inlineStr">
        <is>
          <t>9780197264027</t>
        </is>
      </c>
      <c r="BE112" t="inlineStr">
        <is>
          <t>32285005405401</t>
        </is>
      </c>
      <c r="BF112" t="inlineStr">
        <is>
          <t>893619642</t>
        </is>
      </c>
    </row>
    <row r="113">
      <c r="A113" t="inlineStr">
        <is>
          <t>CURAL</t>
        </is>
      </c>
      <c r="B113" t="inlineStr">
        <is>
          <t>SHELVES</t>
        </is>
      </c>
      <c r="D113" t="inlineStr">
        <is>
          <t>AS122 .L5 v. 142</t>
        </is>
      </c>
      <c r="E113" t="inlineStr">
        <is>
          <t>0                      AS 0122000L  5                                                       v. 142</t>
        </is>
      </c>
      <c r="F113" t="inlineStr">
        <is>
          <t>Classical Olbia and the Scythian world : from the sixth century BC to the second century AD / edited by David Braund &amp; S.D. Kryzhitskiy.</t>
        </is>
      </c>
      <c r="G113" t="inlineStr">
        <is>
          <t>V. 142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N113" t="inlineStr">
        <is>
          <t>Oxford : Oxford University Press, 2007.</t>
        </is>
      </c>
      <c r="O113" t="inlineStr">
        <is>
          <t>2007</t>
        </is>
      </c>
      <c r="Q113" t="inlineStr">
        <is>
          <t>eng</t>
        </is>
      </c>
      <c r="R113" t="inlineStr">
        <is>
          <t>enk</t>
        </is>
      </c>
      <c r="S113" t="inlineStr">
        <is>
          <t>Proceedings of the British Academy, 0068-1202 ; no. 142</t>
        </is>
      </c>
      <c r="T113" t="inlineStr">
        <is>
          <t xml:space="preserve">AS </t>
        </is>
      </c>
      <c r="U113" t="n">
        <v>1</v>
      </c>
      <c r="V113" t="n">
        <v>1</v>
      </c>
      <c r="W113" t="inlineStr">
        <is>
          <t>2008-08-19</t>
        </is>
      </c>
      <c r="X113" t="inlineStr">
        <is>
          <t>2008-08-19</t>
        </is>
      </c>
      <c r="Y113" t="inlineStr">
        <is>
          <t>2008-08-18</t>
        </is>
      </c>
      <c r="Z113" t="inlineStr">
        <is>
          <t>2008-08-18</t>
        </is>
      </c>
      <c r="AA113" t="n">
        <v>187</v>
      </c>
      <c r="AB113" t="n">
        <v>113</v>
      </c>
      <c r="AC113" t="n">
        <v>120</v>
      </c>
      <c r="AD113" t="n">
        <v>2</v>
      </c>
      <c r="AE113" t="n">
        <v>2</v>
      </c>
      <c r="AF113" t="n">
        <v>9</v>
      </c>
      <c r="AG113" t="n">
        <v>9</v>
      </c>
      <c r="AH113" t="n">
        <v>1</v>
      </c>
      <c r="AI113" t="n">
        <v>1</v>
      </c>
      <c r="AJ113" t="n">
        <v>2</v>
      </c>
      <c r="AK113" t="n">
        <v>2</v>
      </c>
      <c r="AL113" t="n">
        <v>7</v>
      </c>
      <c r="AM113" t="n">
        <v>7</v>
      </c>
      <c r="AN113" t="n">
        <v>1</v>
      </c>
      <c r="AO113" t="n">
        <v>1</v>
      </c>
      <c r="AP113" t="n">
        <v>0</v>
      </c>
      <c r="AQ113" t="n">
        <v>0</v>
      </c>
      <c r="AR113" t="inlineStr">
        <is>
          <t>No</t>
        </is>
      </c>
      <c r="AS113" t="inlineStr">
        <is>
          <t>No</t>
        </is>
      </c>
      <c r="AU113">
        <f>HYPERLINK("https://creighton-primo.hosted.exlibrisgroup.com/primo-explore/search?tab=default_tab&amp;search_scope=EVERYTHING&amp;vid=01CRU&amp;lang=en_US&amp;offset=0&amp;query=any,contains,991005259739702656","Catalog Record")</f>
        <v/>
      </c>
      <c r="AV113">
        <f>HYPERLINK("http://www.worldcat.org/oclc/153553879","WorldCat Record")</f>
        <v/>
      </c>
      <c r="AW113" t="inlineStr">
        <is>
          <t>104333247:eng</t>
        </is>
      </c>
      <c r="AX113" t="inlineStr">
        <is>
          <t>153553879</t>
        </is>
      </c>
      <c r="AY113" t="inlineStr">
        <is>
          <t>991005259739702656</t>
        </is>
      </c>
      <c r="AZ113" t="inlineStr">
        <is>
          <t>991005259739702656</t>
        </is>
      </c>
      <c r="BA113" t="inlineStr">
        <is>
          <t>2272387120002656</t>
        </is>
      </c>
      <c r="BB113" t="inlineStr">
        <is>
          <t>BOOK</t>
        </is>
      </c>
      <c r="BD113" t="inlineStr">
        <is>
          <t>9780197264041</t>
        </is>
      </c>
      <c r="BE113" t="inlineStr">
        <is>
          <t>32285005454664</t>
        </is>
      </c>
      <c r="BF113" t="inlineStr">
        <is>
          <t>893501597</t>
        </is>
      </c>
    </row>
    <row r="114">
      <c r="A114" t="inlineStr">
        <is>
          <t>CURAL</t>
        </is>
      </c>
      <c r="B114" t="inlineStr">
        <is>
          <t>SHELVES</t>
        </is>
      </c>
      <c r="D114" t="inlineStr">
        <is>
          <t>AS122 .L5 v. 144</t>
        </is>
      </c>
      <c r="E114" t="inlineStr">
        <is>
          <t>0                      AS 0122000L  5                                                       v. 144</t>
        </is>
      </c>
      <c r="F114" t="inlineStr">
        <is>
          <t>Going over : the Mesolithic-Neolithic transition in north-west Europe / edited by Alasdair Whittle &amp; Vicki Cummings.</t>
        </is>
      </c>
      <c r="G114" t="inlineStr">
        <is>
          <t>V. 144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N114" t="inlineStr">
        <is>
          <t>Oxford : Published for the British Academy by Oxford University Press, 2007.</t>
        </is>
      </c>
      <c r="O114" t="inlineStr">
        <is>
          <t>2007</t>
        </is>
      </c>
      <c r="Q114" t="inlineStr">
        <is>
          <t>eng</t>
        </is>
      </c>
      <c r="R114" t="inlineStr">
        <is>
          <t>enk</t>
        </is>
      </c>
      <c r="S114" t="inlineStr">
        <is>
          <t>Proceedings of the British Academy ; no. 144</t>
        </is>
      </c>
      <c r="T114" t="inlineStr">
        <is>
          <t xml:space="preserve">AS </t>
        </is>
      </c>
      <c r="U114" t="n">
        <v>1</v>
      </c>
      <c r="V114" t="n">
        <v>1</v>
      </c>
      <c r="W114" t="inlineStr">
        <is>
          <t>2008-04-14</t>
        </is>
      </c>
      <c r="X114" t="inlineStr">
        <is>
          <t>2008-04-14</t>
        </is>
      </c>
      <c r="Y114" t="inlineStr">
        <is>
          <t>2008-04-14</t>
        </is>
      </c>
      <c r="Z114" t="inlineStr">
        <is>
          <t>2008-04-14</t>
        </is>
      </c>
      <c r="AA114" t="n">
        <v>179</v>
      </c>
      <c r="AB114" t="n">
        <v>108</v>
      </c>
      <c r="AC114" t="n">
        <v>115</v>
      </c>
      <c r="AD114" t="n">
        <v>2</v>
      </c>
      <c r="AE114" t="n">
        <v>2</v>
      </c>
      <c r="AF114" t="n">
        <v>8</v>
      </c>
      <c r="AG114" t="n">
        <v>8</v>
      </c>
      <c r="AH114" t="n">
        <v>1</v>
      </c>
      <c r="AI114" t="n">
        <v>1</v>
      </c>
      <c r="AJ114" t="n">
        <v>2</v>
      </c>
      <c r="AK114" t="n">
        <v>2</v>
      </c>
      <c r="AL114" t="n">
        <v>6</v>
      </c>
      <c r="AM114" t="n">
        <v>6</v>
      </c>
      <c r="AN114" t="n">
        <v>1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HYPERLINK("http://catalog.hathitrust.org/Record/005676051","HathiTrust Record")</f>
        <v/>
      </c>
      <c r="AU114">
        <f>HYPERLINK("https://creighton-primo.hosted.exlibrisgroup.com/primo-explore/search?tab=default_tab&amp;search_scope=EVERYTHING&amp;vid=01CRU&amp;lang=en_US&amp;offset=0&amp;query=any,contains,991005205409702656","Catalog Record")</f>
        <v/>
      </c>
      <c r="AV114">
        <f>HYPERLINK("http://www.worldcat.org/oclc/123797171","WorldCat Record")</f>
        <v/>
      </c>
      <c r="AW114" t="inlineStr">
        <is>
          <t>792811683:eng</t>
        </is>
      </c>
      <c r="AX114" t="inlineStr">
        <is>
          <t>123797171</t>
        </is>
      </c>
      <c r="AY114" t="inlineStr">
        <is>
          <t>991005205409702656</t>
        </is>
      </c>
      <c r="AZ114" t="inlineStr">
        <is>
          <t>991005205409702656</t>
        </is>
      </c>
      <c r="BA114" t="inlineStr">
        <is>
          <t>2258429010002656</t>
        </is>
      </c>
      <c r="BB114" t="inlineStr">
        <is>
          <t>BOOK</t>
        </is>
      </c>
      <c r="BD114" t="inlineStr">
        <is>
          <t>9780197264140</t>
        </is>
      </c>
      <c r="BE114" t="inlineStr">
        <is>
          <t>32285005402432</t>
        </is>
      </c>
      <c r="BF114" t="inlineStr">
        <is>
          <t>893713633</t>
        </is>
      </c>
    </row>
    <row r="115">
      <c r="A115" t="inlineStr">
        <is>
          <t>CURAL</t>
        </is>
      </c>
      <c r="B115" t="inlineStr">
        <is>
          <t>SHELVES</t>
        </is>
      </c>
      <c r="D115" t="inlineStr">
        <is>
          <t>AS122 .L5  v. 145</t>
        </is>
      </c>
      <c r="E115" t="inlineStr">
        <is>
          <t>0                      AS 0122000L  5                                                       v. 145</t>
        </is>
      </c>
      <c r="F115" t="inlineStr">
        <is>
          <t>Deponency and morphological mismatches / edited by Matthew Baerman ... [et al.].</t>
        </is>
      </c>
      <c r="G115" t="inlineStr">
        <is>
          <t>V. 145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N115" t="inlineStr">
        <is>
          <t>Oxford : Published for the British Academy by Oxford University Press, 2007.</t>
        </is>
      </c>
      <c r="O115" t="inlineStr">
        <is>
          <t>2007</t>
        </is>
      </c>
      <c r="Q115" t="inlineStr">
        <is>
          <t>eng</t>
        </is>
      </c>
      <c r="R115" t="inlineStr">
        <is>
          <t>enk</t>
        </is>
      </c>
      <c r="S115" t="inlineStr">
        <is>
          <t>Proceedings of the British Academy ; 145</t>
        </is>
      </c>
      <c r="T115" t="inlineStr">
        <is>
          <t xml:space="preserve">AS </t>
        </is>
      </c>
      <c r="U115" t="n">
        <v>1</v>
      </c>
      <c r="V115" t="n">
        <v>1</v>
      </c>
      <c r="W115" t="inlineStr">
        <is>
          <t>2008-03-18</t>
        </is>
      </c>
      <c r="X115" t="inlineStr">
        <is>
          <t>2008-03-18</t>
        </is>
      </c>
      <c r="Y115" t="inlineStr">
        <is>
          <t>2008-03-18</t>
        </is>
      </c>
      <c r="Z115" t="inlineStr">
        <is>
          <t>2008-03-18</t>
        </is>
      </c>
      <c r="AA115" t="n">
        <v>181</v>
      </c>
      <c r="AB115" t="n">
        <v>108</v>
      </c>
      <c r="AC115" t="n">
        <v>115</v>
      </c>
      <c r="AD115" t="n">
        <v>2</v>
      </c>
      <c r="AE115" t="n">
        <v>2</v>
      </c>
      <c r="AF115" t="n">
        <v>8</v>
      </c>
      <c r="AG115" t="n">
        <v>8</v>
      </c>
      <c r="AH115" t="n">
        <v>1</v>
      </c>
      <c r="AI115" t="n">
        <v>1</v>
      </c>
      <c r="AJ115" t="n">
        <v>2</v>
      </c>
      <c r="AK115" t="n">
        <v>2</v>
      </c>
      <c r="AL115" t="n">
        <v>6</v>
      </c>
      <c r="AM115" t="n">
        <v>6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HYPERLINK("http://catalog.hathitrust.org/Record/005679487","HathiTrust Record")</f>
        <v/>
      </c>
      <c r="AU115">
        <f>HYPERLINK("https://creighton-primo.hosted.exlibrisgroup.com/primo-explore/search?tab=default_tab&amp;search_scope=EVERYTHING&amp;vid=01CRU&amp;lang=en_US&amp;offset=0&amp;query=any,contains,991005192519702656","Catalog Record")</f>
        <v/>
      </c>
      <c r="AV115">
        <f>HYPERLINK("http://www.worldcat.org/oclc/123797160","WorldCat Record")</f>
        <v/>
      </c>
      <c r="AW115" t="inlineStr">
        <is>
          <t>363063624:eng</t>
        </is>
      </c>
      <c r="AX115" t="inlineStr">
        <is>
          <t>123797160</t>
        </is>
      </c>
      <c r="AY115" t="inlineStr">
        <is>
          <t>991005192519702656</t>
        </is>
      </c>
      <c r="AZ115" t="inlineStr">
        <is>
          <t>991005192519702656</t>
        </is>
      </c>
      <c r="BA115" t="inlineStr">
        <is>
          <t>2258427500002656</t>
        </is>
      </c>
      <c r="BB115" t="inlineStr">
        <is>
          <t>BOOK</t>
        </is>
      </c>
      <c r="BD115" t="inlineStr">
        <is>
          <t>9780197264102</t>
        </is>
      </c>
      <c r="BE115" t="inlineStr">
        <is>
          <t>32285005397491</t>
        </is>
      </c>
      <c r="BF115" t="inlineStr">
        <is>
          <t>893254612</t>
        </is>
      </c>
    </row>
    <row r="116">
      <c r="A116" t="inlineStr">
        <is>
          <t>CURAL</t>
        </is>
      </c>
      <c r="B116" t="inlineStr">
        <is>
          <t>SHELVES</t>
        </is>
      </c>
      <c r="D116" t="inlineStr">
        <is>
          <t>AS122 .L5 V. 146</t>
        </is>
      </c>
      <c r="E116" t="inlineStr">
        <is>
          <t>0                      AS 0122000L  5                                                       V. 146</t>
        </is>
      </c>
      <c r="F116" t="inlineStr">
        <is>
          <t>Petrarch in Britain : interpreters, imitators, and translators over 700 years / edited by Martin McLaughlin &amp; Letizia Panizza with Peter Hainsworth.</t>
        </is>
      </c>
      <c r="G116" t="inlineStr">
        <is>
          <t>V. 146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N116" t="inlineStr">
        <is>
          <t>Oxford, UK : Published for the British Academy by Oxford University Press, c2007.</t>
        </is>
      </c>
      <c r="O116" t="inlineStr">
        <is>
          <t>2007</t>
        </is>
      </c>
      <c r="Q116" t="inlineStr">
        <is>
          <t>eng</t>
        </is>
      </c>
      <c r="R116" t="inlineStr">
        <is>
          <t>enk</t>
        </is>
      </c>
      <c r="S116" t="inlineStr">
        <is>
          <t>Proceedings of the British Academy ; 146</t>
        </is>
      </c>
      <c r="T116" t="inlineStr">
        <is>
          <t xml:space="preserve">AS </t>
        </is>
      </c>
      <c r="U116" t="n">
        <v>1</v>
      </c>
      <c r="V116" t="n">
        <v>1</v>
      </c>
      <c r="W116" t="inlineStr">
        <is>
          <t>2008-03-06</t>
        </is>
      </c>
      <c r="X116" t="inlineStr">
        <is>
          <t>2008-03-06</t>
        </is>
      </c>
      <c r="Y116" t="inlineStr">
        <is>
          <t>2008-03-06</t>
        </is>
      </c>
      <c r="Z116" t="inlineStr">
        <is>
          <t>2008-03-06</t>
        </is>
      </c>
      <c r="AA116" t="n">
        <v>187</v>
      </c>
      <c r="AB116" t="n">
        <v>123</v>
      </c>
      <c r="AC116" t="n">
        <v>132</v>
      </c>
      <c r="AD116" t="n">
        <v>3</v>
      </c>
      <c r="AE116" t="n">
        <v>3</v>
      </c>
      <c r="AF116" t="n">
        <v>13</v>
      </c>
      <c r="AG116" t="n">
        <v>13</v>
      </c>
      <c r="AH116" t="n">
        <v>3</v>
      </c>
      <c r="AI116" t="n">
        <v>3</v>
      </c>
      <c r="AJ116" t="n">
        <v>4</v>
      </c>
      <c r="AK116" t="n">
        <v>4</v>
      </c>
      <c r="AL116" t="n">
        <v>9</v>
      </c>
      <c r="AM116" t="n">
        <v>9</v>
      </c>
      <c r="AN116" t="n">
        <v>2</v>
      </c>
      <c r="AO116" t="n">
        <v>2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HYPERLINK("http://catalog.hathitrust.org/Record/005679488","HathiTrust Record")</f>
        <v/>
      </c>
      <c r="AU116">
        <f>HYPERLINK("https://creighton-primo.hosted.exlibrisgroup.com/primo-explore/search?tab=default_tab&amp;search_scope=EVERYTHING&amp;vid=01CRU&amp;lang=en_US&amp;offset=0&amp;query=any,contains,991005187789702656","Catalog Record")</f>
        <v/>
      </c>
      <c r="AV116">
        <f>HYPERLINK("http://www.worldcat.org/oclc/123797168","WorldCat Record")</f>
        <v/>
      </c>
      <c r="AW116" t="inlineStr">
        <is>
          <t>890959457:eng</t>
        </is>
      </c>
      <c r="AX116" t="inlineStr">
        <is>
          <t>123797168</t>
        </is>
      </c>
      <c r="AY116" t="inlineStr">
        <is>
          <t>991005187789702656</t>
        </is>
      </c>
      <c r="AZ116" t="inlineStr">
        <is>
          <t>991005187789702656</t>
        </is>
      </c>
      <c r="BA116" t="inlineStr">
        <is>
          <t>2258410620002656</t>
        </is>
      </c>
      <c r="BB116" t="inlineStr">
        <is>
          <t>BOOK</t>
        </is>
      </c>
      <c r="BD116" t="inlineStr">
        <is>
          <t>9780197264133</t>
        </is>
      </c>
      <c r="BE116" t="inlineStr">
        <is>
          <t>32285005395735</t>
        </is>
      </c>
      <c r="BF116" t="inlineStr">
        <is>
          <t>893338674</t>
        </is>
      </c>
    </row>
    <row r="117">
      <c r="A117" t="inlineStr">
        <is>
          <t>CURAL</t>
        </is>
      </c>
      <c r="B117" t="inlineStr">
        <is>
          <t>SHELVES</t>
        </is>
      </c>
      <c r="D117" t="inlineStr">
        <is>
          <t>AS122 .L5 v. 147</t>
        </is>
      </c>
      <c r="E117" t="inlineStr">
        <is>
          <t>0                      AS 0122000L  5                                                       v. 147</t>
        </is>
      </c>
      <c r="F117" t="inlineStr">
        <is>
          <t>Imaginative minds / edited by Ilona Roth.</t>
        </is>
      </c>
      <c r="G117" t="inlineStr">
        <is>
          <t>V. 147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N117" t="inlineStr">
        <is>
          <t>Oxford ; New York : Published for the British Academy by Oxford University Press, 2007.</t>
        </is>
      </c>
      <c r="O117" t="inlineStr">
        <is>
          <t>2007</t>
        </is>
      </c>
      <c r="Q117" t="inlineStr">
        <is>
          <t>eng</t>
        </is>
      </c>
      <c r="R117" t="inlineStr">
        <is>
          <t>enk</t>
        </is>
      </c>
      <c r="S117" t="inlineStr">
        <is>
          <t>Proceedings of the British Academy ; no. 147</t>
        </is>
      </c>
      <c r="T117" t="inlineStr">
        <is>
          <t xml:space="preserve">AS </t>
        </is>
      </c>
      <c r="U117" t="n">
        <v>3</v>
      </c>
      <c r="V117" t="n">
        <v>3</v>
      </c>
      <c r="W117" t="inlineStr">
        <is>
          <t>2008-09-04</t>
        </is>
      </c>
      <c r="X117" t="inlineStr">
        <is>
          <t>2008-09-04</t>
        </is>
      </c>
      <c r="Y117" t="inlineStr">
        <is>
          <t>2008-08-18</t>
        </is>
      </c>
      <c r="Z117" t="inlineStr">
        <is>
          <t>2008-08-18</t>
        </is>
      </c>
      <c r="AA117" t="n">
        <v>216</v>
      </c>
      <c r="AB117" t="n">
        <v>131</v>
      </c>
      <c r="AC117" t="n">
        <v>141</v>
      </c>
      <c r="AD117" t="n">
        <v>2</v>
      </c>
      <c r="AE117" t="n">
        <v>2</v>
      </c>
      <c r="AF117" t="n">
        <v>10</v>
      </c>
      <c r="AG117" t="n">
        <v>10</v>
      </c>
      <c r="AH117" t="n">
        <v>2</v>
      </c>
      <c r="AI117" t="n">
        <v>2</v>
      </c>
      <c r="AJ117" t="n">
        <v>2</v>
      </c>
      <c r="AK117" t="n">
        <v>2</v>
      </c>
      <c r="AL117" t="n">
        <v>8</v>
      </c>
      <c r="AM117" t="n">
        <v>8</v>
      </c>
      <c r="AN117" t="n">
        <v>1</v>
      </c>
      <c r="AO117" t="n">
        <v>1</v>
      </c>
      <c r="AP117" t="n">
        <v>0</v>
      </c>
      <c r="AQ117" t="n">
        <v>0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HYPERLINK("http://catalog.hathitrust.org/Record/005682637","HathiTrust Record")</f>
        <v/>
      </c>
      <c r="AU117">
        <f>HYPERLINK("https://creighton-primo.hosted.exlibrisgroup.com/primo-explore/search?tab=default_tab&amp;search_scope=EVERYTHING&amp;vid=01CRU&amp;lang=en_US&amp;offset=0&amp;query=any,contains,991005243249702656","Catalog Record")</f>
        <v/>
      </c>
      <c r="AV117">
        <f>HYPERLINK("http://www.worldcat.org/oclc/155678788","WorldCat Record")</f>
        <v/>
      </c>
      <c r="AW117" t="inlineStr">
        <is>
          <t>104778969:eng</t>
        </is>
      </c>
      <c r="AX117" t="inlineStr">
        <is>
          <t>155678788</t>
        </is>
      </c>
      <c r="AY117" t="inlineStr">
        <is>
          <t>991005243249702656</t>
        </is>
      </c>
      <c r="AZ117" t="inlineStr">
        <is>
          <t>991005243249702656</t>
        </is>
      </c>
      <c r="BA117" t="inlineStr">
        <is>
          <t>2264976130002656</t>
        </is>
      </c>
      <c r="BB117" t="inlineStr">
        <is>
          <t>BOOK</t>
        </is>
      </c>
      <c r="BD117" t="inlineStr">
        <is>
          <t>9780197264195</t>
        </is>
      </c>
      <c r="BE117" t="inlineStr">
        <is>
          <t>32285005454896</t>
        </is>
      </c>
      <c r="BF117" t="inlineStr">
        <is>
          <t>893431110</t>
        </is>
      </c>
    </row>
    <row r="118">
      <c r="A118" t="inlineStr">
        <is>
          <t>CURAL</t>
        </is>
      </c>
      <c r="B118" t="inlineStr">
        <is>
          <t>SHELVES</t>
        </is>
      </c>
      <c r="D118" t="inlineStr">
        <is>
          <t>AS122 .L5 v. 148</t>
        </is>
      </c>
      <c r="E118" t="inlineStr">
        <is>
          <t>0                      AS 0122000L  5                                                       v. 148</t>
        </is>
      </c>
      <c r="F118" t="inlineStr">
        <is>
          <t>Old and new worlds in Greek onomastics / edited by Elaine Matthews.</t>
        </is>
      </c>
      <c r="G118" t="inlineStr">
        <is>
          <t>V. 148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N118" t="inlineStr">
        <is>
          <t>Oxford : Oxford University Press, 2007.</t>
        </is>
      </c>
      <c r="O118" t="inlineStr">
        <is>
          <t>2007</t>
        </is>
      </c>
      <c r="Q118" t="inlineStr">
        <is>
          <t>eng</t>
        </is>
      </c>
      <c r="R118" t="inlineStr">
        <is>
          <t>enk</t>
        </is>
      </c>
      <c r="S118" t="inlineStr">
        <is>
          <t>Proceedings of the British Academy ; 148</t>
        </is>
      </c>
      <c r="T118" t="inlineStr">
        <is>
          <t xml:space="preserve">AS </t>
        </is>
      </c>
      <c r="U118" t="n">
        <v>1</v>
      </c>
      <c r="V118" t="n">
        <v>1</v>
      </c>
      <c r="W118" t="inlineStr">
        <is>
          <t>2008-05-07</t>
        </is>
      </c>
      <c r="X118" t="inlineStr">
        <is>
          <t>2008-05-07</t>
        </is>
      </c>
      <c r="Y118" t="inlineStr">
        <is>
          <t>2008-05-07</t>
        </is>
      </c>
      <c r="Z118" t="inlineStr">
        <is>
          <t>2008-05-07</t>
        </is>
      </c>
      <c r="AA118" t="n">
        <v>171</v>
      </c>
      <c r="AB118" t="n">
        <v>102</v>
      </c>
      <c r="AC118" t="n">
        <v>111</v>
      </c>
      <c r="AD118" t="n">
        <v>2</v>
      </c>
      <c r="AE118" t="n">
        <v>2</v>
      </c>
      <c r="AF118" t="n">
        <v>9</v>
      </c>
      <c r="AG118" t="n">
        <v>9</v>
      </c>
      <c r="AH118" t="n">
        <v>1</v>
      </c>
      <c r="AI118" t="n">
        <v>1</v>
      </c>
      <c r="AJ118" t="n">
        <v>2</v>
      </c>
      <c r="AK118" t="n">
        <v>2</v>
      </c>
      <c r="AL118" t="n">
        <v>7</v>
      </c>
      <c r="AM118" t="n">
        <v>7</v>
      </c>
      <c r="AN118" t="n">
        <v>1</v>
      </c>
      <c r="AO118" t="n">
        <v>1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HYPERLINK("http://catalog.hathitrust.org/Record/005680983","HathiTrust Record")</f>
        <v/>
      </c>
      <c r="AU118">
        <f>HYPERLINK("https://creighton-primo.hosted.exlibrisgroup.com/primo-explore/search?tab=default_tab&amp;search_scope=EVERYTHING&amp;vid=01CRU&amp;lang=en_US&amp;offset=0&amp;query=any,contains,991005214489702656","Catalog Record")</f>
        <v/>
      </c>
      <c r="AV118">
        <f>HYPERLINK("http://www.worldcat.org/oclc/155678758","WorldCat Record")</f>
        <v/>
      </c>
      <c r="AW118" t="inlineStr">
        <is>
          <t>104778960:eng</t>
        </is>
      </c>
      <c r="AX118" t="inlineStr">
        <is>
          <t>155678758</t>
        </is>
      </c>
      <c r="AY118" t="inlineStr">
        <is>
          <t>991005214489702656</t>
        </is>
      </c>
      <c r="AZ118" t="inlineStr">
        <is>
          <t>991005214489702656</t>
        </is>
      </c>
      <c r="BA118" t="inlineStr">
        <is>
          <t>2264966510002656</t>
        </is>
      </c>
      <c r="BB118" t="inlineStr">
        <is>
          <t>BOOK</t>
        </is>
      </c>
      <c r="BD118" t="inlineStr">
        <is>
          <t>9780197264126</t>
        </is>
      </c>
      <c r="BE118" t="inlineStr">
        <is>
          <t>32285005405419</t>
        </is>
      </c>
      <c r="BF118" t="inlineStr">
        <is>
          <t>893607017</t>
        </is>
      </c>
    </row>
    <row r="119">
      <c r="A119" t="inlineStr">
        <is>
          <t>CURAL</t>
        </is>
      </c>
      <c r="B119" t="inlineStr">
        <is>
          <t>SHELVES</t>
        </is>
      </c>
      <c r="D119" t="inlineStr">
        <is>
          <t>AS122 .L5 v. 149</t>
        </is>
      </c>
      <c r="E119" t="inlineStr">
        <is>
          <t>0                      AS 0122000L  5                                                       v. 149</t>
        </is>
      </c>
      <c r="F119" t="inlineStr">
        <is>
          <t>Rationalism, Platonism, and God / edited by Michael Ayers.</t>
        </is>
      </c>
      <c r="G119" t="inlineStr">
        <is>
          <t>V. 149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N119" t="inlineStr">
        <is>
          <t>Oxford ; New York : Published for the British Academy by Oxford University Press, 2007.</t>
        </is>
      </c>
      <c r="O119" t="inlineStr">
        <is>
          <t>2007</t>
        </is>
      </c>
      <c r="Q119" t="inlineStr">
        <is>
          <t>eng</t>
        </is>
      </c>
      <c r="R119" t="inlineStr">
        <is>
          <t>enk</t>
        </is>
      </c>
      <c r="S119" t="inlineStr">
        <is>
          <t>Proceedings of the British Academy ; no.149</t>
        </is>
      </c>
      <c r="T119" t="inlineStr">
        <is>
          <t xml:space="preserve">AS </t>
        </is>
      </c>
      <c r="U119" t="n">
        <v>3</v>
      </c>
      <c r="V119" t="n">
        <v>3</v>
      </c>
      <c r="W119" t="inlineStr">
        <is>
          <t>2009-03-30</t>
        </is>
      </c>
      <c r="X119" t="inlineStr">
        <is>
          <t>2009-03-30</t>
        </is>
      </c>
      <c r="Y119" t="inlineStr">
        <is>
          <t>2008-06-26</t>
        </is>
      </c>
      <c r="Z119" t="inlineStr">
        <is>
          <t>2008-06-26</t>
        </is>
      </c>
      <c r="AA119" t="n">
        <v>216</v>
      </c>
      <c r="AB119" t="n">
        <v>141</v>
      </c>
      <c r="AC119" t="n">
        <v>150</v>
      </c>
      <c r="AD119" t="n">
        <v>2</v>
      </c>
      <c r="AE119" t="n">
        <v>2</v>
      </c>
      <c r="AF119" t="n">
        <v>12</v>
      </c>
      <c r="AG119" t="n">
        <v>12</v>
      </c>
      <c r="AH119" t="n">
        <v>2</v>
      </c>
      <c r="AI119" t="n">
        <v>2</v>
      </c>
      <c r="AJ119" t="n">
        <v>5</v>
      </c>
      <c r="AK119" t="n">
        <v>5</v>
      </c>
      <c r="AL119" t="n">
        <v>7</v>
      </c>
      <c r="AM119" t="n">
        <v>7</v>
      </c>
      <c r="AN119" t="n">
        <v>1</v>
      </c>
      <c r="AO119" t="n">
        <v>1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HYPERLINK("http://catalog.hathitrust.org/Record/005679391","HathiTrust Record")</f>
        <v/>
      </c>
      <c r="AU119">
        <f>HYPERLINK("https://creighton-primo.hosted.exlibrisgroup.com/primo-explore/search?tab=default_tab&amp;search_scope=EVERYTHING&amp;vid=01CRU&amp;lang=en_US&amp;offset=0&amp;query=any,contains,991005232509702656","Catalog Record")</f>
        <v/>
      </c>
      <c r="AV119">
        <f>HYPERLINK("http://www.worldcat.org/oclc/155678796","WorldCat Record")</f>
        <v/>
      </c>
      <c r="AW119" t="inlineStr">
        <is>
          <t>141188020:eng</t>
        </is>
      </c>
      <c r="AX119" t="inlineStr">
        <is>
          <t>155678796</t>
        </is>
      </c>
      <c r="AY119" t="inlineStr">
        <is>
          <t>991005232509702656</t>
        </is>
      </c>
      <c r="AZ119" t="inlineStr">
        <is>
          <t>991005232509702656</t>
        </is>
      </c>
      <c r="BA119" t="inlineStr">
        <is>
          <t>2264975740002656</t>
        </is>
      </c>
      <c r="BB119" t="inlineStr">
        <is>
          <t>BOOK</t>
        </is>
      </c>
      <c r="BD119" t="inlineStr">
        <is>
          <t>9780197264201</t>
        </is>
      </c>
      <c r="BE119" t="inlineStr">
        <is>
          <t>32285005447106</t>
        </is>
      </c>
      <c r="BF119" t="inlineStr">
        <is>
          <t>893443629</t>
        </is>
      </c>
    </row>
    <row r="120">
      <c r="A120" t="inlineStr">
        <is>
          <t>CURAL</t>
        </is>
      </c>
      <c r="B120" t="inlineStr">
        <is>
          <t>SHELVES</t>
        </is>
      </c>
      <c r="D120" t="inlineStr">
        <is>
          <t>AS122 .L5 v. 150</t>
        </is>
      </c>
      <c r="E120" t="inlineStr">
        <is>
          <t>0                      AS 0122000L  5                                                       v. 150</t>
        </is>
      </c>
      <c r="F120" t="inlineStr">
        <is>
          <t>Biographical memoirs of Fellows VI.</t>
        </is>
      </c>
      <c r="G120" t="inlineStr">
        <is>
          <t>V. 150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N120" t="inlineStr">
        <is>
          <t>Oxford ; New York : Oxford University Press for The British Academy, 2008.</t>
        </is>
      </c>
      <c r="O120" t="inlineStr">
        <is>
          <t>2008</t>
        </is>
      </c>
      <c r="Q120" t="inlineStr">
        <is>
          <t>eng</t>
        </is>
      </c>
      <c r="R120" t="inlineStr">
        <is>
          <t>enk</t>
        </is>
      </c>
      <c r="S120" t="inlineStr">
        <is>
          <t>Proceedings of the British Academy ; 150</t>
        </is>
      </c>
      <c r="T120" t="inlineStr">
        <is>
          <t xml:space="preserve">AS </t>
        </is>
      </c>
      <c r="U120" t="n">
        <v>1</v>
      </c>
      <c r="V120" t="n">
        <v>1</v>
      </c>
      <c r="W120" t="inlineStr">
        <is>
          <t>2008-08-19</t>
        </is>
      </c>
      <c r="X120" t="inlineStr">
        <is>
          <t>2008-08-19</t>
        </is>
      </c>
      <c r="Y120" t="inlineStr">
        <is>
          <t>2008-08-18</t>
        </is>
      </c>
      <c r="Z120" t="inlineStr">
        <is>
          <t>2008-08-18</t>
        </is>
      </c>
      <c r="AA120" t="n">
        <v>66</v>
      </c>
      <c r="AB120" t="n">
        <v>42</v>
      </c>
      <c r="AC120" t="n">
        <v>52</v>
      </c>
      <c r="AD120" t="n">
        <v>1</v>
      </c>
      <c r="AE120" t="n">
        <v>1</v>
      </c>
      <c r="AF120" t="n">
        <v>3</v>
      </c>
      <c r="AG120" t="n">
        <v>4</v>
      </c>
      <c r="AH120" t="n">
        <v>1</v>
      </c>
      <c r="AI120" t="n">
        <v>1</v>
      </c>
      <c r="AJ120" t="n">
        <v>0</v>
      </c>
      <c r="AK120" t="n">
        <v>0</v>
      </c>
      <c r="AL120" t="n">
        <v>3</v>
      </c>
      <c r="AM120" t="n">
        <v>4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HYPERLINK("https://creighton-primo.hosted.exlibrisgroup.com/primo-explore/search?tab=default_tab&amp;search_scope=EVERYTHING&amp;vid=01CRU&amp;lang=en_US&amp;offset=0&amp;query=any,contains,991005255209702656","Catalog Record")</f>
        <v/>
      </c>
      <c r="AV120">
        <f>HYPERLINK("http://www.worldcat.org/oclc/166624930","WorldCat Record")</f>
        <v/>
      </c>
      <c r="AW120" t="inlineStr">
        <is>
          <t>3132673246:eng</t>
        </is>
      </c>
      <c r="AX120" t="inlineStr">
        <is>
          <t>166624930</t>
        </is>
      </c>
      <c r="AY120" t="inlineStr">
        <is>
          <t>991005255209702656</t>
        </is>
      </c>
      <c r="AZ120" t="inlineStr">
        <is>
          <t>991005255209702656</t>
        </is>
      </c>
      <c r="BA120" t="inlineStr">
        <is>
          <t>2264174230002656</t>
        </is>
      </c>
      <c r="BB120" t="inlineStr">
        <is>
          <t>BOOK</t>
        </is>
      </c>
      <c r="BD120" t="inlineStr">
        <is>
          <t>9780197264232</t>
        </is>
      </c>
      <c r="BE120" t="inlineStr">
        <is>
          <t>32285005454839</t>
        </is>
      </c>
      <c r="BF120" t="inlineStr">
        <is>
          <t>893701275</t>
        </is>
      </c>
    </row>
    <row r="121">
      <c r="A121" t="inlineStr">
        <is>
          <t>CURAL</t>
        </is>
      </c>
      <c r="B121" t="inlineStr">
        <is>
          <t>SHELVES</t>
        </is>
      </c>
      <c r="D121" t="inlineStr">
        <is>
          <t>AS122 .L5 v. 152</t>
        </is>
      </c>
      <c r="E121" t="inlineStr">
        <is>
          <t>0                      AS 0122000L  5                                                       v. 152</t>
        </is>
      </c>
      <c r="F121" t="inlineStr">
        <is>
          <t>Giuseppe Mazzini and the globalisation of democratic nationalism 1830-1920 / edited by C.A. Bayly and Eugenio F. Biagini.</t>
        </is>
      </c>
      <c r="G121" t="inlineStr">
        <is>
          <t>V. 152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N121" t="inlineStr">
        <is>
          <t>Oxford ; New York : Oxford University Press for The British Academy, 2008.</t>
        </is>
      </c>
      <c r="O121" t="inlineStr">
        <is>
          <t>2008</t>
        </is>
      </c>
      <c r="Q121" t="inlineStr">
        <is>
          <t>eng</t>
        </is>
      </c>
      <c r="R121" t="inlineStr">
        <is>
          <t>enk</t>
        </is>
      </c>
      <c r="S121" t="inlineStr">
        <is>
          <t>Proceedings of the British Academy ; 152</t>
        </is>
      </c>
      <c r="T121" t="inlineStr">
        <is>
          <t xml:space="preserve">AS </t>
        </is>
      </c>
      <c r="U121" t="n">
        <v>1</v>
      </c>
      <c r="V121" t="n">
        <v>1</v>
      </c>
      <c r="W121" t="inlineStr">
        <is>
          <t>2009-01-19</t>
        </is>
      </c>
      <c r="X121" t="inlineStr">
        <is>
          <t>2009-01-19</t>
        </is>
      </c>
      <c r="Y121" t="inlineStr">
        <is>
          <t>2009-01-19</t>
        </is>
      </c>
      <c r="Z121" t="inlineStr">
        <is>
          <t>2009-01-19</t>
        </is>
      </c>
      <c r="AA121" t="n">
        <v>223</v>
      </c>
      <c r="AB121" t="n">
        <v>131</v>
      </c>
      <c r="AC121" t="n">
        <v>138</v>
      </c>
      <c r="AD121" t="n">
        <v>2</v>
      </c>
      <c r="AE121" t="n">
        <v>2</v>
      </c>
      <c r="AF121" t="n">
        <v>13</v>
      </c>
      <c r="AG121" t="n">
        <v>13</v>
      </c>
      <c r="AH121" t="n">
        <v>2</v>
      </c>
      <c r="AI121" t="n">
        <v>2</v>
      </c>
      <c r="AJ121" t="n">
        <v>4</v>
      </c>
      <c r="AK121" t="n">
        <v>4</v>
      </c>
      <c r="AL121" t="n">
        <v>10</v>
      </c>
      <c r="AM121" t="n">
        <v>10</v>
      </c>
      <c r="AN121" t="n">
        <v>1</v>
      </c>
      <c r="AO121" t="n">
        <v>1</v>
      </c>
      <c r="AP121" t="n">
        <v>0</v>
      </c>
      <c r="AQ121" t="n">
        <v>0</v>
      </c>
      <c r="AR121" t="inlineStr">
        <is>
          <t>No</t>
        </is>
      </c>
      <c r="AS121" t="inlineStr">
        <is>
          <t>No</t>
        </is>
      </c>
      <c r="AU121">
        <f>HYPERLINK("https://creighton-primo.hosted.exlibrisgroup.com/primo-explore/search?tab=default_tab&amp;search_scope=EVERYTHING&amp;vid=01CRU&amp;lang=en_US&amp;offset=0&amp;query=any,contains,991005284459702656","Catalog Record")</f>
        <v/>
      </c>
      <c r="AV121">
        <f>HYPERLINK("http://www.worldcat.org/oclc/228194994","WorldCat Record")</f>
        <v/>
      </c>
      <c r="AW121" t="inlineStr">
        <is>
          <t>137770654:eng</t>
        </is>
      </c>
      <c r="AX121" t="inlineStr">
        <is>
          <t>228194994</t>
        </is>
      </c>
      <c r="AY121" t="inlineStr">
        <is>
          <t>991005284459702656</t>
        </is>
      </c>
      <c r="AZ121" t="inlineStr">
        <is>
          <t>991005284459702656</t>
        </is>
      </c>
      <c r="BA121" t="inlineStr">
        <is>
          <t>2264393940002656</t>
        </is>
      </c>
      <c r="BB121" t="inlineStr">
        <is>
          <t>BOOK</t>
        </is>
      </c>
      <c r="BD121" t="inlineStr">
        <is>
          <t>9780197264317</t>
        </is>
      </c>
      <c r="BE121" t="inlineStr">
        <is>
          <t>32285005479455</t>
        </is>
      </c>
      <c r="BF121" t="inlineStr">
        <is>
          <t>893242487</t>
        </is>
      </c>
    </row>
    <row r="122">
      <c r="A122" t="inlineStr">
        <is>
          <t>CURAL</t>
        </is>
      </c>
      <c r="B122" t="inlineStr">
        <is>
          <t>SHELVES</t>
        </is>
      </c>
      <c r="D122" t="inlineStr">
        <is>
          <t>AS122 .L5 v. 153</t>
        </is>
      </c>
      <c r="E122" t="inlineStr">
        <is>
          <t>0                      AS 0122000L  5                                                       v. 153</t>
        </is>
      </c>
      <c r="F122" t="inlineStr">
        <is>
          <t>Biographical memoirs of fellows VII.</t>
        </is>
      </c>
      <c r="G122" t="inlineStr">
        <is>
          <t>V. 153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N122" t="inlineStr">
        <is>
          <t>Oxford ; New York : Published for The British Academy by Oxford University Press, 2008.</t>
        </is>
      </c>
      <c r="O122" t="inlineStr">
        <is>
          <t>2008</t>
        </is>
      </c>
      <c r="Q122" t="inlineStr">
        <is>
          <t>eng</t>
        </is>
      </c>
      <c r="R122" t="inlineStr">
        <is>
          <t>enk</t>
        </is>
      </c>
      <c r="S122" t="inlineStr">
        <is>
          <t>Proceedings of the British Academy ; 153</t>
        </is>
      </c>
      <c r="T122" t="inlineStr">
        <is>
          <t xml:space="preserve">AS </t>
        </is>
      </c>
      <c r="U122" t="n">
        <v>1</v>
      </c>
      <c r="V122" t="n">
        <v>1</v>
      </c>
      <c r="W122" t="inlineStr">
        <is>
          <t>2009-04-02</t>
        </is>
      </c>
      <c r="X122" t="inlineStr">
        <is>
          <t>2009-04-02</t>
        </is>
      </c>
      <c r="Y122" t="inlineStr">
        <is>
          <t>2009-04-02</t>
        </is>
      </c>
      <c r="Z122" t="inlineStr">
        <is>
          <t>2009-04-02</t>
        </is>
      </c>
      <c r="AA122" t="n">
        <v>67</v>
      </c>
      <c r="AB122" t="n">
        <v>45</v>
      </c>
      <c r="AC122" t="n">
        <v>56</v>
      </c>
      <c r="AD122" t="n">
        <v>1</v>
      </c>
      <c r="AE122" t="n">
        <v>1</v>
      </c>
      <c r="AF122" t="n">
        <v>2</v>
      </c>
      <c r="AG122" t="n">
        <v>3</v>
      </c>
      <c r="AH122" t="n">
        <v>1</v>
      </c>
      <c r="AI122" t="n">
        <v>1</v>
      </c>
      <c r="AJ122" t="n">
        <v>0</v>
      </c>
      <c r="AK122" t="n">
        <v>0</v>
      </c>
      <c r="AL122" t="n">
        <v>2</v>
      </c>
      <c r="AM122" t="n">
        <v>3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No</t>
        </is>
      </c>
      <c r="AS122" t="inlineStr">
        <is>
          <t>No</t>
        </is>
      </c>
      <c r="AU122">
        <f>HYPERLINK("https://creighton-primo.hosted.exlibrisgroup.com/primo-explore/search?tab=default_tab&amp;search_scope=EVERYTHING&amp;vid=01CRU&amp;lang=en_US&amp;offset=0&amp;query=any,contains,991005306069702656","Catalog Record")</f>
        <v/>
      </c>
      <c r="AV122">
        <f>HYPERLINK("http://www.worldcat.org/oclc/234296795","WorldCat Record")</f>
        <v/>
      </c>
      <c r="AW122" t="inlineStr">
        <is>
          <t>3372798144:eng</t>
        </is>
      </c>
      <c r="AX122" t="inlineStr">
        <is>
          <t>234296795</t>
        </is>
      </c>
      <c r="AY122" t="inlineStr">
        <is>
          <t>991005306069702656</t>
        </is>
      </c>
      <c r="AZ122" t="inlineStr">
        <is>
          <t>991005306069702656</t>
        </is>
      </c>
      <c r="BA122" t="inlineStr">
        <is>
          <t>2267095300002656</t>
        </is>
      </c>
      <c r="BB122" t="inlineStr">
        <is>
          <t>BOOK</t>
        </is>
      </c>
      <c r="BD122" t="inlineStr">
        <is>
          <t>9780197264348</t>
        </is>
      </c>
      <c r="BE122" t="inlineStr">
        <is>
          <t>32285005513238</t>
        </is>
      </c>
      <c r="BF122" t="inlineStr">
        <is>
          <t>893527275</t>
        </is>
      </c>
    </row>
    <row r="123">
      <c r="A123" t="inlineStr">
        <is>
          <t>CURAL</t>
        </is>
      </c>
      <c r="B123" t="inlineStr">
        <is>
          <t>SHELVES</t>
        </is>
      </c>
      <c r="D123" t="inlineStr">
        <is>
          <t>AS122 .L5 v. 155</t>
        </is>
      </c>
      <c r="E123" t="inlineStr">
        <is>
          <t>0                      AS 0122000L  5                                                       v. 155</t>
        </is>
      </c>
      <c r="F123" t="inlineStr">
        <is>
          <t>Lineages of empire : the historical roots of British imperial thought / edited by Duncan Kelly.</t>
        </is>
      </c>
      <c r="G123" t="inlineStr">
        <is>
          <t>V. 155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N123" t="inlineStr">
        <is>
          <t>Oxford ; New York : Oxford University Press, published for The British Academy, 2009.</t>
        </is>
      </c>
      <c r="O123" t="inlineStr">
        <is>
          <t>2009</t>
        </is>
      </c>
      <c r="Q123" t="inlineStr">
        <is>
          <t>eng</t>
        </is>
      </c>
      <c r="R123" t="inlineStr">
        <is>
          <t>enk</t>
        </is>
      </c>
      <c r="S123" t="inlineStr">
        <is>
          <t>Proceedings of the British Academy ; 155</t>
        </is>
      </c>
      <c r="T123" t="inlineStr">
        <is>
          <t xml:space="preserve">AS </t>
        </is>
      </c>
      <c r="U123" t="n">
        <v>1</v>
      </c>
      <c r="V123" t="n">
        <v>1</v>
      </c>
      <c r="W123" t="inlineStr">
        <is>
          <t>2009-09-02</t>
        </is>
      </c>
      <c r="X123" t="inlineStr">
        <is>
          <t>2009-09-02</t>
        </is>
      </c>
      <c r="Y123" t="inlineStr">
        <is>
          <t>2009-09-02</t>
        </is>
      </c>
      <c r="Z123" t="inlineStr">
        <is>
          <t>2009-09-02</t>
        </is>
      </c>
      <c r="AA123" t="n">
        <v>232</v>
      </c>
      <c r="AB123" t="n">
        <v>135</v>
      </c>
      <c r="AC123" t="n">
        <v>142</v>
      </c>
      <c r="AD123" t="n">
        <v>3</v>
      </c>
      <c r="AE123" t="n">
        <v>3</v>
      </c>
      <c r="AF123" t="n">
        <v>13</v>
      </c>
      <c r="AG123" t="n">
        <v>13</v>
      </c>
      <c r="AH123" t="n">
        <v>2</v>
      </c>
      <c r="AI123" t="n">
        <v>2</v>
      </c>
      <c r="AJ123" t="n">
        <v>4</v>
      </c>
      <c r="AK123" t="n">
        <v>4</v>
      </c>
      <c r="AL123" t="n">
        <v>9</v>
      </c>
      <c r="AM123" t="n">
        <v>9</v>
      </c>
      <c r="AN123" t="n">
        <v>2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No</t>
        </is>
      </c>
      <c r="AU123">
        <f>HYPERLINK("https://creighton-primo.hosted.exlibrisgroup.com/primo-explore/search?tab=default_tab&amp;search_scope=EVERYTHING&amp;vid=01CRU&amp;lang=en_US&amp;offset=0&amp;query=any,contains,991005331519702656","Catalog Record")</f>
        <v/>
      </c>
      <c r="AV123">
        <f>HYPERLINK("http://www.worldcat.org/oclc/244417274","WorldCat Record")</f>
        <v/>
      </c>
      <c r="AW123" t="inlineStr">
        <is>
          <t>793142401:eng</t>
        </is>
      </c>
      <c r="AX123" t="inlineStr">
        <is>
          <t>244417274</t>
        </is>
      </c>
      <c r="AY123" t="inlineStr">
        <is>
          <t>991005331519702656</t>
        </is>
      </c>
      <c r="AZ123" t="inlineStr">
        <is>
          <t>991005331519702656</t>
        </is>
      </c>
      <c r="BA123" t="inlineStr">
        <is>
          <t>2262426270002656</t>
        </is>
      </c>
      <c r="BB123" t="inlineStr">
        <is>
          <t>BOOK</t>
        </is>
      </c>
      <c r="BD123" t="inlineStr">
        <is>
          <t>9780197264393</t>
        </is>
      </c>
      <c r="BE123" t="inlineStr">
        <is>
          <t>32285005543466</t>
        </is>
      </c>
      <c r="BF123" t="inlineStr">
        <is>
          <t>893600993</t>
        </is>
      </c>
    </row>
    <row r="124">
      <c r="A124" t="inlineStr">
        <is>
          <t>CURAL</t>
        </is>
      </c>
      <c r="B124" t="inlineStr">
        <is>
          <t>SHELVES</t>
        </is>
      </c>
      <c r="D124" t="inlineStr">
        <is>
          <t>AS122 .L5 v. 157</t>
        </is>
      </c>
      <c r="E124" t="inlineStr">
        <is>
          <t>0                      AS 0122000L  5                                                       v. 157</t>
        </is>
      </c>
      <c r="F124" t="inlineStr">
        <is>
          <t>Anglo-Saxon-Irish relations before the Vikings / edited by James Graham-Campbell and Michael Ryan.</t>
        </is>
      </c>
      <c r="G124" t="inlineStr">
        <is>
          <t>V. 157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Oxford : published for the British Academy by Oxford University Press, 2009.</t>
        </is>
      </c>
      <c r="O124" t="inlineStr">
        <is>
          <t>2009</t>
        </is>
      </c>
      <c r="Q124" t="inlineStr">
        <is>
          <t>eng</t>
        </is>
      </c>
      <c r="R124" t="inlineStr">
        <is>
          <t>enk</t>
        </is>
      </c>
      <c r="S124" t="inlineStr">
        <is>
          <t>Proceedings of the British Academy ; 157</t>
        </is>
      </c>
      <c r="T124" t="inlineStr">
        <is>
          <t xml:space="preserve">AS </t>
        </is>
      </c>
      <c r="U124" t="n">
        <v>1</v>
      </c>
      <c r="V124" t="n">
        <v>1</v>
      </c>
      <c r="W124" t="inlineStr">
        <is>
          <t>2010-04-19</t>
        </is>
      </c>
      <c r="X124" t="inlineStr">
        <is>
          <t>2010-04-19</t>
        </is>
      </c>
      <c r="Y124" t="inlineStr">
        <is>
          <t>2010-04-19</t>
        </is>
      </c>
      <c r="Z124" t="inlineStr">
        <is>
          <t>2010-04-19</t>
        </is>
      </c>
      <c r="AA124" t="n">
        <v>204</v>
      </c>
      <c r="AB124" t="n">
        <v>125</v>
      </c>
      <c r="AC124" t="n">
        <v>134</v>
      </c>
      <c r="AD124" t="n">
        <v>3</v>
      </c>
      <c r="AE124" t="n">
        <v>3</v>
      </c>
      <c r="AF124" t="n">
        <v>13</v>
      </c>
      <c r="AG124" t="n">
        <v>13</v>
      </c>
      <c r="AH124" t="n">
        <v>2</v>
      </c>
      <c r="AI124" t="n">
        <v>2</v>
      </c>
      <c r="AJ124" t="n">
        <v>4</v>
      </c>
      <c r="AK124" t="n">
        <v>4</v>
      </c>
      <c r="AL124" t="n">
        <v>8</v>
      </c>
      <c r="AM124" t="n">
        <v>8</v>
      </c>
      <c r="AN124" t="n">
        <v>2</v>
      </c>
      <c r="AO124" t="n">
        <v>2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HYPERLINK("https://creighton-primo.hosted.exlibrisgroup.com/primo-explore/search?tab=default_tab&amp;search_scope=EVERYTHING&amp;vid=01CRU&amp;lang=en_US&amp;offset=0&amp;query=any,contains,991005384849702656","Catalog Record")</f>
        <v/>
      </c>
      <c r="AV124">
        <f>HYPERLINK("http://www.worldcat.org/oclc/319494901","WorldCat Record")</f>
        <v/>
      </c>
      <c r="AW124" t="inlineStr">
        <is>
          <t>196415127:eng</t>
        </is>
      </c>
      <c r="AX124" t="inlineStr">
        <is>
          <t>319494901</t>
        </is>
      </c>
      <c r="AY124" t="inlineStr">
        <is>
          <t>991005384849702656</t>
        </is>
      </c>
      <c r="AZ124" t="inlineStr">
        <is>
          <t>991005384849702656</t>
        </is>
      </c>
      <c r="BA124" t="inlineStr">
        <is>
          <t>2254918800002656</t>
        </is>
      </c>
      <c r="BB124" t="inlineStr">
        <is>
          <t>BOOK</t>
        </is>
      </c>
      <c r="BD124" t="inlineStr">
        <is>
          <t>9780197264508</t>
        </is>
      </c>
      <c r="BE124" t="inlineStr">
        <is>
          <t>32285005565394</t>
        </is>
      </c>
      <c r="BF124" t="inlineStr">
        <is>
          <t>893777396</t>
        </is>
      </c>
    </row>
    <row r="125">
      <c r="A125" t="inlineStr">
        <is>
          <t>CURAL</t>
        </is>
      </c>
      <c r="B125" t="inlineStr">
        <is>
          <t>SHELVES</t>
        </is>
      </c>
      <c r="D125" t="inlineStr">
        <is>
          <t>AS122 .L5 v. 158</t>
        </is>
      </c>
      <c r="E125" t="inlineStr">
        <is>
          <t>0                      AS 0122000L  5                                                       v. 158</t>
        </is>
      </c>
      <c r="F125" t="inlineStr">
        <is>
          <t>Social brain, distributed mind / edited by Robin Dunbar, Clive Gamble, John Gowlett.</t>
        </is>
      </c>
      <c r="G125" t="inlineStr">
        <is>
          <t>v. 158*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N125" t="inlineStr">
        <is>
          <t>Oxford : Oxford University Press, 2010.</t>
        </is>
      </c>
      <c r="O125" t="inlineStr">
        <is>
          <t>2010</t>
        </is>
      </c>
      <c r="Q125" t="inlineStr">
        <is>
          <t>eng</t>
        </is>
      </c>
      <c r="R125" t="inlineStr">
        <is>
          <t>enk</t>
        </is>
      </c>
      <c r="S125" t="inlineStr">
        <is>
          <t>Proceedings of the British Academy ; 158</t>
        </is>
      </c>
      <c r="T125" t="inlineStr">
        <is>
          <t xml:space="preserve">AS </t>
        </is>
      </c>
      <c r="U125" t="n">
        <v>1</v>
      </c>
      <c r="V125" t="n">
        <v>1</v>
      </c>
      <c r="W125" t="inlineStr">
        <is>
          <t>2010-08-16</t>
        </is>
      </c>
      <c r="X125" t="inlineStr">
        <is>
          <t>2010-08-16</t>
        </is>
      </c>
      <c r="Y125" t="inlineStr">
        <is>
          <t>2010-08-16</t>
        </is>
      </c>
      <c r="Z125" t="inlineStr">
        <is>
          <t>2010-08-16</t>
        </is>
      </c>
      <c r="AA125" t="n">
        <v>222</v>
      </c>
      <c r="AB125" t="n">
        <v>125</v>
      </c>
      <c r="AC125" t="n">
        <v>134</v>
      </c>
      <c r="AD125" t="n">
        <v>3</v>
      </c>
      <c r="AE125" t="n">
        <v>3</v>
      </c>
      <c r="AF125" t="n">
        <v>11</v>
      </c>
      <c r="AG125" t="n">
        <v>11</v>
      </c>
      <c r="AH125" t="n">
        <v>1</v>
      </c>
      <c r="AI125" t="n">
        <v>1</v>
      </c>
      <c r="AJ125" t="n">
        <v>3</v>
      </c>
      <c r="AK125" t="n">
        <v>3</v>
      </c>
      <c r="AL125" t="n">
        <v>7</v>
      </c>
      <c r="AM125" t="n">
        <v>7</v>
      </c>
      <c r="AN125" t="n">
        <v>2</v>
      </c>
      <c r="AO125" t="n">
        <v>2</v>
      </c>
      <c r="AP125" t="n">
        <v>0</v>
      </c>
      <c r="AQ125" t="n">
        <v>0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HYPERLINK("http://catalog.hathitrust.org/Record/008456593","HathiTrust Record")</f>
        <v/>
      </c>
      <c r="AU125">
        <f>HYPERLINK("https://creighton-primo.hosted.exlibrisgroup.com/primo-explore/search?tab=default_tab&amp;search_scope=EVERYTHING&amp;vid=01CRU&amp;lang=en_US&amp;offset=0&amp;query=any,contains,991000046679702656","Catalog Record")</f>
        <v/>
      </c>
      <c r="AV125">
        <f>HYPERLINK("http://www.worldcat.org/oclc/430496945","WorldCat Record")</f>
        <v/>
      </c>
      <c r="AW125" t="inlineStr">
        <is>
          <t>501634791:eng</t>
        </is>
      </c>
      <c r="AX125" t="inlineStr">
        <is>
          <t>430496945</t>
        </is>
      </c>
      <c r="AY125" t="inlineStr">
        <is>
          <t>991000046679702656</t>
        </is>
      </c>
      <c r="AZ125" t="inlineStr">
        <is>
          <t>991000046679702656</t>
        </is>
      </c>
      <c r="BA125" t="inlineStr">
        <is>
          <t>2256817500002656</t>
        </is>
      </c>
      <c r="BB125" t="inlineStr">
        <is>
          <t>BOOK</t>
        </is>
      </c>
      <c r="BD125" t="inlineStr">
        <is>
          <t>9780197264522</t>
        </is>
      </c>
      <c r="BE125" t="inlineStr">
        <is>
          <t>32285005592919</t>
        </is>
      </c>
      <c r="BF125" t="inlineStr">
        <is>
          <t>893508456</t>
        </is>
      </c>
    </row>
    <row r="126">
      <c r="A126" t="inlineStr">
        <is>
          <t>CURAL</t>
        </is>
      </c>
      <c r="B126" t="inlineStr">
        <is>
          <t>SHELVES</t>
        </is>
      </c>
      <c r="D126" t="inlineStr">
        <is>
          <t>AS122 .L5 v. 159</t>
        </is>
      </c>
      <c r="E126" t="inlineStr">
        <is>
          <t>0                      AS 0122000L  5                                                       v. 159</t>
        </is>
      </c>
      <c r="F126" t="inlineStr">
        <is>
          <t>Diversity and change in modern India : economic, social and political approaches / edited by Anthony F. Heath &amp; Roger Jeffery.</t>
        </is>
      </c>
      <c r="G126" t="inlineStr">
        <is>
          <t>v. 159*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N126" t="inlineStr">
        <is>
          <t>Oxford ; New York : Published for the British Academy by Oxford University Press, 2010.</t>
        </is>
      </c>
      <c r="O126" t="inlineStr">
        <is>
          <t>2010</t>
        </is>
      </c>
      <c r="Q126" t="inlineStr">
        <is>
          <t>eng</t>
        </is>
      </c>
      <c r="R126" t="inlineStr">
        <is>
          <t>enk</t>
        </is>
      </c>
      <c r="S126" t="inlineStr">
        <is>
          <t>Proceedings of the British Academy, 0068-1202 ; 159</t>
        </is>
      </c>
      <c r="T126" t="inlineStr">
        <is>
          <t xml:space="preserve">AS </t>
        </is>
      </c>
      <c r="U126" t="n">
        <v>1</v>
      </c>
      <c r="V126" t="n">
        <v>1</v>
      </c>
      <c r="W126" t="inlineStr">
        <is>
          <t>2010-07-12</t>
        </is>
      </c>
      <c r="X126" t="inlineStr">
        <is>
          <t>2010-07-12</t>
        </is>
      </c>
      <c r="Y126" t="inlineStr">
        <is>
          <t>2010-07-12</t>
        </is>
      </c>
      <c r="Z126" t="inlineStr">
        <is>
          <t>2010-07-12</t>
        </is>
      </c>
      <c r="AA126" t="n">
        <v>199</v>
      </c>
      <c r="AB126" t="n">
        <v>116</v>
      </c>
      <c r="AC126" t="n">
        <v>122</v>
      </c>
      <c r="AD126" t="n">
        <v>3</v>
      </c>
      <c r="AE126" t="n">
        <v>3</v>
      </c>
      <c r="AF126" t="n">
        <v>11</v>
      </c>
      <c r="AG126" t="n">
        <v>11</v>
      </c>
      <c r="AH126" t="n">
        <v>1</v>
      </c>
      <c r="AI126" t="n">
        <v>1</v>
      </c>
      <c r="AJ126" t="n">
        <v>3</v>
      </c>
      <c r="AK126" t="n">
        <v>3</v>
      </c>
      <c r="AL126" t="n">
        <v>7</v>
      </c>
      <c r="AM126" t="n">
        <v>7</v>
      </c>
      <c r="AN126" t="n">
        <v>2</v>
      </c>
      <c r="AO126" t="n">
        <v>2</v>
      </c>
      <c r="AP126" t="n">
        <v>0</v>
      </c>
      <c r="AQ126" t="n">
        <v>0</v>
      </c>
      <c r="AR126" t="inlineStr">
        <is>
          <t>No</t>
        </is>
      </c>
      <c r="AS126" t="inlineStr">
        <is>
          <t>No</t>
        </is>
      </c>
      <c r="AU126">
        <f>HYPERLINK("https://creighton-primo.hosted.exlibrisgroup.com/primo-explore/search?tab=default_tab&amp;search_scope=EVERYTHING&amp;vid=01CRU&amp;lang=en_US&amp;offset=0&amp;query=any,contains,991000019199702656","Catalog Record")</f>
        <v/>
      </c>
      <c r="AV126">
        <f>HYPERLINK("http://www.worldcat.org/oclc/423582954","WorldCat Record")</f>
        <v/>
      </c>
      <c r="AW126" t="inlineStr">
        <is>
          <t>793203319:eng</t>
        </is>
      </c>
      <c r="AX126" t="inlineStr">
        <is>
          <t>423582954</t>
        </is>
      </c>
      <c r="AY126" t="inlineStr">
        <is>
          <t>991000019199702656</t>
        </is>
      </c>
      <c r="AZ126" t="inlineStr">
        <is>
          <t>991000019199702656</t>
        </is>
      </c>
      <c r="BA126" t="inlineStr">
        <is>
          <t>2256354200002656</t>
        </is>
      </c>
      <c r="BB126" t="inlineStr">
        <is>
          <t>BOOK</t>
        </is>
      </c>
      <c r="BD126" t="inlineStr">
        <is>
          <t>9780197264515</t>
        </is>
      </c>
      <c r="BE126" t="inlineStr">
        <is>
          <t>32285005590046</t>
        </is>
      </c>
      <c r="BF126" t="inlineStr">
        <is>
          <t>893796332</t>
        </is>
      </c>
    </row>
    <row r="127">
      <c r="A127" t="inlineStr">
        <is>
          <t>CURAL</t>
        </is>
      </c>
      <c r="B127" t="inlineStr">
        <is>
          <t>SHELVES</t>
        </is>
      </c>
      <c r="D127" t="inlineStr">
        <is>
          <t>AS122 .L5 v. 161</t>
        </is>
      </c>
      <c r="E127" t="inlineStr">
        <is>
          <t>0                      AS 0122000L  5                                                       v. 161</t>
        </is>
      </c>
      <c r="F127" t="inlineStr">
        <is>
          <t>Biographical memoirs of fellows VIII.</t>
        </is>
      </c>
      <c r="G127" t="inlineStr">
        <is>
          <t>V. 161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N127" t="inlineStr">
        <is>
          <t>Oxford ; New York : Published for the British Academy by Oxford University Press, 2009.</t>
        </is>
      </c>
      <c r="O127" t="inlineStr">
        <is>
          <t>2009</t>
        </is>
      </c>
      <c r="Q127" t="inlineStr">
        <is>
          <t>eng</t>
        </is>
      </c>
      <c r="R127" t="inlineStr">
        <is>
          <t>enk</t>
        </is>
      </c>
      <c r="S127" t="inlineStr">
        <is>
          <t>Proceedings of the British Academy, 0068-1202 ; 161</t>
        </is>
      </c>
      <c r="T127" t="inlineStr">
        <is>
          <t xml:space="preserve">AS </t>
        </is>
      </c>
      <c r="U127" t="n">
        <v>1</v>
      </c>
      <c r="V127" t="n">
        <v>1</v>
      </c>
      <c r="W127" t="inlineStr">
        <is>
          <t>2010-04-19</t>
        </is>
      </c>
      <c r="X127" t="inlineStr">
        <is>
          <t>2010-04-19</t>
        </is>
      </c>
      <c r="Y127" t="inlineStr">
        <is>
          <t>2010-04-19</t>
        </is>
      </c>
      <c r="Z127" t="inlineStr">
        <is>
          <t>2010-04-19</t>
        </is>
      </c>
      <c r="AA127" t="n">
        <v>53</v>
      </c>
      <c r="AB127" t="n">
        <v>32</v>
      </c>
      <c r="AC127" t="n">
        <v>42</v>
      </c>
      <c r="AD127" t="n">
        <v>1</v>
      </c>
      <c r="AE127" t="n">
        <v>1</v>
      </c>
      <c r="AF127" t="n">
        <v>2</v>
      </c>
      <c r="AG127" t="n">
        <v>3</v>
      </c>
      <c r="AH127" t="n">
        <v>1</v>
      </c>
      <c r="AI127" t="n">
        <v>1</v>
      </c>
      <c r="AJ127" t="n">
        <v>0</v>
      </c>
      <c r="AK127" t="n">
        <v>0</v>
      </c>
      <c r="AL127" t="n">
        <v>2</v>
      </c>
      <c r="AM127" t="n">
        <v>3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HYPERLINK("https://creighton-primo.hosted.exlibrisgroup.com/primo-explore/search?tab=default_tab&amp;search_scope=EVERYTHING&amp;vid=01CRU&amp;lang=en_US&amp;offset=0&amp;query=any,contains,991005384859702656","Catalog Record")</f>
        <v/>
      </c>
      <c r="AV127">
        <f>HYPERLINK("http://www.worldcat.org/oclc/499483661","WorldCat Record")</f>
        <v/>
      </c>
      <c r="AW127" t="inlineStr">
        <is>
          <t>3374105866:eng</t>
        </is>
      </c>
      <c r="AX127" t="inlineStr">
        <is>
          <t>499483661</t>
        </is>
      </c>
      <c r="AY127" t="inlineStr">
        <is>
          <t>991005384859702656</t>
        </is>
      </c>
      <c r="AZ127" t="inlineStr">
        <is>
          <t>991005384859702656</t>
        </is>
      </c>
      <c r="BA127" t="inlineStr">
        <is>
          <t>2260286420002656</t>
        </is>
      </c>
      <c r="BB127" t="inlineStr">
        <is>
          <t>BOOK</t>
        </is>
      </c>
      <c r="BD127" t="inlineStr">
        <is>
          <t>9780197264577</t>
        </is>
      </c>
      <c r="BE127" t="inlineStr">
        <is>
          <t>32285005565402</t>
        </is>
      </c>
      <c r="BF127" t="inlineStr">
        <is>
          <t>893896357</t>
        </is>
      </c>
    </row>
    <row r="128">
      <c r="A128" t="inlineStr">
        <is>
          <t>CURAL</t>
        </is>
      </c>
      <c r="B128" t="inlineStr">
        <is>
          <t>SHELVES</t>
        </is>
      </c>
      <c r="D128" t="inlineStr">
        <is>
          <t>AS122 .L5 v. 162</t>
        </is>
      </c>
      <c r="E128" t="inlineStr">
        <is>
          <t>0                      AS 0122000L  5                                                       v. 162</t>
        </is>
      </c>
      <c r="F128" t="inlineStr">
        <is>
          <t>Proceedings of the British Academy. Vol. 162, 2008 lectures.</t>
        </is>
      </c>
      <c r="G128" t="inlineStr">
        <is>
          <t>V. 162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N128" t="inlineStr">
        <is>
          <t>Oxford : published for The British Academy by Oxford University Press, 2009.</t>
        </is>
      </c>
      <c r="O128" t="inlineStr">
        <is>
          <t>2009</t>
        </is>
      </c>
      <c r="Q128" t="inlineStr">
        <is>
          <t>eng</t>
        </is>
      </c>
      <c r="R128" t="inlineStr">
        <is>
          <t>enk</t>
        </is>
      </c>
      <c r="S128" t="inlineStr">
        <is>
          <t>Proceedings of the British Academy, 0068-1202 ; 162</t>
        </is>
      </c>
      <c r="T128" t="inlineStr">
        <is>
          <t xml:space="preserve">AS </t>
        </is>
      </c>
      <c r="U128" t="n">
        <v>1</v>
      </c>
      <c r="V128" t="n">
        <v>1</v>
      </c>
      <c r="W128" t="inlineStr">
        <is>
          <t>2010-04-19</t>
        </is>
      </c>
      <c r="X128" t="inlineStr">
        <is>
          <t>2010-04-19</t>
        </is>
      </c>
      <c r="Y128" t="inlineStr">
        <is>
          <t>2010-04-19</t>
        </is>
      </c>
      <c r="Z128" t="inlineStr">
        <is>
          <t>2010-04-19</t>
        </is>
      </c>
      <c r="AA128" t="n">
        <v>30</v>
      </c>
      <c r="AB128" t="n">
        <v>21</v>
      </c>
      <c r="AC128" t="n">
        <v>48</v>
      </c>
      <c r="AD128" t="n">
        <v>1</v>
      </c>
      <c r="AE128" t="n">
        <v>1</v>
      </c>
      <c r="AF128" t="n">
        <v>3</v>
      </c>
      <c r="AG128" t="n">
        <v>4</v>
      </c>
      <c r="AH128" t="n">
        <v>1</v>
      </c>
      <c r="AI128" t="n">
        <v>1</v>
      </c>
      <c r="AJ128" t="n">
        <v>0</v>
      </c>
      <c r="AK128" t="n">
        <v>0</v>
      </c>
      <c r="AL128" t="n">
        <v>3</v>
      </c>
      <c r="AM128" t="n">
        <v>4</v>
      </c>
      <c r="AN128" t="n">
        <v>0</v>
      </c>
      <c r="AO128" t="n">
        <v>0</v>
      </c>
      <c r="AP128" t="n">
        <v>0</v>
      </c>
      <c r="AQ128" t="n">
        <v>0</v>
      </c>
      <c r="AR128" t="inlineStr">
        <is>
          <t>No</t>
        </is>
      </c>
      <c r="AS128" t="inlineStr">
        <is>
          <t>No</t>
        </is>
      </c>
      <c r="AU128">
        <f>HYPERLINK("https://creighton-primo.hosted.exlibrisgroup.com/primo-explore/search?tab=default_tab&amp;search_scope=EVERYTHING&amp;vid=01CRU&amp;lang=en_US&amp;offset=0&amp;query=any,contains,991005384869702656","Catalog Record")</f>
        <v/>
      </c>
      <c r="AV128">
        <f>HYPERLINK("http://www.worldcat.org/oclc/499484824","WorldCat Record")</f>
        <v/>
      </c>
      <c r="AW128" t="inlineStr">
        <is>
          <t>4007699325:eng</t>
        </is>
      </c>
      <c r="AX128" t="inlineStr">
        <is>
          <t>499484824</t>
        </is>
      </c>
      <c r="AY128" t="inlineStr">
        <is>
          <t>991005384869702656</t>
        </is>
      </c>
      <c r="AZ128" t="inlineStr">
        <is>
          <t>991005384869702656</t>
        </is>
      </c>
      <c r="BA128" t="inlineStr">
        <is>
          <t>2260895270002656</t>
        </is>
      </c>
      <c r="BB128" t="inlineStr">
        <is>
          <t>BOOK</t>
        </is>
      </c>
      <c r="BD128" t="inlineStr">
        <is>
          <t>9780197264584</t>
        </is>
      </c>
      <c r="BE128" t="inlineStr">
        <is>
          <t>32285005565410</t>
        </is>
      </c>
      <c r="BF128" t="inlineStr">
        <is>
          <t>893625940</t>
        </is>
      </c>
    </row>
    <row r="129">
      <c r="A129" t="inlineStr">
        <is>
          <t>CURAL</t>
        </is>
      </c>
      <c r="B129" t="inlineStr">
        <is>
          <t>SHELVES</t>
        </is>
      </c>
      <c r="D129" t="inlineStr">
        <is>
          <t>AS122 .L5 v. 163</t>
        </is>
      </c>
      <c r="E129" t="inlineStr">
        <is>
          <t>0                      AS 0122000L  5                                                       v. 163</t>
        </is>
      </c>
      <c r="F129" t="inlineStr">
        <is>
          <t>Defective paradigms : missing forms and what they tell us / edited by Matthew Baerman, Greville G. Corbett, Dunstan Brown.</t>
        </is>
      </c>
      <c r="G129" t="inlineStr">
        <is>
          <t>v. 163*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N129" t="inlineStr">
        <is>
          <t>Oxford ; New York : Published for the British Academy by Oxford University Press, c2010.</t>
        </is>
      </c>
      <c r="O129" t="inlineStr">
        <is>
          <t>2010</t>
        </is>
      </c>
      <c r="Q129" t="inlineStr">
        <is>
          <t>eng</t>
        </is>
      </c>
      <c r="R129" t="inlineStr">
        <is>
          <t>enk</t>
        </is>
      </c>
      <c r="S129" t="inlineStr">
        <is>
          <t>Proceedings of the British Academy ; 163</t>
        </is>
      </c>
      <c r="T129" t="inlineStr">
        <is>
          <t xml:space="preserve">AS </t>
        </is>
      </c>
      <c r="U129" t="n">
        <v>1</v>
      </c>
      <c r="V129" t="n">
        <v>1</v>
      </c>
      <c r="W129" t="inlineStr">
        <is>
          <t>2010-08-16</t>
        </is>
      </c>
      <c r="X129" t="inlineStr">
        <is>
          <t>2010-08-16</t>
        </is>
      </c>
      <c r="Y129" t="inlineStr">
        <is>
          <t>2010-08-16</t>
        </is>
      </c>
      <c r="Z129" t="inlineStr">
        <is>
          <t>2010-08-16</t>
        </is>
      </c>
      <c r="AA129" t="n">
        <v>170</v>
      </c>
      <c r="AB129" t="n">
        <v>95</v>
      </c>
      <c r="AC129" t="n">
        <v>103</v>
      </c>
      <c r="AD129" t="n">
        <v>2</v>
      </c>
      <c r="AE129" t="n">
        <v>2</v>
      </c>
      <c r="AF129" t="n">
        <v>9</v>
      </c>
      <c r="AG129" t="n">
        <v>9</v>
      </c>
      <c r="AH129" t="n">
        <v>1</v>
      </c>
      <c r="AI129" t="n">
        <v>1</v>
      </c>
      <c r="AJ129" t="n">
        <v>2</v>
      </c>
      <c r="AK129" t="n">
        <v>2</v>
      </c>
      <c r="AL129" t="n">
        <v>6</v>
      </c>
      <c r="AM129" t="n">
        <v>6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HYPERLINK("http://catalog.hathitrust.org/Record/010391476","HathiTrust Record")</f>
        <v/>
      </c>
      <c r="AU129">
        <f>HYPERLINK("https://creighton-primo.hosted.exlibrisgroup.com/primo-explore/search?tab=default_tab&amp;search_scope=EVERYTHING&amp;vid=01CRU&amp;lang=en_US&amp;offset=0&amp;query=any,contains,991000052739702656","Catalog Record")</f>
        <v/>
      </c>
      <c r="AV129">
        <f>HYPERLINK("http://www.worldcat.org/oclc/444381504","WorldCat Record")</f>
        <v/>
      </c>
      <c r="AW129" t="inlineStr">
        <is>
          <t>796128864:eng</t>
        </is>
      </c>
      <c r="AX129" t="inlineStr">
        <is>
          <t>444381504</t>
        </is>
      </c>
      <c r="AY129" t="inlineStr">
        <is>
          <t>991000052739702656</t>
        </is>
      </c>
      <c r="AZ129" t="inlineStr">
        <is>
          <t>991000052739702656</t>
        </is>
      </c>
      <c r="BA129" t="inlineStr">
        <is>
          <t>2272677820002656</t>
        </is>
      </c>
      <c r="BB129" t="inlineStr">
        <is>
          <t>BOOK</t>
        </is>
      </c>
      <c r="BD129" t="inlineStr">
        <is>
          <t>9780197264607</t>
        </is>
      </c>
      <c r="BE129" t="inlineStr">
        <is>
          <t>32285005592927</t>
        </is>
      </c>
      <c r="BF129" t="inlineStr">
        <is>
          <t>893890354</t>
        </is>
      </c>
    </row>
    <row r="130">
      <c r="A130" t="inlineStr">
        <is>
          <t>CURAL</t>
        </is>
      </c>
      <c r="B130" t="inlineStr">
        <is>
          <t>SHELVES</t>
        </is>
      </c>
      <c r="D130" t="inlineStr">
        <is>
          <t>AS122 .L5 v.102</t>
        </is>
      </c>
      <c r="E130" t="inlineStr">
        <is>
          <t>0                      AS 0122000L  5                                                       v.102</t>
        </is>
      </c>
      <c r="F130" t="inlineStr">
        <is>
          <t>Educational standards / edited by Harvey Goldstein &amp; Anthony Heath.</t>
        </is>
      </c>
      <c r="G130" t="inlineStr">
        <is>
          <t>V. 102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N130" t="inlineStr">
        <is>
          <t>Oxford : Oxford University Press, c2000.</t>
        </is>
      </c>
      <c r="O130" t="inlineStr">
        <is>
          <t>2000</t>
        </is>
      </c>
      <c r="Q130" t="inlineStr">
        <is>
          <t>eng</t>
        </is>
      </c>
      <c r="R130" t="inlineStr">
        <is>
          <t>enk</t>
        </is>
      </c>
      <c r="S130" t="inlineStr">
        <is>
          <t>Proceedings of the British Academy ; 102</t>
        </is>
      </c>
      <c r="T130" t="inlineStr">
        <is>
          <t xml:space="preserve">AS </t>
        </is>
      </c>
      <c r="U130" t="n">
        <v>3</v>
      </c>
      <c r="V130" t="n">
        <v>3</v>
      </c>
      <c r="W130" t="inlineStr">
        <is>
          <t>2000-08-24</t>
        </is>
      </c>
      <c r="X130" t="inlineStr">
        <is>
          <t>2000-08-24</t>
        </is>
      </c>
      <c r="Y130" t="inlineStr">
        <is>
          <t>2000-07-20</t>
        </is>
      </c>
      <c r="Z130" t="inlineStr">
        <is>
          <t>2000-07-20</t>
        </is>
      </c>
      <c r="AA130" t="n">
        <v>246</v>
      </c>
      <c r="AB130" t="n">
        <v>145</v>
      </c>
      <c r="AC130" t="n">
        <v>154</v>
      </c>
      <c r="AD130" t="n">
        <v>2</v>
      </c>
      <c r="AE130" t="n">
        <v>2</v>
      </c>
      <c r="AF130" t="n">
        <v>10</v>
      </c>
      <c r="AG130" t="n">
        <v>10</v>
      </c>
      <c r="AH130" t="n">
        <v>2</v>
      </c>
      <c r="AI130" t="n">
        <v>2</v>
      </c>
      <c r="AJ130" t="n">
        <v>3</v>
      </c>
      <c r="AK130" t="n">
        <v>3</v>
      </c>
      <c r="AL130" t="n">
        <v>8</v>
      </c>
      <c r="AM130" t="n">
        <v>8</v>
      </c>
      <c r="AN130" t="n">
        <v>1</v>
      </c>
      <c r="AO130" t="n">
        <v>1</v>
      </c>
      <c r="AP130" t="n">
        <v>0</v>
      </c>
      <c r="AQ130" t="n">
        <v>0</v>
      </c>
      <c r="AR130" t="inlineStr">
        <is>
          <t>No</t>
        </is>
      </c>
      <c r="AS130" t="inlineStr">
        <is>
          <t>Yes</t>
        </is>
      </c>
      <c r="AT130">
        <f>HYPERLINK("http://catalog.hathitrust.org/Record/003492862","HathiTrust Record")</f>
        <v/>
      </c>
      <c r="AU130">
        <f>HYPERLINK("https://creighton-primo.hosted.exlibrisgroup.com/primo-explore/search?tab=default_tab&amp;search_scope=EVERYTHING&amp;vid=01CRU&amp;lang=en_US&amp;offset=0&amp;query=any,contains,991003209339702656","Catalog Record")</f>
        <v/>
      </c>
      <c r="AV130">
        <f>HYPERLINK("http://www.worldcat.org/oclc/42745719","WorldCat Record")</f>
        <v/>
      </c>
      <c r="AW130" t="inlineStr">
        <is>
          <t>350942336:eng</t>
        </is>
      </c>
      <c r="AX130" t="inlineStr">
        <is>
          <t>42745719</t>
        </is>
      </c>
      <c r="AY130" t="inlineStr">
        <is>
          <t>991003209339702656</t>
        </is>
      </c>
      <c r="AZ130" t="inlineStr">
        <is>
          <t>991003209339702656</t>
        </is>
      </c>
      <c r="BA130" t="inlineStr">
        <is>
          <t>2256120860002656</t>
        </is>
      </c>
      <c r="BB130" t="inlineStr">
        <is>
          <t>BOOK</t>
        </is>
      </c>
      <c r="BD130" t="inlineStr">
        <is>
          <t>9780197262115</t>
        </is>
      </c>
      <c r="BE130" t="inlineStr">
        <is>
          <t>32285003759130</t>
        </is>
      </c>
      <c r="BF130" t="inlineStr">
        <is>
          <t>893323868</t>
        </is>
      </c>
    </row>
    <row r="131">
      <c r="A131" t="inlineStr">
        <is>
          <t>CURAL</t>
        </is>
      </c>
      <c r="B131" t="inlineStr">
        <is>
          <t>SHELVES</t>
        </is>
      </c>
      <c r="D131" t="inlineStr">
        <is>
          <t>AS122 .L5 v.103</t>
        </is>
      </c>
      <c r="E131" t="inlineStr">
        <is>
          <t>0                      AS 0122000L  5                                                       v.103</t>
        </is>
      </c>
      <c r="F131" t="inlineStr">
        <is>
          <t>Mathematics and necessity : essays in the history of philosophy / edited by Timothy Smiley.</t>
        </is>
      </c>
      <c r="G131" t="inlineStr">
        <is>
          <t>V. 103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N131" t="inlineStr">
        <is>
          <t>Oxford ; New York : Published for the British Academy by Oxford University Press, 2000.</t>
        </is>
      </c>
      <c r="O131" t="inlineStr">
        <is>
          <t>2000</t>
        </is>
      </c>
      <c r="Q131" t="inlineStr">
        <is>
          <t>eng</t>
        </is>
      </c>
      <c r="R131" t="inlineStr">
        <is>
          <t>enk</t>
        </is>
      </c>
      <c r="S131" t="inlineStr">
        <is>
          <t>Proceedings of the British Academy ; 103</t>
        </is>
      </c>
      <c r="T131" t="inlineStr">
        <is>
          <t xml:space="preserve">AS </t>
        </is>
      </c>
      <c r="U131" t="n">
        <v>2</v>
      </c>
      <c r="V131" t="n">
        <v>2</v>
      </c>
      <c r="W131" t="inlineStr">
        <is>
          <t>2001-05-16</t>
        </is>
      </c>
      <c r="X131" t="inlineStr">
        <is>
          <t>2001-05-16</t>
        </is>
      </c>
      <c r="Y131" t="inlineStr">
        <is>
          <t>2001-04-10</t>
        </is>
      </c>
      <c r="Z131" t="inlineStr">
        <is>
          <t>2001-04-10</t>
        </is>
      </c>
      <c r="AA131" t="n">
        <v>227</v>
      </c>
      <c r="AB131" t="n">
        <v>138</v>
      </c>
      <c r="AC131" t="n">
        <v>147</v>
      </c>
      <c r="AD131" t="n">
        <v>2</v>
      </c>
      <c r="AE131" t="n">
        <v>2</v>
      </c>
      <c r="AF131" t="n">
        <v>11</v>
      </c>
      <c r="AG131" t="n">
        <v>11</v>
      </c>
      <c r="AH131" t="n">
        <v>2</v>
      </c>
      <c r="AI131" t="n">
        <v>2</v>
      </c>
      <c r="AJ131" t="n">
        <v>4</v>
      </c>
      <c r="AK131" t="n">
        <v>4</v>
      </c>
      <c r="AL131" t="n">
        <v>8</v>
      </c>
      <c r="AM131" t="n">
        <v>8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Yes</t>
        </is>
      </c>
      <c r="AT131">
        <f>HYPERLINK("http://catalog.hathitrust.org/Record/003529410","HathiTrust Record")</f>
        <v/>
      </c>
      <c r="AU131">
        <f>HYPERLINK("https://creighton-primo.hosted.exlibrisgroup.com/primo-explore/search?tab=default_tab&amp;search_scope=EVERYTHING&amp;vid=01CRU&amp;lang=en_US&amp;offset=0&amp;query=any,contains,991003522919702656","Catalog Record")</f>
        <v/>
      </c>
      <c r="AV131">
        <f>HYPERLINK("http://www.worldcat.org/oclc/43970618","WorldCat Record")</f>
        <v/>
      </c>
      <c r="AW131" t="inlineStr">
        <is>
          <t>836992701:eng</t>
        </is>
      </c>
      <c r="AX131" t="inlineStr">
        <is>
          <t>43970618</t>
        </is>
      </c>
      <c r="AY131" t="inlineStr">
        <is>
          <t>991003522919702656</t>
        </is>
      </c>
      <c r="AZ131" t="inlineStr">
        <is>
          <t>991003522919702656</t>
        </is>
      </c>
      <c r="BA131" t="inlineStr">
        <is>
          <t>2261861040002656</t>
        </is>
      </c>
      <c r="BB131" t="inlineStr">
        <is>
          <t>BOOK</t>
        </is>
      </c>
      <c r="BD131" t="inlineStr">
        <is>
          <t>9780197262153</t>
        </is>
      </c>
      <c r="BE131" t="inlineStr">
        <is>
          <t>32285004311303</t>
        </is>
      </c>
      <c r="BF131" t="inlineStr">
        <is>
          <t>893428887</t>
        </is>
      </c>
    </row>
    <row r="132">
      <c r="A132" t="inlineStr">
        <is>
          <t>CURAL</t>
        </is>
      </c>
      <c r="B132" t="inlineStr">
        <is>
          <t>SHELVES</t>
        </is>
      </c>
      <c r="D132" t="inlineStr">
        <is>
          <t>AS122 .L5 v.104</t>
        </is>
      </c>
      <c r="E132" t="inlineStr">
        <is>
          <t>0                      AS 0122000L  5                                                       v.104</t>
        </is>
      </c>
      <c r="F132" t="inlineStr">
        <is>
          <t>Greek personal names : their value as evidence / edited by Simon Hornblower &amp; Elaine Matthews.</t>
        </is>
      </c>
      <c r="G132" t="inlineStr">
        <is>
          <t>V. 104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N132" t="inlineStr">
        <is>
          <t>Oxford ; New York : Published for the British Academy by Oxford University Press, c2000.</t>
        </is>
      </c>
      <c r="O132" t="inlineStr">
        <is>
          <t>2000</t>
        </is>
      </c>
      <c r="Q132" t="inlineStr">
        <is>
          <t>eng</t>
        </is>
      </c>
      <c r="R132" t="inlineStr">
        <is>
          <t>enk</t>
        </is>
      </c>
      <c r="S132" t="inlineStr">
        <is>
          <t>Proceedings of the British Academy ; 104</t>
        </is>
      </c>
      <c r="T132" t="inlineStr">
        <is>
          <t xml:space="preserve">AS </t>
        </is>
      </c>
      <c r="U132" t="n">
        <v>6</v>
      </c>
      <c r="V132" t="n">
        <v>6</v>
      </c>
      <c r="W132" t="inlineStr">
        <is>
          <t>2006-03-13</t>
        </is>
      </c>
      <c r="X132" t="inlineStr">
        <is>
          <t>2006-03-13</t>
        </is>
      </c>
      <c r="Y132" t="inlineStr">
        <is>
          <t>2001-04-24</t>
        </is>
      </c>
      <c r="Z132" t="inlineStr">
        <is>
          <t>2001-04-24</t>
        </is>
      </c>
      <c r="AA132" t="n">
        <v>224</v>
      </c>
      <c r="AB132" t="n">
        <v>149</v>
      </c>
      <c r="AC132" t="n">
        <v>159</v>
      </c>
      <c r="AD132" t="n">
        <v>2</v>
      </c>
      <c r="AE132" t="n">
        <v>2</v>
      </c>
      <c r="AF132" t="n">
        <v>10</v>
      </c>
      <c r="AG132" t="n">
        <v>10</v>
      </c>
      <c r="AH132" t="n">
        <v>3</v>
      </c>
      <c r="AI132" t="n">
        <v>3</v>
      </c>
      <c r="AJ132" t="n">
        <v>2</v>
      </c>
      <c r="AK132" t="n">
        <v>2</v>
      </c>
      <c r="AL132" t="n">
        <v>7</v>
      </c>
      <c r="AM132" t="n">
        <v>7</v>
      </c>
      <c r="AN132" t="n">
        <v>1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HYPERLINK("https://creighton-primo.hosted.exlibrisgroup.com/primo-explore/search?tab=default_tab&amp;search_scope=EVERYTHING&amp;vid=01CRU&amp;lang=en_US&amp;offset=0&amp;query=any,contains,991003525859702656","Catalog Record")</f>
        <v/>
      </c>
      <c r="AV132">
        <f>HYPERLINK("http://www.worldcat.org/oclc/44154055","WorldCat Record")</f>
        <v/>
      </c>
      <c r="AW132" t="inlineStr">
        <is>
          <t>351557491:eng</t>
        </is>
      </c>
      <c r="AX132" t="inlineStr">
        <is>
          <t>44154055</t>
        </is>
      </c>
      <c r="AY132" t="inlineStr">
        <is>
          <t>991003525859702656</t>
        </is>
      </c>
      <c r="AZ132" t="inlineStr">
        <is>
          <t>991003525859702656</t>
        </is>
      </c>
      <c r="BA132" t="inlineStr">
        <is>
          <t>2264095070002656</t>
        </is>
      </c>
      <c r="BB132" t="inlineStr">
        <is>
          <t>BOOK</t>
        </is>
      </c>
      <c r="BD132" t="inlineStr">
        <is>
          <t>9780197262160</t>
        </is>
      </c>
      <c r="BE132" t="inlineStr">
        <is>
          <t>32285004314737</t>
        </is>
      </c>
      <c r="BF132" t="inlineStr">
        <is>
          <t>893598664</t>
        </is>
      </c>
    </row>
    <row r="133">
      <c r="A133" t="inlineStr">
        <is>
          <t>CURAL</t>
        </is>
      </c>
      <c r="B133" t="inlineStr">
        <is>
          <t>SHELVES</t>
        </is>
      </c>
      <c r="D133" t="inlineStr">
        <is>
          <t>AS122 .L5 v.105</t>
        </is>
      </c>
      <c r="E133" t="inlineStr">
        <is>
          <t>0                      AS 0122000L  5                                                       v.105</t>
        </is>
      </c>
      <c r="F133" t="inlineStr">
        <is>
          <t>1999 lectures and memoirs / [Professor F.M.L. Thompson.].</t>
        </is>
      </c>
      <c r="G133" t="inlineStr">
        <is>
          <t>V. 105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N133" t="inlineStr">
        <is>
          <t>Oxford : Oxford University Press, 2000.</t>
        </is>
      </c>
      <c r="O133" t="inlineStr">
        <is>
          <t>2000</t>
        </is>
      </c>
      <c r="Q133" t="inlineStr">
        <is>
          <t>eng</t>
        </is>
      </c>
      <c r="R133" t="inlineStr">
        <is>
          <t>enk</t>
        </is>
      </c>
      <c r="S133" t="inlineStr">
        <is>
          <t>Proceedings of the British Academy, 0068-1202 ; 105</t>
        </is>
      </c>
      <c r="T133" t="inlineStr">
        <is>
          <t xml:space="preserve">AS </t>
        </is>
      </c>
      <c r="U133" t="n">
        <v>1</v>
      </c>
      <c r="V133" t="n">
        <v>1</v>
      </c>
      <c r="W133" t="inlineStr">
        <is>
          <t>2001-06-21</t>
        </is>
      </c>
      <c r="X133" t="inlineStr">
        <is>
          <t>2001-06-21</t>
        </is>
      </c>
      <c r="Y133" t="inlineStr">
        <is>
          <t>2001-06-21</t>
        </is>
      </c>
      <c r="Z133" t="inlineStr">
        <is>
          <t>2001-06-21</t>
        </is>
      </c>
      <c r="AA133" t="n">
        <v>71</v>
      </c>
      <c r="AB133" t="n">
        <v>48</v>
      </c>
      <c r="AC133" t="n">
        <v>48</v>
      </c>
      <c r="AD133" t="n">
        <v>2</v>
      </c>
      <c r="AE133" t="n">
        <v>2</v>
      </c>
      <c r="AF133" t="n">
        <v>4</v>
      </c>
      <c r="AG133" t="n">
        <v>4</v>
      </c>
      <c r="AH133" t="n">
        <v>1</v>
      </c>
      <c r="AI133" t="n">
        <v>1</v>
      </c>
      <c r="AJ133" t="n">
        <v>0</v>
      </c>
      <c r="AK133" t="n">
        <v>0</v>
      </c>
      <c r="AL133" t="n">
        <v>3</v>
      </c>
      <c r="AM133" t="n">
        <v>3</v>
      </c>
      <c r="AN133" t="n">
        <v>1</v>
      </c>
      <c r="AO133" t="n">
        <v>1</v>
      </c>
      <c r="AP133" t="n">
        <v>0</v>
      </c>
      <c r="AQ133" t="n">
        <v>0</v>
      </c>
      <c r="AR133" t="inlineStr">
        <is>
          <t>No</t>
        </is>
      </c>
      <c r="AS133" t="inlineStr">
        <is>
          <t>No</t>
        </is>
      </c>
      <c r="AU133">
        <f>HYPERLINK("https://creighton-primo.hosted.exlibrisgroup.com/primo-explore/search?tab=default_tab&amp;search_scope=EVERYTHING&amp;vid=01CRU&amp;lang=en_US&amp;offset=0&amp;query=any,contains,991003561009702656","Catalog Record")</f>
        <v/>
      </c>
      <c r="AV133">
        <f>HYPERLINK("http://www.worldcat.org/oclc/45868525","WorldCat Record")</f>
        <v/>
      </c>
      <c r="AW133" t="inlineStr">
        <is>
          <t>1155790317:eng</t>
        </is>
      </c>
      <c r="AX133" t="inlineStr">
        <is>
          <t>45868525</t>
        </is>
      </c>
      <c r="AY133" t="inlineStr">
        <is>
          <t>991003561009702656</t>
        </is>
      </c>
      <c r="AZ133" t="inlineStr">
        <is>
          <t>991003561009702656</t>
        </is>
      </c>
      <c r="BA133" t="inlineStr">
        <is>
          <t>2259781660002656</t>
        </is>
      </c>
      <c r="BB133" t="inlineStr">
        <is>
          <t>BOOK</t>
        </is>
      </c>
      <c r="BD133" t="inlineStr">
        <is>
          <t>9780197262306</t>
        </is>
      </c>
      <c r="BE133" t="inlineStr">
        <is>
          <t>32285004328836</t>
        </is>
      </c>
      <c r="BF133" t="inlineStr">
        <is>
          <t>893874891</t>
        </is>
      </c>
    </row>
    <row r="134">
      <c r="A134" t="inlineStr">
        <is>
          <t>CURAL</t>
        </is>
      </c>
      <c r="B134" t="inlineStr">
        <is>
          <t>SHELVES</t>
        </is>
      </c>
      <c r="D134" t="inlineStr">
        <is>
          <t>AS122 .L5 v.111</t>
        </is>
      </c>
      <c r="E134" t="inlineStr">
        <is>
          <t>0                      AS 0122000L  5                                                       v.111</t>
        </is>
      </c>
      <c r="F134" t="inlineStr">
        <is>
          <t>2000 lectures and memoirs.</t>
        </is>
      </c>
      <c r="G134" t="inlineStr">
        <is>
          <t>V. 111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N134" t="inlineStr">
        <is>
          <t>Oxford ; New York : Oxford University Press, 2001.</t>
        </is>
      </c>
      <c r="O134" t="inlineStr">
        <is>
          <t>2001</t>
        </is>
      </c>
      <c r="Q134" t="inlineStr">
        <is>
          <t>eng</t>
        </is>
      </c>
      <c r="R134" t="inlineStr">
        <is>
          <t>enk</t>
        </is>
      </c>
      <c r="S134" t="inlineStr">
        <is>
          <t>Proceedings of the British Academy ; 111</t>
        </is>
      </c>
      <c r="T134" t="inlineStr">
        <is>
          <t xml:space="preserve">AS </t>
        </is>
      </c>
      <c r="U134" t="n">
        <v>10</v>
      </c>
      <c r="V134" t="n">
        <v>10</v>
      </c>
      <c r="W134" t="inlineStr">
        <is>
          <t>2009-04-07</t>
        </is>
      </c>
      <c r="X134" t="inlineStr">
        <is>
          <t>2009-04-07</t>
        </is>
      </c>
      <c r="Y134" t="inlineStr">
        <is>
          <t>2002-05-09</t>
        </is>
      </c>
      <c r="Z134" t="inlineStr">
        <is>
          <t>2002-05-09</t>
        </is>
      </c>
      <c r="AA134" t="n">
        <v>72</v>
      </c>
      <c r="AB134" t="n">
        <v>44</v>
      </c>
      <c r="AC134" t="n">
        <v>52</v>
      </c>
      <c r="AD134" t="n">
        <v>2</v>
      </c>
      <c r="AE134" t="n">
        <v>2</v>
      </c>
      <c r="AF134" t="n">
        <v>4</v>
      </c>
      <c r="AG134" t="n">
        <v>4</v>
      </c>
      <c r="AH134" t="n">
        <v>1</v>
      </c>
      <c r="AI134" t="n">
        <v>1</v>
      </c>
      <c r="AJ134" t="n">
        <v>0</v>
      </c>
      <c r="AK134" t="n">
        <v>0</v>
      </c>
      <c r="AL134" t="n">
        <v>3</v>
      </c>
      <c r="AM134" t="n">
        <v>3</v>
      </c>
      <c r="AN134" t="n">
        <v>1</v>
      </c>
      <c r="AO134" t="n">
        <v>1</v>
      </c>
      <c r="AP134" t="n">
        <v>0</v>
      </c>
      <c r="AQ134" t="n">
        <v>0</v>
      </c>
      <c r="AR134" t="inlineStr">
        <is>
          <t>No</t>
        </is>
      </c>
      <c r="AS134" t="inlineStr">
        <is>
          <t>No</t>
        </is>
      </c>
      <c r="AU134">
        <f>HYPERLINK("https://creighton-primo.hosted.exlibrisgroup.com/primo-explore/search?tab=default_tab&amp;search_scope=EVERYTHING&amp;vid=01CRU&amp;lang=en_US&amp;offset=0&amp;query=any,contains,991003803929702656","Catalog Record")</f>
        <v/>
      </c>
      <c r="AV134">
        <f>HYPERLINK("http://www.worldcat.org/oclc/47868681","WorldCat Record")</f>
        <v/>
      </c>
      <c r="AW134" t="inlineStr">
        <is>
          <t>36850553:eng</t>
        </is>
      </c>
      <c r="AX134" t="inlineStr">
        <is>
          <t>47868681</t>
        </is>
      </c>
      <c r="AY134" t="inlineStr">
        <is>
          <t>991003803929702656</t>
        </is>
      </c>
      <c r="AZ134" t="inlineStr">
        <is>
          <t>991003803929702656</t>
        </is>
      </c>
      <c r="BA134" t="inlineStr">
        <is>
          <t>2271238770002656</t>
        </is>
      </c>
      <c r="BB134" t="inlineStr">
        <is>
          <t>BOOK</t>
        </is>
      </c>
      <c r="BD134" t="inlineStr">
        <is>
          <t>9780197262597</t>
        </is>
      </c>
      <c r="BE134" t="inlineStr">
        <is>
          <t>32285004487392</t>
        </is>
      </c>
      <c r="BF134" t="inlineStr">
        <is>
          <t>893775214</t>
        </is>
      </c>
    </row>
    <row r="135">
      <c r="A135" t="inlineStr">
        <is>
          <t>CURAL</t>
        </is>
      </c>
      <c r="B135" t="inlineStr">
        <is>
          <t>SHELVES</t>
        </is>
      </c>
      <c r="D135" t="inlineStr">
        <is>
          <t>AS122 .L5 v.117</t>
        </is>
      </c>
      <c r="E135" t="inlineStr">
        <is>
          <t>0                      AS 0122000L  5                                                       v.117</t>
        </is>
      </c>
      <c r="F135" t="inlineStr">
        <is>
          <t>2001 Lectures / published for the British Academy by Oxford University Press.</t>
        </is>
      </c>
      <c r="G135" t="inlineStr">
        <is>
          <t>V. 117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N135" t="inlineStr">
        <is>
          <t>Oxford ; New York : Oxford University Press, 2002.</t>
        </is>
      </c>
      <c r="O135" t="inlineStr">
        <is>
          <t>2002</t>
        </is>
      </c>
      <c r="Q135" t="inlineStr">
        <is>
          <t>eng</t>
        </is>
      </c>
      <c r="R135" t="inlineStr">
        <is>
          <t>enk</t>
        </is>
      </c>
      <c r="S135" t="inlineStr">
        <is>
          <t>Proceedings of the British Academy, 0068-1202 ; 117</t>
        </is>
      </c>
      <c r="T135" t="inlineStr">
        <is>
          <t xml:space="preserve">AS </t>
        </is>
      </c>
      <c r="U135" t="n">
        <v>1</v>
      </c>
      <c r="V135" t="n">
        <v>1</v>
      </c>
      <c r="W135" t="inlineStr">
        <is>
          <t>2007-10-03</t>
        </is>
      </c>
      <c r="X135" t="inlineStr">
        <is>
          <t>2007-10-03</t>
        </is>
      </c>
      <c r="Y135" t="inlineStr">
        <is>
          <t>2003-11-13</t>
        </is>
      </c>
      <c r="Z135" t="inlineStr">
        <is>
          <t>2003-11-13</t>
        </is>
      </c>
      <c r="AA135" t="n">
        <v>94</v>
      </c>
      <c r="AB135" t="n">
        <v>59</v>
      </c>
      <c r="AC135" t="n">
        <v>59</v>
      </c>
      <c r="AD135" t="n">
        <v>1</v>
      </c>
      <c r="AE135" t="n">
        <v>1</v>
      </c>
      <c r="AF135" t="n">
        <v>3</v>
      </c>
      <c r="AG135" t="n">
        <v>3</v>
      </c>
      <c r="AH135" t="n">
        <v>1</v>
      </c>
      <c r="AI135" t="n">
        <v>1</v>
      </c>
      <c r="AJ135" t="n">
        <v>0</v>
      </c>
      <c r="AK135" t="n">
        <v>0</v>
      </c>
      <c r="AL135" t="n">
        <v>3</v>
      </c>
      <c r="AM135" t="n">
        <v>3</v>
      </c>
      <c r="AN135" t="n">
        <v>0</v>
      </c>
      <c r="AO135" t="n">
        <v>0</v>
      </c>
      <c r="AP135" t="n">
        <v>0</v>
      </c>
      <c r="AQ135" t="n">
        <v>0</v>
      </c>
      <c r="AR135" t="inlineStr">
        <is>
          <t>No</t>
        </is>
      </c>
      <c r="AS135" t="inlineStr">
        <is>
          <t>No</t>
        </is>
      </c>
      <c r="AU135">
        <f>HYPERLINK("https://creighton-primo.hosted.exlibrisgroup.com/primo-explore/search?tab=default_tab&amp;search_scope=EVERYTHING&amp;vid=01CRU&amp;lang=en_US&amp;offset=0&amp;query=any,contains,991004182149702656","Catalog Record")</f>
        <v/>
      </c>
      <c r="AV135">
        <f>HYPERLINK("http://www.worldcat.org/oclc/51544993","WorldCat Record")</f>
        <v/>
      </c>
      <c r="AW135" t="inlineStr">
        <is>
          <t>4665857258:eng</t>
        </is>
      </c>
      <c r="AX135" t="inlineStr">
        <is>
          <t>51544993</t>
        </is>
      </c>
      <c r="AY135" t="inlineStr">
        <is>
          <t>991004182149702656</t>
        </is>
      </c>
      <c r="AZ135" t="inlineStr">
        <is>
          <t>991004182149702656</t>
        </is>
      </c>
      <c r="BA135" t="inlineStr">
        <is>
          <t>2265811620002656</t>
        </is>
      </c>
      <c r="BB135" t="inlineStr">
        <is>
          <t>BOOK</t>
        </is>
      </c>
      <c r="BD135" t="inlineStr">
        <is>
          <t>9780197262795</t>
        </is>
      </c>
      <c r="BE135" t="inlineStr">
        <is>
          <t>32285004797733</t>
        </is>
      </c>
      <c r="BF135" t="inlineStr">
        <is>
          <t>893325038</t>
        </is>
      </c>
    </row>
    <row r="136">
      <c r="A136" t="inlineStr">
        <is>
          <t>CURAL</t>
        </is>
      </c>
      <c r="B136" t="inlineStr">
        <is>
          <t>SHELVES</t>
        </is>
      </c>
      <c r="D136" t="inlineStr">
        <is>
          <t>AS122 .L5 v.119</t>
        </is>
      </c>
      <c r="E136" t="inlineStr">
        <is>
          <t>0                      AS 0122000L  5                                                       v.119</t>
        </is>
      </c>
      <c r="F136" t="inlineStr">
        <is>
          <t>Germany, Europe, and the politics of constraint / edited by Kenneth Dyson &amp; Klaus H. Goetz.</t>
        </is>
      </c>
      <c r="G136" t="inlineStr">
        <is>
          <t>V. 119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N136" t="inlineStr">
        <is>
          <t>Oxford : Oxford University Press, 2004.</t>
        </is>
      </c>
      <c r="O136" t="inlineStr">
        <is>
          <t>2004</t>
        </is>
      </c>
      <c r="Q136" t="inlineStr">
        <is>
          <t>eng</t>
        </is>
      </c>
      <c r="R136" t="inlineStr">
        <is>
          <t>enk</t>
        </is>
      </c>
      <c r="S136" t="inlineStr">
        <is>
          <t>Proceedings of the British Academy ; 119</t>
        </is>
      </c>
      <c r="T136" t="inlineStr">
        <is>
          <t xml:space="preserve">AS </t>
        </is>
      </c>
      <c r="U136" t="n">
        <v>3</v>
      </c>
      <c r="V136" t="n">
        <v>3</v>
      </c>
      <c r="W136" t="inlineStr">
        <is>
          <t>2006-03-28</t>
        </is>
      </c>
      <c r="X136" t="inlineStr">
        <is>
          <t>2006-03-28</t>
        </is>
      </c>
      <c r="Y136" t="inlineStr">
        <is>
          <t>2004-03-23</t>
        </is>
      </c>
      <c r="Z136" t="inlineStr">
        <is>
          <t>2004-03-23</t>
        </is>
      </c>
      <c r="AA136" t="n">
        <v>201</v>
      </c>
      <c r="AB136" t="n">
        <v>122</v>
      </c>
      <c r="AC136" t="n">
        <v>129</v>
      </c>
      <c r="AD136" t="n">
        <v>2</v>
      </c>
      <c r="AE136" t="n">
        <v>2</v>
      </c>
      <c r="AF136" t="n">
        <v>10</v>
      </c>
      <c r="AG136" t="n">
        <v>10</v>
      </c>
      <c r="AH136" t="n">
        <v>2</v>
      </c>
      <c r="AI136" t="n">
        <v>2</v>
      </c>
      <c r="AJ136" t="n">
        <v>3</v>
      </c>
      <c r="AK136" t="n">
        <v>3</v>
      </c>
      <c r="AL136" t="n">
        <v>8</v>
      </c>
      <c r="AM136" t="n">
        <v>8</v>
      </c>
      <c r="AN136" t="n">
        <v>1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HYPERLINK("https://creighton-primo.hosted.exlibrisgroup.com/primo-explore/search?tab=default_tab&amp;search_scope=EVERYTHING&amp;vid=01CRU&amp;lang=en_US&amp;offset=0&amp;query=any,contains,991004266279702656","Catalog Record")</f>
        <v/>
      </c>
      <c r="AV136">
        <f>HYPERLINK("http://www.worldcat.org/oclc/56450469","WorldCat Record")</f>
        <v/>
      </c>
      <c r="AW136" t="inlineStr">
        <is>
          <t>350299654:eng</t>
        </is>
      </c>
      <c r="AX136" t="inlineStr">
        <is>
          <t>56450469</t>
        </is>
      </c>
      <c r="AY136" t="inlineStr">
        <is>
          <t>991004266279702656</t>
        </is>
      </c>
      <c r="AZ136" t="inlineStr">
        <is>
          <t>991004266279702656</t>
        </is>
      </c>
      <c r="BA136" t="inlineStr">
        <is>
          <t>2266254820002656</t>
        </is>
      </c>
      <c r="BB136" t="inlineStr">
        <is>
          <t>BOOK</t>
        </is>
      </c>
      <c r="BD136" t="inlineStr">
        <is>
          <t>9780197262955</t>
        </is>
      </c>
      <c r="BE136" t="inlineStr">
        <is>
          <t>32285004896345</t>
        </is>
      </c>
      <c r="BF136" t="inlineStr">
        <is>
          <t>893429867</t>
        </is>
      </c>
    </row>
    <row r="137">
      <c r="A137" t="inlineStr">
        <is>
          <t>CURAL</t>
        </is>
      </c>
      <c r="B137" t="inlineStr">
        <is>
          <t>SHELVES</t>
        </is>
      </c>
      <c r="D137" t="inlineStr">
        <is>
          <t>AS122 .L5 v.156</t>
        </is>
      </c>
      <c r="E137" t="inlineStr">
        <is>
          <t>0                      AS 0122000L  5                                                       v.156</t>
        </is>
      </c>
      <c r="F137" t="inlineStr">
        <is>
          <t>The frontiers of the Ottoman world / edited by A.C.S. Peacock.</t>
        </is>
      </c>
      <c r="G137" t="inlineStr">
        <is>
          <t>V. 156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N137" t="inlineStr">
        <is>
          <t>Oxford ; New York : published for the British Academy by Oxford University Press, 2009.</t>
        </is>
      </c>
      <c r="O137" t="inlineStr">
        <is>
          <t>2009</t>
        </is>
      </c>
      <c r="Q137" t="inlineStr">
        <is>
          <t>eng</t>
        </is>
      </c>
      <c r="R137" t="inlineStr">
        <is>
          <t>enk</t>
        </is>
      </c>
      <c r="S137" t="inlineStr">
        <is>
          <t>Proceedings of the British Academy, 1168-1202 ; 156</t>
        </is>
      </c>
      <c r="T137" t="inlineStr">
        <is>
          <t xml:space="preserve">AS </t>
        </is>
      </c>
      <c r="U137" t="n">
        <v>1</v>
      </c>
      <c r="V137" t="n">
        <v>1</v>
      </c>
      <c r="W137" t="inlineStr">
        <is>
          <t>2010-04-19</t>
        </is>
      </c>
      <c r="X137" t="inlineStr">
        <is>
          <t>2010-04-19</t>
        </is>
      </c>
      <c r="Y137" t="inlineStr">
        <is>
          <t>2010-04-19</t>
        </is>
      </c>
      <c r="Z137" t="inlineStr">
        <is>
          <t>2010-04-19</t>
        </is>
      </c>
      <c r="AA137" t="n">
        <v>217</v>
      </c>
      <c r="AB137" t="n">
        <v>129</v>
      </c>
      <c r="AC137" t="n">
        <v>139</v>
      </c>
      <c r="AD137" t="n">
        <v>2</v>
      </c>
      <c r="AE137" t="n">
        <v>2</v>
      </c>
      <c r="AF137" t="n">
        <v>11</v>
      </c>
      <c r="AG137" t="n">
        <v>11</v>
      </c>
      <c r="AH137" t="n">
        <v>2</v>
      </c>
      <c r="AI137" t="n">
        <v>2</v>
      </c>
      <c r="AJ137" t="n">
        <v>3</v>
      </c>
      <c r="AK137" t="n">
        <v>3</v>
      </c>
      <c r="AL137" t="n">
        <v>8</v>
      </c>
      <c r="AM137" t="n">
        <v>8</v>
      </c>
      <c r="AN137" t="n">
        <v>1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HYPERLINK("https://creighton-primo.hosted.exlibrisgroup.com/primo-explore/search?tab=default_tab&amp;search_scope=EVERYTHING&amp;vid=01CRU&amp;lang=en_US&amp;offset=0&amp;query=any,contains,991005376189702656","Catalog Record")</f>
        <v/>
      </c>
      <c r="AV137">
        <f>HYPERLINK("http://www.worldcat.org/oclc/243545800","WorldCat Record")</f>
        <v/>
      </c>
      <c r="AW137" t="inlineStr">
        <is>
          <t>369599516:eng</t>
        </is>
      </c>
      <c r="AX137" t="inlineStr">
        <is>
          <t>243545800</t>
        </is>
      </c>
      <c r="AY137" t="inlineStr">
        <is>
          <t>991005376189702656</t>
        </is>
      </c>
      <c r="AZ137" t="inlineStr">
        <is>
          <t>991005376189702656</t>
        </is>
      </c>
      <c r="BA137" t="inlineStr">
        <is>
          <t>2272344390002656</t>
        </is>
      </c>
      <c r="BB137" t="inlineStr">
        <is>
          <t>BOOK</t>
        </is>
      </c>
      <c r="BD137" t="inlineStr">
        <is>
          <t>9780197264423</t>
        </is>
      </c>
      <c r="BE137" t="inlineStr">
        <is>
          <t>32285005565386</t>
        </is>
      </c>
      <c r="BF137" t="inlineStr">
        <is>
          <t>893707812</t>
        </is>
      </c>
    </row>
    <row r="138">
      <c r="A138" t="inlineStr">
        <is>
          <t>CURAL</t>
        </is>
      </c>
      <c r="B138" t="inlineStr">
        <is>
          <t>SHELVES</t>
        </is>
      </c>
      <c r="D138" t="inlineStr">
        <is>
          <t>AS122 .L5 v.89</t>
        </is>
      </c>
      <c r="E138" t="inlineStr">
        <is>
          <t>0                      AS 0122000L  5                                                       v.89</t>
        </is>
      </c>
      <c r="F138" t="inlineStr">
        <is>
          <t>The History of English law : centenary essays on 'Pollock and Maitland' / edited by John Hudson.</t>
        </is>
      </c>
      <c r="G138" t="inlineStr">
        <is>
          <t>V. 89</t>
        </is>
      </c>
      <c r="H138" t="inlineStr">
        <is>
          <t>No</t>
        </is>
      </c>
      <c r="I138" t="inlineStr">
        <is>
          <t>1</t>
        </is>
      </c>
      <c r="J138" t="inlineStr">
        <is>
          <t>Yes</t>
        </is>
      </c>
      <c r="K138" t="inlineStr">
        <is>
          <t>No</t>
        </is>
      </c>
      <c r="L138" t="inlineStr">
        <is>
          <t>0</t>
        </is>
      </c>
      <c r="N138" t="inlineStr">
        <is>
          <t>Oxford ; New York : Published for the British Academy by Oxford University Press, c1996.</t>
        </is>
      </c>
      <c r="O138" t="inlineStr">
        <is>
          <t>1996</t>
        </is>
      </c>
      <c r="Q138" t="inlineStr">
        <is>
          <t>eng</t>
        </is>
      </c>
      <c r="R138" t="inlineStr">
        <is>
          <t>enk</t>
        </is>
      </c>
      <c r="S138" t="inlineStr">
        <is>
          <t>Proceedings of the British Academy, 0068-1202 ; 89</t>
        </is>
      </c>
      <c r="T138" t="inlineStr">
        <is>
          <t xml:space="preserve">AS </t>
        </is>
      </c>
      <c r="U138" t="n">
        <v>4</v>
      </c>
      <c r="V138" t="n">
        <v>5</v>
      </c>
      <c r="W138" t="inlineStr">
        <is>
          <t>1997-09-30</t>
        </is>
      </c>
      <c r="X138" t="inlineStr">
        <is>
          <t>1997-09-30</t>
        </is>
      </c>
      <c r="Y138" t="inlineStr">
        <is>
          <t>1997-02-25</t>
        </is>
      </c>
      <c r="Z138" t="inlineStr">
        <is>
          <t>1997-03-04</t>
        </is>
      </c>
      <c r="AA138" t="n">
        <v>356</v>
      </c>
      <c r="AB138" t="n">
        <v>239</v>
      </c>
      <c r="AC138" t="n">
        <v>246</v>
      </c>
      <c r="AD138" t="n">
        <v>2</v>
      </c>
      <c r="AE138" t="n">
        <v>2</v>
      </c>
      <c r="AF138" t="n">
        <v>23</v>
      </c>
      <c r="AG138" t="n">
        <v>23</v>
      </c>
      <c r="AH138" t="n">
        <v>4</v>
      </c>
      <c r="AI138" t="n">
        <v>4</v>
      </c>
      <c r="AJ138" t="n">
        <v>0</v>
      </c>
      <c r="AK138" t="n">
        <v>0</v>
      </c>
      <c r="AL138" t="n">
        <v>5</v>
      </c>
      <c r="AM138" t="n">
        <v>5</v>
      </c>
      <c r="AN138" t="n">
        <v>0</v>
      </c>
      <c r="AO138" t="n">
        <v>0</v>
      </c>
      <c r="AP138" t="n">
        <v>15</v>
      </c>
      <c r="AQ138" t="n">
        <v>15</v>
      </c>
      <c r="AR138" t="inlineStr">
        <is>
          <t>No</t>
        </is>
      </c>
      <c r="AS138" t="inlineStr">
        <is>
          <t>No</t>
        </is>
      </c>
      <c r="AU138">
        <f>HYPERLINK("https://creighton-primo.hosted.exlibrisgroup.com/primo-explore/search?tab=default_tab&amp;search_scope=EVERYTHING&amp;vid=01CRU&amp;lang=en_US&amp;offset=0&amp;query=any,contains,991001673739702656","Catalog Record")</f>
        <v/>
      </c>
      <c r="AV138">
        <f>HYPERLINK("http://www.worldcat.org/oclc/35788698","WorldCat Record")</f>
        <v/>
      </c>
      <c r="AW138" t="inlineStr">
        <is>
          <t>3901277703:eng</t>
        </is>
      </c>
      <c r="AX138" t="inlineStr">
        <is>
          <t>35788698</t>
        </is>
      </c>
      <c r="AY138" t="inlineStr">
        <is>
          <t>991001673739702656</t>
        </is>
      </c>
      <c r="AZ138" t="inlineStr">
        <is>
          <t>991001673739702656</t>
        </is>
      </c>
      <c r="BA138" t="inlineStr">
        <is>
          <t>2267904370002656</t>
        </is>
      </c>
      <c r="BB138" t="inlineStr">
        <is>
          <t>BOOK</t>
        </is>
      </c>
      <c r="BD138" t="inlineStr">
        <is>
          <t>9780197261651</t>
        </is>
      </c>
      <c r="BE138" t="inlineStr">
        <is>
          <t>32285002432903</t>
        </is>
      </c>
      <c r="BF138" t="inlineStr">
        <is>
          <t>893696929</t>
        </is>
      </c>
    </row>
    <row r="139">
      <c r="A139" t="inlineStr">
        <is>
          <t>CURAL</t>
        </is>
      </c>
      <c r="B139" t="inlineStr">
        <is>
          <t>SHELVES</t>
        </is>
      </c>
      <c r="D139" t="inlineStr">
        <is>
          <t>AS122 .L5 v.91</t>
        </is>
      </c>
      <c r="E139" t="inlineStr">
        <is>
          <t>0                      AS 0122000L  5                                                       v.91</t>
        </is>
      </c>
      <c r="F139" t="inlineStr">
        <is>
          <t>Alexander Pope, world and word / edited by Howard Erskine-Hill.</t>
        </is>
      </c>
      <c r="G139" t="inlineStr">
        <is>
          <t>V. 91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N139" t="inlineStr">
        <is>
          <t>Oxford ; New York : Published for The British Academy by Oxford University Press, c1998.</t>
        </is>
      </c>
      <c r="O139" t="inlineStr">
        <is>
          <t>1998</t>
        </is>
      </c>
      <c r="Q139" t="inlineStr">
        <is>
          <t>eng</t>
        </is>
      </c>
      <c r="R139" t="inlineStr">
        <is>
          <t>enk</t>
        </is>
      </c>
      <c r="S139" t="inlineStr">
        <is>
          <t>Proceedings of the British Academy ; 91</t>
        </is>
      </c>
      <c r="T139" t="inlineStr">
        <is>
          <t xml:space="preserve">AS </t>
        </is>
      </c>
      <c r="U139" t="n">
        <v>7</v>
      </c>
      <c r="V139" t="n">
        <v>7</v>
      </c>
      <c r="W139" t="inlineStr">
        <is>
          <t>2005-11-09</t>
        </is>
      </c>
      <c r="X139" t="inlineStr">
        <is>
          <t>2005-11-09</t>
        </is>
      </c>
      <c r="Y139" t="inlineStr">
        <is>
          <t>1998-09-22</t>
        </is>
      </c>
      <c r="Z139" t="inlineStr">
        <is>
          <t>1998-09-22</t>
        </is>
      </c>
      <c r="AA139" t="n">
        <v>489</v>
      </c>
      <c r="AB139" t="n">
        <v>363</v>
      </c>
      <c r="AC139" t="n">
        <v>368</v>
      </c>
      <c r="AD139" t="n">
        <v>3</v>
      </c>
      <c r="AE139" t="n">
        <v>3</v>
      </c>
      <c r="AF139" t="n">
        <v>24</v>
      </c>
      <c r="AG139" t="n">
        <v>24</v>
      </c>
      <c r="AH139" t="n">
        <v>11</v>
      </c>
      <c r="AI139" t="n">
        <v>11</v>
      </c>
      <c r="AJ139" t="n">
        <v>8</v>
      </c>
      <c r="AK139" t="n">
        <v>8</v>
      </c>
      <c r="AL139" t="n">
        <v>13</v>
      </c>
      <c r="AM139" t="n">
        <v>13</v>
      </c>
      <c r="AN139" t="n">
        <v>2</v>
      </c>
      <c r="AO139" t="n">
        <v>2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HYPERLINK("https://creighton-primo.hosted.exlibrisgroup.com/primo-explore/search?tab=default_tab&amp;search_scope=EVERYTHING&amp;vid=01CRU&amp;lang=en_US&amp;offset=0&amp;query=any,contains,991002966059702656","Catalog Record")</f>
        <v/>
      </c>
      <c r="AV139">
        <f>HYPERLINK("http://www.worldcat.org/oclc/39706375","WorldCat Record")</f>
        <v/>
      </c>
      <c r="AW139" t="inlineStr">
        <is>
          <t>836983041:eng</t>
        </is>
      </c>
      <c r="AX139" t="inlineStr">
        <is>
          <t>39706375</t>
        </is>
      </c>
      <c r="AY139" t="inlineStr">
        <is>
          <t>991002966059702656</t>
        </is>
      </c>
      <c r="AZ139" t="inlineStr">
        <is>
          <t>991002966059702656</t>
        </is>
      </c>
      <c r="BA139" t="inlineStr">
        <is>
          <t>2272559960002656</t>
        </is>
      </c>
      <c r="BB139" t="inlineStr">
        <is>
          <t>BOOK</t>
        </is>
      </c>
      <c r="BD139" t="inlineStr">
        <is>
          <t>9780197261705</t>
        </is>
      </c>
      <c r="BE139" t="inlineStr">
        <is>
          <t>32285003470001</t>
        </is>
      </c>
      <c r="BF139" t="inlineStr">
        <is>
          <t>893717157</t>
        </is>
      </c>
    </row>
    <row r="140">
      <c r="A140" t="inlineStr">
        <is>
          <t>CURAL</t>
        </is>
      </c>
      <c r="B140" t="inlineStr">
        <is>
          <t>SHELVES</t>
        </is>
      </c>
      <c r="D140" t="inlineStr">
        <is>
          <t>AS122 .L5 v.92</t>
        </is>
      </c>
      <c r="E140" t="inlineStr">
        <is>
          <t>0                      AS 0122000L  5                                                       v.92</t>
        </is>
      </c>
      <c r="F140" t="inlineStr">
        <is>
          <t>Science and Stonehenge / edited by Barry Cunliffe &amp; Colin Renfrew.</t>
        </is>
      </c>
      <c r="G140" t="inlineStr">
        <is>
          <t>V. 92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N140" t="inlineStr">
        <is>
          <t>Oxford ; New York : published for the British Academy by Oxford University Press, c1997.</t>
        </is>
      </c>
      <c r="O140" t="inlineStr">
        <is>
          <t>1997</t>
        </is>
      </c>
      <c r="Q140" t="inlineStr">
        <is>
          <t>eng</t>
        </is>
      </c>
      <c r="R140" t="inlineStr">
        <is>
          <t>enk</t>
        </is>
      </c>
      <c r="S140" t="inlineStr">
        <is>
          <t>Proceedings of the British Academy, 0068-1202 ; 92</t>
        </is>
      </c>
      <c r="T140" t="inlineStr">
        <is>
          <t xml:space="preserve">AS </t>
        </is>
      </c>
      <c r="U140" t="n">
        <v>2</v>
      </c>
      <c r="V140" t="n">
        <v>2</v>
      </c>
      <c r="W140" t="inlineStr">
        <is>
          <t>2009-04-03</t>
        </is>
      </c>
      <c r="X140" t="inlineStr">
        <is>
          <t>2009-04-03</t>
        </is>
      </c>
      <c r="Y140" t="inlineStr">
        <is>
          <t>1998-05-19</t>
        </is>
      </c>
      <c r="Z140" t="inlineStr">
        <is>
          <t>1998-05-19</t>
        </is>
      </c>
      <c r="AA140" t="n">
        <v>360</v>
      </c>
      <c r="AB140" t="n">
        <v>318</v>
      </c>
      <c r="AC140" t="n">
        <v>355</v>
      </c>
      <c r="AD140" t="n">
        <v>2</v>
      </c>
      <c r="AE140" t="n">
        <v>2</v>
      </c>
      <c r="AF140" t="n">
        <v>11</v>
      </c>
      <c r="AG140" t="n">
        <v>12</v>
      </c>
      <c r="AH140" t="n">
        <v>6</v>
      </c>
      <c r="AI140" t="n">
        <v>6</v>
      </c>
      <c r="AJ140" t="n">
        <v>1</v>
      </c>
      <c r="AK140" t="n">
        <v>2</v>
      </c>
      <c r="AL140" t="n">
        <v>6</v>
      </c>
      <c r="AM140" t="n">
        <v>7</v>
      </c>
      <c r="AN140" t="n">
        <v>1</v>
      </c>
      <c r="AO140" t="n">
        <v>1</v>
      </c>
      <c r="AP140" t="n">
        <v>0</v>
      </c>
      <c r="AQ140" t="n">
        <v>0</v>
      </c>
      <c r="AR140" t="inlineStr">
        <is>
          <t>No</t>
        </is>
      </c>
      <c r="AS140" t="inlineStr">
        <is>
          <t>No</t>
        </is>
      </c>
      <c r="AU140">
        <f>HYPERLINK("https://creighton-primo.hosted.exlibrisgroup.com/primo-explore/search?tab=default_tab&amp;search_scope=EVERYTHING&amp;vid=01CRU&amp;lang=en_US&amp;offset=0&amp;query=any,contains,991002901319702656","Catalog Record")</f>
        <v/>
      </c>
      <c r="AV140">
        <f>HYPERLINK("http://www.worldcat.org/oclc/38251329","WorldCat Record")</f>
        <v/>
      </c>
      <c r="AW140" t="inlineStr">
        <is>
          <t>351427663:eng</t>
        </is>
      </c>
      <c r="AX140" t="inlineStr">
        <is>
          <t>38251329</t>
        </is>
      </c>
      <c r="AY140" t="inlineStr">
        <is>
          <t>991002901319702656</t>
        </is>
      </c>
      <c r="AZ140" t="inlineStr">
        <is>
          <t>991002901319702656</t>
        </is>
      </c>
      <c r="BA140" t="inlineStr">
        <is>
          <t>2262780010002656</t>
        </is>
      </c>
      <c r="BB140" t="inlineStr">
        <is>
          <t>BOOK</t>
        </is>
      </c>
      <c r="BD140" t="inlineStr">
        <is>
          <t>9780197261743</t>
        </is>
      </c>
      <c r="BE140" t="inlineStr">
        <is>
          <t>32285003410353</t>
        </is>
      </c>
      <c r="BF140" t="inlineStr">
        <is>
          <t>893780369</t>
        </is>
      </c>
    </row>
    <row r="141">
      <c r="A141" t="inlineStr">
        <is>
          <t>CURAL</t>
        </is>
      </c>
      <c r="B141" t="inlineStr">
        <is>
          <t>SHELVES</t>
        </is>
      </c>
      <c r="D141" t="inlineStr">
        <is>
          <t>AS122 .L5 v.95</t>
        </is>
      </c>
      <c r="E141" t="inlineStr">
        <is>
          <t>0                      AS 0122000L  5                                                       v.95</t>
        </is>
      </c>
      <c r="F141" t="inlineStr">
        <is>
          <t>Philosophical logic / edited by Timothy Smiley.</t>
        </is>
      </c>
      <c r="G141" t="inlineStr">
        <is>
          <t>V. 95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N141" t="inlineStr">
        <is>
          <t>Oxford : Published for the British Academy by Oxford University Press, c1998.</t>
        </is>
      </c>
      <c r="O141" t="inlineStr">
        <is>
          <t>1998</t>
        </is>
      </c>
      <c r="Q141" t="inlineStr">
        <is>
          <t>eng</t>
        </is>
      </c>
      <c r="R141" t="inlineStr">
        <is>
          <t>enk</t>
        </is>
      </c>
      <c r="S141" t="inlineStr">
        <is>
          <t>Proceedings of the British Academy, 0068-1202 ; 95</t>
        </is>
      </c>
      <c r="T141" t="inlineStr">
        <is>
          <t xml:space="preserve">AS </t>
        </is>
      </c>
      <c r="U141" t="n">
        <v>0</v>
      </c>
      <c r="V141" t="n">
        <v>0</v>
      </c>
      <c r="W141" t="inlineStr">
        <is>
          <t>2002-11-19</t>
        </is>
      </c>
      <c r="X141" t="inlineStr">
        <is>
          <t>2002-11-19</t>
        </is>
      </c>
      <c r="Y141" t="inlineStr">
        <is>
          <t>1999-04-27</t>
        </is>
      </c>
      <c r="Z141" t="inlineStr">
        <is>
          <t>1999-04-27</t>
        </is>
      </c>
      <c r="AA141" t="n">
        <v>196</v>
      </c>
      <c r="AB141" t="n">
        <v>123</v>
      </c>
      <c r="AC141" t="n">
        <v>131</v>
      </c>
      <c r="AD141" t="n">
        <v>1</v>
      </c>
      <c r="AE141" t="n">
        <v>1</v>
      </c>
      <c r="AF141" t="n">
        <v>6</v>
      </c>
      <c r="AG141" t="n">
        <v>6</v>
      </c>
      <c r="AH141" t="n">
        <v>1</v>
      </c>
      <c r="AI141" t="n">
        <v>1</v>
      </c>
      <c r="AJ141" t="n">
        <v>2</v>
      </c>
      <c r="AK141" t="n">
        <v>2</v>
      </c>
      <c r="AL141" t="n">
        <v>6</v>
      </c>
      <c r="AM141" t="n">
        <v>6</v>
      </c>
      <c r="AN141" t="n">
        <v>0</v>
      </c>
      <c r="AO141" t="n">
        <v>0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HYPERLINK("http://catalog.hathitrust.org/Record/003334327","HathiTrust Record")</f>
        <v/>
      </c>
      <c r="AU141">
        <f>HYPERLINK("https://creighton-primo.hosted.exlibrisgroup.com/primo-explore/search?tab=default_tab&amp;search_scope=EVERYTHING&amp;vid=01CRU&amp;lang=en_US&amp;offset=0&amp;query=any,contains,991003004919702656","Catalog Record")</f>
        <v/>
      </c>
      <c r="AV141">
        <f>HYPERLINK("http://www.worldcat.org/oclc/40716133","WorldCat Record")</f>
        <v/>
      </c>
      <c r="AW141" t="inlineStr">
        <is>
          <t>325007020:eng</t>
        </is>
      </c>
      <c r="AX141" t="inlineStr">
        <is>
          <t>40716133</t>
        </is>
      </c>
      <c r="AY141" t="inlineStr">
        <is>
          <t>991003004919702656</t>
        </is>
      </c>
      <c r="AZ141" t="inlineStr">
        <is>
          <t>991003004919702656</t>
        </is>
      </c>
      <c r="BA141" t="inlineStr">
        <is>
          <t>2270768990002656</t>
        </is>
      </c>
      <c r="BB141" t="inlineStr">
        <is>
          <t>BOOK</t>
        </is>
      </c>
      <c r="BD141" t="inlineStr">
        <is>
          <t>9780197261828</t>
        </is>
      </c>
      <c r="BE141" t="inlineStr">
        <is>
          <t>32285003556577</t>
        </is>
      </c>
      <c r="BF141" t="inlineStr">
        <is>
          <t>893805323</t>
        </is>
      </c>
    </row>
    <row r="142">
      <c r="A142" t="inlineStr">
        <is>
          <t>CURAL</t>
        </is>
      </c>
      <c r="B142" t="inlineStr">
        <is>
          <t>SHELVES</t>
        </is>
      </c>
      <c r="D142" t="inlineStr">
        <is>
          <t>AS122 .L5 v.96</t>
        </is>
      </c>
      <c r="E142" t="inlineStr">
        <is>
          <t>0                      AS 0122000L  5                                                       v.96</t>
        </is>
      </c>
      <c r="F142" t="inlineStr">
        <is>
          <t>Agriculture in Egypt : from Pharaonic to modern times / edited by Alan K. Bowman &amp; Eugene Rogan.</t>
        </is>
      </c>
      <c r="G142" t="inlineStr">
        <is>
          <t>V. 96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N142" t="inlineStr">
        <is>
          <t>Oxford : Oxford University Press for the British Academy, c1999.</t>
        </is>
      </c>
      <c r="O142" t="inlineStr">
        <is>
          <t>1999</t>
        </is>
      </c>
      <c r="Q142" t="inlineStr">
        <is>
          <t>eng</t>
        </is>
      </c>
      <c r="R142" t="inlineStr">
        <is>
          <t>enk</t>
        </is>
      </c>
      <c r="S142" t="inlineStr">
        <is>
          <t>Proceedings of the British Academy ; 96</t>
        </is>
      </c>
      <c r="T142" t="inlineStr">
        <is>
          <t xml:space="preserve">AS </t>
        </is>
      </c>
      <c r="U142" t="n">
        <v>3</v>
      </c>
      <c r="V142" t="n">
        <v>3</v>
      </c>
      <c r="W142" t="inlineStr">
        <is>
          <t>2002-09-09</t>
        </is>
      </c>
      <c r="X142" t="inlineStr">
        <is>
          <t>2002-09-09</t>
        </is>
      </c>
      <c r="Y142" t="inlineStr">
        <is>
          <t>1999-08-10</t>
        </is>
      </c>
      <c r="Z142" t="inlineStr">
        <is>
          <t>1999-08-10</t>
        </is>
      </c>
      <c r="AA142" t="n">
        <v>247</v>
      </c>
      <c r="AB142" t="n">
        <v>147</v>
      </c>
      <c r="AC142" t="n">
        <v>155</v>
      </c>
      <c r="AD142" t="n">
        <v>1</v>
      </c>
      <c r="AE142" t="n">
        <v>1</v>
      </c>
      <c r="AF142" t="n">
        <v>7</v>
      </c>
      <c r="AG142" t="n">
        <v>7</v>
      </c>
      <c r="AH142" t="n">
        <v>2</v>
      </c>
      <c r="AI142" t="n">
        <v>2</v>
      </c>
      <c r="AJ142" t="n">
        <v>1</v>
      </c>
      <c r="AK142" t="n">
        <v>1</v>
      </c>
      <c r="AL142" t="n">
        <v>7</v>
      </c>
      <c r="AM142" t="n">
        <v>7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HYPERLINK("http://catalog.hathitrust.org/Record/003338919","HathiTrust Record")</f>
        <v/>
      </c>
      <c r="AU142">
        <f>HYPERLINK("https://creighton-primo.hosted.exlibrisgroup.com/primo-explore/search?tab=default_tab&amp;search_scope=EVERYTHING&amp;vid=01CRU&amp;lang=en_US&amp;offset=0&amp;query=any,contains,991003029539702656","Catalog Record")</f>
        <v/>
      </c>
      <c r="AV142">
        <f>HYPERLINK("http://www.worldcat.org/oclc/44676337","WorldCat Record")</f>
        <v/>
      </c>
      <c r="AW142" t="inlineStr">
        <is>
          <t>38205983:eng</t>
        </is>
      </c>
      <c r="AX142" t="inlineStr">
        <is>
          <t>44676337</t>
        </is>
      </c>
      <c r="AY142" t="inlineStr">
        <is>
          <t>991003029539702656</t>
        </is>
      </c>
      <c r="AZ142" t="inlineStr">
        <is>
          <t>991003029539702656</t>
        </is>
      </c>
      <c r="BA142" t="inlineStr">
        <is>
          <t>2270901870002656</t>
        </is>
      </c>
      <c r="BB142" t="inlineStr">
        <is>
          <t>BOOK</t>
        </is>
      </c>
      <c r="BD142" t="inlineStr">
        <is>
          <t>9780197261835</t>
        </is>
      </c>
      <c r="BE142" t="inlineStr">
        <is>
          <t>32285003581278</t>
        </is>
      </c>
      <c r="BF142" t="inlineStr">
        <is>
          <t>893780540</t>
        </is>
      </c>
    </row>
    <row r="143">
      <c r="A143" t="inlineStr">
        <is>
          <t>CURAL</t>
        </is>
      </c>
      <c r="B143" t="inlineStr">
        <is>
          <t>SHELVES</t>
        </is>
      </c>
      <c r="D143" t="inlineStr">
        <is>
          <t>AS122 .L5 v.98</t>
        </is>
      </c>
      <c r="E143" t="inlineStr">
        <is>
          <t>0                      AS 0122000L  5                                                       v.98</t>
        </is>
      </c>
      <c r="F143" t="inlineStr">
        <is>
          <t>Ireland North and South : perspectives from social science / edited by Anthony F. Heath, Richard Breen &amp; Christopher T. Whelan.</t>
        </is>
      </c>
      <c r="G143" t="inlineStr">
        <is>
          <t>V. 98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N143" t="inlineStr">
        <is>
          <t>Oxford : Published for the British Academy by Oxford University Press, c1999.</t>
        </is>
      </c>
      <c r="O143" t="inlineStr">
        <is>
          <t>1999</t>
        </is>
      </c>
      <c r="Q143" t="inlineStr">
        <is>
          <t>eng</t>
        </is>
      </c>
      <c r="R143" t="inlineStr">
        <is>
          <t>enk</t>
        </is>
      </c>
      <c r="S143" t="inlineStr">
        <is>
          <t>Proceedings of the British Academy, 0068-1202 ; 98</t>
        </is>
      </c>
      <c r="T143" t="inlineStr">
        <is>
          <t xml:space="preserve">AS </t>
        </is>
      </c>
      <c r="U143" t="n">
        <v>1</v>
      </c>
      <c r="V143" t="n">
        <v>1</v>
      </c>
      <c r="W143" t="inlineStr">
        <is>
          <t>2006-11-12</t>
        </is>
      </c>
      <c r="X143" t="inlineStr">
        <is>
          <t>2006-11-12</t>
        </is>
      </c>
      <c r="Y143" t="inlineStr">
        <is>
          <t>1999-12-17</t>
        </is>
      </c>
      <c r="Z143" t="inlineStr">
        <is>
          <t>1999-12-17</t>
        </is>
      </c>
      <c r="AA143" t="n">
        <v>221</v>
      </c>
      <c r="AB143" t="n">
        <v>132</v>
      </c>
      <c r="AC143" t="n">
        <v>140</v>
      </c>
      <c r="AD143" t="n">
        <v>2</v>
      </c>
      <c r="AE143" t="n">
        <v>2</v>
      </c>
      <c r="AF143" t="n">
        <v>9</v>
      </c>
      <c r="AG143" t="n">
        <v>9</v>
      </c>
      <c r="AH143" t="n">
        <v>3</v>
      </c>
      <c r="AI143" t="n">
        <v>3</v>
      </c>
      <c r="AJ143" t="n">
        <v>3</v>
      </c>
      <c r="AK143" t="n">
        <v>3</v>
      </c>
      <c r="AL143" t="n">
        <v>6</v>
      </c>
      <c r="AM143" t="n">
        <v>6</v>
      </c>
      <c r="AN143" t="n">
        <v>1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HYPERLINK("http://catalog.hathitrust.org/Record/003354076","HathiTrust Record")</f>
        <v/>
      </c>
      <c r="AU143">
        <f>HYPERLINK("https://creighton-primo.hosted.exlibrisgroup.com/primo-explore/search?tab=default_tab&amp;search_scope=EVERYTHING&amp;vid=01CRU&amp;lang=en_US&amp;offset=0&amp;query=any,contains,991003043099702656","Catalog Record")</f>
        <v/>
      </c>
      <c r="AV143">
        <f>HYPERLINK("http://www.worldcat.org/oclc/42308900","WorldCat Record")</f>
        <v/>
      </c>
      <c r="AW143" t="inlineStr">
        <is>
          <t>836951835:eng</t>
        </is>
      </c>
      <c r="AX143" t="inlineStr">
        <is>
          <t>42308900</t>
        </is>
      </c>
      <c r="AY143" t="inlineStr">
        <is>
          <t>991003043099702656</t>
        </is>
      </c>
      <c r="AZ143" t="inlineStr">
        <is>
          <t>991003043099702656</t>
        </is>
      </c>
      <c r="BA143" t="inlineStr">
        <is>
          <t>2255805540002656</t>
        </is>
      </c>
      <c r="BB143" t="inlineStr">
        <is>
          <t>BOOK</t>
        </is>
      </c>
      <c r="BD143" t="inlineStr">
        <is>
          <t>9780197261958</t>
        </is>
      </c>
      <c r="BE143" t="inlineStr">
        <is>
          <t>32285003634184</t>
        </is>
      </c>
      <c r="BF143" t="inlineStr">
        <is>
          <t>893868048</t>
        </is>
      </c>
    </row>
    <row r="144">
      <c r="A144" t="inlineStr">
        <is>
          <t>CURAL</t>
        </is>
      </c>
      <c r="B144" t="inlineStr">
        <is>
          <t>SHELVES</t>
        </is>
      </c>
      <c r="D144" t="inlineStr">
        <is>
          <t>AS911 .N7553 1972</t>
        </is>
      </c>
      <c r="E144" t="inlineStr">
        <is>
          <t>0                      AS 0911000N  7553        1972</t>
        </is>
      </c>
      <c r="F144" t="inlineStr">
        <is>
          <t>Nobel, the man and his prizes. Edited by the Nobel Foundation and W. Odelberg. Individual sections written by H. Schück [and others]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Yes</t>
        </is>
      </c>
      <c r="L144" t="inlineStr">
        <is>
          <t>0</t>
        </is>
      </c>
      <c r="M144" t="inlineStr">
        <is>
          <t>Nobelstiftelsen.</t>
        </is>
      </c>
      <c r="N144" t="inlineStr">
        <is>
          <t>New York, American Elsevier Pub. Co. [1972]</t>
        </is>
      </c>
      <c r="O144" t="inlineStr">
        <is>
          <t>1972</t>
        </is>
      </c>
      <c r="P144" t="inlineStr">
        <is>
          <t>3d ed.</t>
        </is>
      </c>
      <c r="Q144" t="inlineStr">
        <is>
          <t>eng</t>
        </is>
      </c>
      <c r="R144" t="inlineStr">
        <is>
          <t>nyu</t>
        </is>
      </c>
      <c r="T144" t="inlineStr">
        <is>
          <t xml:space="preserve">AS </t>
        </is>
      </c>
      <c r="U144" t="n">
        <v>4</v>
      </c>
      <c r="V144" t="n">
        <v>4</v>
      </c>
      <c r="W144" t="inlineStr">
        <is>
          <t>2010-01-27</t>
        </is>
      </c>
      <c r="X144" t="inlineStr">
        <is>
          <t>2010-01-27</t>
        </is>
      </c>
      <c r="Y144" t="inlineStr">
        <is>
          <t>1996-07-19</t>
        </is>
      </c>
      <c r="Z144" t="inlineStr">
        <is>
          <t>1996-07-19</t>
        </is>
      </c>
      <c r="AA144" t="n">
        <v>550</v>
      </c>
      <c r="AB144" t="n">
        <v>475</v>
      </c>
      <c r="AC144" t="n">
        <v>1151</v>
      </c>
      <c r="AD144" t="n">
        <v>3</v>
      </c>
      <c r="AE144" t="n">
        <v>11</v>
      </c>
      <c r="AF144" t="n">
        <v>12</v>
      </c>
      <c r="AG144" t="n">
        <v>38</v>
      </c>
      <c r="AH144" t="n">
        <v>4</v>
      </c>
      <c r="AI144" t="n">
        <v>14</v>
      </c>
      <c r="AJ144" t="n">
        <v>2</v>
      </c>
      <c r="AK144" t="n">
        <v>6</v>
      </c>
      <c r="AL144" t="n">
        <v>5</v>
      </c>
      <c r="AM144" t="n">
        <v>15</v>
      </c>
      <c r="AN144" t="n">
        <v>2</v>
      </c>
      <c r="AO144" t="n">
        <v>8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HYPERLINK("http://catalog.hathitrust.org/Record/001378886","HathiTrust Record")</f>
        <v/>
      </c>
      <c r="AU144">
        <f>HYPERLINK("https://creighton-primo.hosted.exlibrisgroup.com/primo-explore/search?tab=default_tab&amp;search_scope=EVERYTHING&amp;vid=01CRU&amp;lang=en_US&amp;offset=0&amp;query=any,contains,991003014319702656","Catalog Record")</f>
        <v/>
      </c>
      <c r="AV144">
        <f>HYPERLINK("http://www.worldcat.org/oclc/579842","WorldCat Record")</f>
        <v/>
      </c>
      <c r="AW144" t="inlineStr">
        <is>
          <t>3755153847:eng</t>
        </is>
      </c>
      <c r="AX144" t="inlineStr">
        <is>
          <t>579842</t>
        </is>
      </c>
      <c r="AY144" t="inlineStr">
        <is>
          <t>991003014319702656</t>
        </is>
      </c>
      <c r="AZ144" t="inlineStr">
        <is>
          <t>991003014319702656</t>
        </is>
      </c>
      <c r="BA144" t="inlineStr">
        <is>
          <t>2256170310002656</t>
        </is>
      </c>
      <c r="BB144" t="inlineStr">
        <is>
          <t>BOOK</t>
        </is>
      </c>
      <c r="BD144" t="inlineStr">
        <is>
          <t>9780444001177</t>
        </is>
      </c>
      <c r="BE144" t="inlineStr">
        <is>
          <t>32285002231032</t>
        </is>
      </c>
      <c r="BF144" t="inlineStr">
        <is>
          <t>893793231</t>
        </is>
      </c>
    </row>
    <row r="145">
      <c r="A145" t="inlineStr">
        <is>
          <t>CURAL</t>
        </is>
      </c>
      <c r="B145" t="inlineStr">
        <is>
          <t>SHELVES</t>
        </is>
      </c>
      <c r="D145" t="inlineStr">
        <is>
          <t>AZ105 .C667 1998</t>
        </is>
      </c>
      <c r="E145" t="inlineStr">
        <is>
          <t>0                      AZ 0105000C  667         1998</t>
        </is>
      </c>
      <c r="F145" t="inlineStr">
        <is>
      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N145" t="inlineStr">
        <is>
          <t>New York, NY : American Council of Learned Societies, c1998.</t>
        </is>
      </c>
      <c r="O145" t="inlineStr">
        <is>
          <t>1998</t>
        </is>
      </c>
      <c r="Q145" t="inlineStr">
        <is>
          <t>eng</t>
        </is>
      </c>
      <c r="R145" t="inlineStr">
        <is>
          <t>nyu</t>
        </is>
      </c>
      <c r="S145" t="inlineStr">
        <is>
          <t>ACLS occasional paper, 1041-536X ; no. 41</t>
        </is>
      </c>
      <c r="T145" t="inlineStr">
        <is>
          <t xml:space="preserve">AZ </t>
        </is>
      </c>
      <c r="U145" t="n">
        <v>1</v>
      </c>
      <c r="V145" t="n">
        <v>1</v>
      </c>
      <c r="W145" t="inlineStr">
        <is>
          <t>2000-10-12</t>
        </is>
      </c>
      <c r="X145" t="inlineStr">
        <is>
          <t>2000-10-12</t>
        </is>
      </c>
      <c r="Y145" t="inlineStr">
        <is>
          <t>2000-10-12</t>
        </is>
      </c>
      <c r="Z145" t="inlineStr">
        <is>
          <t>2000-10-12</t>
        </is>
      </c>
      <c r="AA145" t="n">
        <v>236</v>
      </c>
      <c r="AB145" t="n">
        <v>202</v>
      </c>
      <c r="AC145" t="n">
        <v>205</v>
      </c>
      <c r="AD145" t="n">
        <v>3</v>
      </c>
      <c r="AE145" t="n">
        <v>3</v>
      </c>
      <c r="AF145" t="n">
        <v>13</v>
      </c>
      <c r="AG145" t="n">
        <v>13</v>
      </c>
      <c r="AH145" t="n">
        <v>2</v>
      </c>
      <c r="AI145" t="n">
        <v>2</v>
      </c>
      <c r="AJ145" t="n">
        <v>5</v>
      </c>
      <c r="AK145" t="n">
        <v>5</v>
      </c>
      <c r="AL145" t="n">
        <v>8</v>
      </c>
      <c r="AM145" t="n">
        <v>8</v>
      </c>
      <c r="AN145" t="n">
        <v>2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No</t>
        </is>
      </c>
      <c r="AU145">
        <f>HYPERLINK("https://creighton-primo.hosted.exlibrisgroup.com/primo-explore/search?tab=default_tab&amp;search_scope=EVERYTHING&amp;vid=01CRU&amp;lang=en_US&amp;offset=0&amp;query=any,contains,991003317979702656","Catalog Record")</f>
        <v/>
      </c>
      <c r="AV145">
        <f>HYPERLINK("http://www.worldcat.org/oclc/38538890","WorldCat Record")</f>
        <v/>
      </c>
      <c r="AW145" t="inlineStr">
        <is>
          <t>42401263:eng</t>
        </is>
      </c>
      <c r="AX145" t="inlineStr">
        <is>
          <t>38538890</t>
        </is>
      </c>
      <c r="AY145" t="inlineStr">
        <is>
          <t>991003317979702656</t>
        </is>
      </c>
      <c r="AZ145" t="inlineStr">
        <is>
          <t>991003317979702656</t>
        </is>
      </c>
      <c r="BA145" t="inlineStr">
        <is>
          <t>2259634780002656</t>
        </is>
      </c>
      <c r="BB145" t="inlineStr">
        <is>
          <t>BOOK</t>
        </is>
      </c>
      <c r="BE145" t="inlineStr">
        <is>
          <t>32285003768057</t>
        </is>
      </c>
      <c r="BF145" t="inlineStr">
        <is>
          <t>893252254</t>
        </is>
      </c>
    </row>
    <row r="146">
      <c r="A146" t="inlineStr">
        <is>
          <t>CURAL</t>
        </is>
      </c>
      <c r="B146" t="inlineStr">
        <is>
          <t>SHELVES</t>
        </is>
      </c>
      <c r="D146" t="inlineStr">
        <is>
          <t>AZ191 .G82 1989</t>
        </is>
      </c>
      <c r="E146" t="inlineStr">
        <is>
          <t>0                      AZ 0191000G  82          1989</t>
        </is>
      </c>
      <c r="F146" t="inlineStr">
        <is>
          <t>Fourth generation evaluation / Egon G. Guba, Yvonna S. Lincoln.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M146" t="inlineStr">
        <is>
          <t>Guba, Egon G.</t>
        </is>
      </c>
      <c r="N146" t="inlineStr">
        <is>
          <t>Newbury Park, Calif. : Sage Publications, c1989.</t>
        </is>
      </c>
      <c r="O146" t="inlineStr">
        <is>
          <t>1989</t>
        </is>
      </c>
      <c r="Q146" t="inlineStr">
        <is>
          <t>eng</t>
        </is>
      </c>
      <c r="R146" t="inlineStr">
        <is>
          <t>cau</t>
        </is>
      </c>
      <c r="T146" t="inlineStr">
        <is>
          <t xml:space="preserve">AZ </t>
        </is>
      </c>
      <c r="U146" t="n">
        <v>5</v>
      </c>
      <c r="V146" t="n">
        <v>5</v>
      </c>
      <c r="W146" t="inlineStr">
        <is>
          <t>2003-03-23</t>
        </is>
      </c>
      <c r="X146" t="inlineStr">
        <is>
          <t>2003-03-23</t>
        </is>
      </c>
      <c r="Y146" t="inlineStr">
        <is>
          <t>1991-03-14</t>
        </is>
      </c>
      <c r="Z146" t="inlineStr">
        <is>
          <t>1991-03-14</t>
        </is>
      </c>
      <c r="AA146" t="n">
        <v>681</v>
      </c>
      <c r="AB146" t="n">
        <v>441</v>
      </c>
      <c r="AC146" t="n">
        <v>445</v>
      </c>
      <c r="AD146" t="n">
        <v>3</v>
      </c>
      <c r="AE146" t="n">
        <v>3</v>
      </c>
      <c r="AF146" t="n">
        <v>24</v>
      </c>
      <c r="AG146" t="n">
        <v>24</v>
      </c>
      <c r="AH146" t="n">
        <v>8</v>
      </c>
      <c r="AI146" t="n">
        <v>8</v>
      </c>
      <c r="AJ146" t="n">
        <v>6</v>
      </c>
      <c r="AK146" t="n">
        <v>6</v>
      </c>
      <c r="AL146" t="n">
        <v>15</v>
      </c>
      <c r="AM146" t="n">
        <v>15</v>
      </c>
      <c r="AN146" t="n">
        <v>2</v>
      </c>
      <c r="AO146" t="n">
        <v>2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HYPERLINK("http://catalog.hathitrust.org/Record/001820528","HathiTrust Record")</f>
        <v/>
      </c>
      <c r="AU146">
        <f>HYPERLINK("https://creighton-primo.hosted.exlibrisgroup.com/primo-explore/search?tab=default_tab&amp;search_scope=EVERYTHING&amp;vid=01CRU&amp;lang=en_US&amp;offset=0&amp;query=any,contains,991001521719702656","Catalog Record")</f>
        <v/>
      </c>
      <c r="AV146">
        <f>HYPERLINK("http://www.worldcat.org/oclc/19981169","WorldCat Record")</f>
        <v/>
      </c>
      <c r="AW146" t="inlineStr">
        <is>
          <t>21652213:eng</t>
        </is>
      </c>
      <c r="AX146" t="inlineStr">
        <is>
          <t>19981169</t>
        </is>
      </c>
      <c r="AY146" t="inlineStr">
        <is>
          <t>991001521719702656</t>
        </is>
      </c>
      <c r="AZ146" t="inlineStr">
        <is>
          <t>991001521719702656</t>
        </is>
      </c>
      <c r="BA146" t="inlineStr">
        <is>
          <t>2259654590002656</t>
        </is>
      </c>
      <c r="BB146" t="inlineStr">
        <is>
          <t>BOOK</t>
        </is>
      </c>
      <c r="BD146" t="inlineStr">
        <is>
          <t>9780803932357</t>
        </is>
      </c>
      <c r="BE146" t="inlineStr">
        <is>
          <t>32285000511500</t>
        </is>
      </c>
      <c r="BF146" t="inlineStr">
        <is>
          <t>893778844</t>
        </is>
      </c>
    </row>
    <row r="147">
      <c r="A147" t="inlineStr">
        <is>
          <t>CURAL</t>
        </is>
      </c>
      <c r="B147" t="inlineStr">
        <is>
          <t>SHELVES</t>
        </is>
      </c>
      <c r="D147" t="inlineStr">
        <is>
          <t>AZ191 .N48</t>
        </is>
      </c>
      <c r="E147" t="inlineStr">
        <is>
          <t>0                      AZ 0191000N  48</t>
        </is>
      </c>
      <c r="F147" t="inlineStr">
        <is>
          <t>New techniques for evaluation / Nick Smith, editor.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N147" t="inlineStr">
        <is>
          <t>Beverly Hills : Sage Publications, c1981.</t>
        </is>
      </c>
      <c r="O147" t="inlineStr">
        <is>
          <t>1981</t>
        </is>
      </c>
      <c r="Q147" t="inlineStr">
        <is>
          <t>eng</t>
        </is>
      </c>
      <c r="R147" t="inlineStr">
        <is>
          <t>cau</t>
        </is>
      </c>
      <c r="S147" t="inlineStr">
        <is>
          <t>New perspectives in evaluation ; v. 2</t>
        </is>
      </c>
      <c r="T147" t="inlineStr">
        <is>
          <t xml:space="preserve">AZ </t>
        </is>
      </c>
      <c r="U147" t="n">
        <v>1</v>
      </c>
      <c r="V147" t="n">
        <v>1</v>
      </c>
      <c r="W147" t="inlineStr">
        <is>
          <t>1993-02-05</t>
        </is>
      </c>
      <c r="X147" t="inlineStr">
        <is>
          <t>1993-02-05</t>
        </is>
      </c>
      <c r="Y147" t="inlineStr">
        <is>
          <t>1990-02-16</t>
        </is>
      </c>
      <c r="Z147" t="inlineStr">
        <is>
          <t>1990-02-16</t>
        </is>
      </c>
      <c r="AA147" t="n">
        <v>311</v>
      </c>
      <c r="AB147" t="n">
        <v>237</v>
      </c>
      <c r="AC147" t="n">
        <v>238</v>
      </c>
      <c r="AD147" t="n">
        <v>2</v>
      </c>
      <c r="AE147" t="n">
        <v>2</v>
      </c>
      <c r="AF147" t="n">
        <v>3</v>
      </c>
      <c r="AG147" t="n">
        <v>3</v>
      </c>
      <c r="AH147" t="n">
        <v>2</v>
      </c>
      <c r="AI147" t="n">
        <v>2</v>
      </c>
      <c r="AJ147" t="n">
        <v>0</v>
      </c>
      <c r="AK147" t="n">
        <v>0</v>
      </c>
      <c r="AL147" t="n">
        <v>1</v>
      </c>
      <c r="AM147" t="n">
        <v>1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HYPERLINK("http://catalog.hathitrust.org/Record/004430659","HathiTrust Record")</f>
        <v/>
      </c>
      <c r="AU147">
        <f>HYPERLINK("https://creighton-primo.hosted.exlibrisgroup.com/primo-explore/search?tab=default_tab&amp;search_scope=EVERYTHING&amp;vid=01CRU&amp;lang=en_US&amp;offset=0&amp;query=any,contains,991005116189702656","Catalog Record")</f>
        <v/>
      </c>
      <c r="AV147">
        <f>HYPERLINK("http://www.worldcat.org/oclc/7462651","WorldCat Record")</f>
        <v/>
      </c>
      <c r="AW147" t="inlineStr">
        <is>
          <t>27336309:eng</t>
        </is>
      </c>
      <c r="AX147" t="inlineStr">
        <is>
          <t>7462651</t>
        </is>
      </c>
      <c r="AY147" t="inlineStr">
        <is>
          <t>991005116189702656</t>
        </is>
      </c>
      <c r="AZ147" t="inlineStr">
        <is>
          <t>991005116189702656</t>
        </is>
      </c>
      <c r="BA147" t="inlineStr">
        <is>
          <t>2262889730002656</t>
        </is>
      </c>
      <c r="BB147" t="inlineStr">
        <is>
          <t>BOOK</t>
        </is>
      </c>
      <c r="BD147" t="inlineStr">
        <is>
          <t>9780803916128</t>
        </is>
      </c>
      <c r="BE147" t="inlineStr">
        <is>
          <t>32285000046929</t>
        </is>
      </c>
      <c r="BF147" t="inlineStr">
        <is>
          <t>893514068</t>
        </is>
      </c>
    </row>
    <row r="148">
      <c r="A148" t="inlineStr">
        <is>
          <t>CURAL</t>
        </is>
      </c>
      <c r="B148" t="inlineStr">
        <is>
          <t>SHELVES</t>
        </is>
      </c>
      <c r="D148" t="inlineStr">
        <is>
          <t>AZ191 .S37 1981</t>
        </is>
      </c>
      <c r="E148" t="inlineStr">
        <is>
          <t>0                      AZ 0191000S  37          1981</t>
        </is>
      </c>
      <c r="F148" t="inlineStr">
        <is>
          <t>The logic of evaluation / Michael Scriven.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Scriven, Michael.</t>
        </is>
      </c>
      <c r="N148" t="inlineStr">
        <is>
          <t>Pt. Reyes, Calif. : Edgepress, 1981, c1980.</t>
        </is>
      </c>
      <c r="O148" t="inlineStr">
        <is>
          <t>1981</t>
        </is>
      </c>
      <c r="Q148" t="inlineStr">
        <is>
          <t>eng</t>
        </is>
      </c>
      <c r="R148" t="inlineStr">
        <is>
          <t>cau</t>
        </is>
      </c>
      <c r="T148" t="inlineStr">
        <is>
          <t xml:space="preserve">AZ </t>
        </is>
      </c>
      <c r="U148" t="n">
        <v>1</v>
      </c>
      <c r="V148" t="n">
        <v>1</v>
      </c>
      <c r="W148" t="inlineStr">
        <is>
          <t>1993-02-05</t>
        </is>
      </c>
      <c r="X148" t="inlineStr">
        <is>
          <t>1993-02-05</t>
        </is>
      </c>
      <c r="Y148" t="inlineStr">
        <is>
          <t>1990-02-16</t>
        </is>
      </c>
      <c r="Z148" t="inlineStr">
        <is>
          <t>1990-02-16</t>
        </is>
      </c>
      <c r="AA148" t="n">
        <v>85</v>
      </c>
      <c r="AB148" t="n">
        <v>80</v>
      </c>
      <c r="AC148" t="n">
        <v>81</v>
      </c>
      <c r="AD148" t="n">
        <v>2</v>
      </c>
      <c r="AE148" t="n">
        <v>2</v>
      </c>
      <c r="AF148" t="n">
        <v>3</v>
      </c>
      <c r="AG148" t="n">
        <v>3</v>
      </c>
      <c r="AH148" t="n">
        <v>1</v>
      </c>
      <c r="AI148" t="n">
        <v>1</v>
      </c>
      <c r="AJ148" t="n">
        <v>0</v>
      </c>
      <c r="AK148" t="n">
        <v>0</v>
      </c>
      <c r="AL148" t="n">
        <v>2</v>
      </c>
      <c r="AM148" t="n">
        <v>2</v>
      </c>
      <c r="AN148" t="n">
        <v>1</v>
      </c>
      <c r="AO148" t="n">
        <v>1</v>
      </c>
      <c r="AP148" t="n">
        <v>0</v>
      </c>
      <c r="AQ148" t="n">
        <v>0</v>
      </c>
      <c r="AR148" t="inlineStr">
        <is>
          <t>No</t>
        </is>
      </c>
      <c r="AS148" t="inlineStr">
        <is>
          <t>No</t>
        </is>
      </c>
      <c r="AU148">
        <f>HYPERLINK("https://creighton-primo.hosted.exlibrisgroup.com/primo-explore/search?tab=default_tab&amp;search_scope=EVERYTHING&amp;vid=01CRU&amp;lang=en_US&amp;offset=0&amp;query=any,contains,991000039879702656","Catalog Record")</f>
        <v/>
      </c>
      <c r="AV148">
        <f>HYPERLINK("http://www.worldcat.org/oclc/8639388","WorldCat Record")</f>
        <v/>
      </c>
      <c r="AW148" t="inlineStr">
        <is>
          <t>21064331:eng</t>
        </is>
      </c>
      <c r="AX148" t="inlineStr">
        <is>
          <t>8639388</t>
        </is>
      </c>
      <c r="AY148" t="inlineStr">
        <is>
          <t>991000039879702656</t>
        </is>
      </c>
      <c r="AZ148" t="inlineStr">
        <is>
          <t>991000039879702656</t>
        </is>
      </c>
      <c r="BA148" t="inlineStr">
        <is>
          <t>2261566330002656</t>
        </is>
      </c>
      <c r="BB148" t="inlineStr">
        <is>
          <t>BOOK</t>
        </is>
      </c>
      <c r="BD148" t="inlineStr">
        <is>
          <t>9780918528100</t>
        </is>
      </c>
      <c r="BE148" t="inlineStr">
        <is>
          <t>32285000046937</t>
        </is>
      </c>
      <c r="BF148" t="inlineStr">
        <is>
          <t>893508446</t>
        </is>
      </c>
    </row>
    <row r="149">
      <c r="A149" t="inlineStr">
        <is>
          <t>CURAL</t>
        </is>
      </c>
      <c r="B149" t="inlineStr">
        <is>
          <t>SHELVES</t>
        </is>
      </c>
      <c r="D149" t="inlineStr">
        <is>
          <t>AZ193.U6 M49</t>
        </is>
      </c>
      <c r="E149" t="inlineStr">
        <is>
          <t>0                      AZ 0193000U  6                  M  49</t>
        </is>
      </c>
      <c r="F149" t="inlineStr">
        <is>
          <t>The evaluation enterprise : a realistic appraisal of evaluation careers, methods, and applications / William R. Meyers.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Meyers, William R.</t>
        </is>
      </c>
      <c r="N149" t="inlineStr">
        <is>
          <t>San Francisco : Jossey-Bass, 1981.</t>
        </is>
      </c>
      <c r="O149" t="inlineStr">
        <is>
          <t>1981</t>
        </is>
      </c>
      <c r="P149" t="inlineStr">
        <is>
          <t>1st ed.</t>
        </is>
      </c>
      <c r="Q149" t="inlineStr">
        <is>
          <t>eng</t>
        </is>
      </c>
      <c r="R149" t="inlineStr">
        <is>
          <t>cau</t>
        </is>
      </c>
      <c r="S149" t="inlineStr">
        <is>
          <t>The Jossey-Bass social and behavioral science series</t>
        </is>
      </c>
      <c r="T149" t="inlineStr">
        <is>
          <t xml:space="preserve">AZ </t>
        </is>
      </c>
      <c r="U149" t="n">
        <v>2</v>
      </c>
      <c r="V149" t="n">
        <v>2</v>
      </c>
      <c r="W149" t="inlineStr">
        <is>
          <t>1993-02-05</t>
        </is>
      </c>
      <c r="X149" t="inlineStr">
        <is>
          <t>1993-02-05</t>
        </is>
      </c>
      <c r="Y149" t="inlineStr">
        <is>
          <t>1990-02-16</t>
        </is>
      </c>
      <c r="Z149" t="inlineStr">
        <is>
          <t>1990-02-16</t>
        </is>
      </c>
      <c r="AA149" t="n">
        <v>375</v>
      </c>
      <c r="AB149" t="n">
        <v>311</v>
      </c>
      <c r="AC149" t="n">
        <v>336</v>
      </c>
      <c r="AD149" t="n">
        <v>3</v>
      </c>
      <c r="AE149" t="n">
        <v>3</v>
      </c>
      <c r="AF149" t="n">
        <v>13</v>
      </c>
      <c r="AG149" t="n">
        <v>13</v>
      </c>
      <c r="AH149" t="n">
        <v>6</v>
      </c>
      <c r="AI149" t="n">
        <v>6</v>
      </c>
      <c r="AJ149" t="n">
        <v>3</v>
      </c>
      <c r="AK149" t="n">
        <v>3</v>
      </c>
      <c r="AL149" t="n">
        <v>6</v>
      </c>
      <c r="AM149" t="n">
        <v>6</v>
      </c>
      <c r="AN149" t="n">
        <v>2</v>
      </c>
      <c r="AO149" t="n">
        <v>2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HYPERLINK("http://catalog.hathitrust.org/Record/000184666","HathiTrust Record")</f>
        <v/>
      </c>
      <c r="AU149">
        <f>HYPERLINK("https://creighton-primo.hosted.exlibrisgroup.com/primo-explore/search?tab=default_tab&amp;search_scope=EVERYTHING&amp;vid=01CRU&amp;lang=en_US&amp;offset=0&amp;query=any,contains,991005145179702656","Catalog Record")</f>
        <v/>
      </c>
      <c r="AV149">
        <f>HYPERLINK("http://www.worldcat.org/oclc/7653833","WorldCat Record")</f>
        <v/>
      </c>
      <c r="AW149" t="inlineStr">
        <is>
          <t>532897:eng</t>
        </is>
      </c>
      <c r="AX149" t="inlineStr">
        <is>
          <t>7653833</t>
        </is>
      </c>
      <c r="AY149" t="inlineStr">
        <is>
          <t>991005145179702656</t>
        </is>
      </c>
      <c r="AZ149" t="inlineStr">
        <is>
          <t>991005145179702656</t>
        </is>
      </c>
      <c r="BA149" t="inlineStr">
        <is>
          <t>2258744150002656</t>
        </is>
      </c>
      <c r="BB149" t="inlineStr">
        <is>
          <t>BOOK</t>
        </is>
      </c>
      <c r="BD149" t="inlineStr">
        <is>
          <t>9780875895031</t>
        </is>
      </c>
      <c r="BE149" t="inlineStr">
        <is>
          <t>32285000046945</t>
        </is>
      </c>
      <c r="BF149" t="inlineStr">
        <is>
          <t>893424623</t>
        </is>
      </c>
    </row>
    <row r="150">
      <c r="A150" t="inlineStr">
        <is>
          <t>CURAL</t>
        </is>
      </c>
      <c r="B150" t="inlineStr">
        <is>
          <t>SHELVES</t>
        </is>
      </c>
      <c r="D150" t="inlineStr">
        <is>
          <t>AZ221 .A35 1986</t>
        </is>
      </c>
      <c r="E150" t="inlineStr">
        <is>
          <t>0                      AZ 0221000A  35          1986</t>
        </is>
      </c>
      <c r="F150" t="inlineStr">
        <is>
          <t>A guidebook to learning : for a lifelong pursuit of wisdom / Mortimer J. Adler.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Adler, Mortimer Jerome, 1902-2001.</t>
        </is>
      </c>
      <c r="N150" t="inlineStr">
        <is>
          <t>New York : Macmillan ; London : Collier Macmillan, c1986.</t>
        </is>
      </c>
      <c r="O150" t="inlineStr">
        <is>
          <t>1986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AZ </t>
        </is>
      </c>
      <c r="U150" t="n">
        <v>4</v>
      </c>
      <c r="V150" t="n">
        <v>4</v>
      </c>
      <c r="W150" t="inlineStr">
        <is>
          <t>2000-10-23</t>
        </is>
      </c>
      <c r="X150" t="inlineStr">
        <is>
          <t>2000-10-23</t>
        </is>
      </c>
      <c r="Y150" t="inlineStr">
        <is>
          <t>1990-02-16</t>
        </is>
      </c>
      <c r="Z150" t="inlineStr">
        <is>
          <t>1990-02-16</t>
        </is>
      </c>
      <c r="AA150" t="n">
        <v>986</v>
      </c>
      <c r="AB150" t="n">
        <v>933</v>
      </c>
      <c r="AC150" t="n">
        <v>941</v>
      </c>
      <c r="AD150" t="n">
        <v>5</v>
      </c>
      <c r="AE150" t="n">
        <v>5</v>
      </c>
      <c r="AF150" t="n">
        <v>25</v>
      </c>
      <c r="AG150" t="n">
        <v>25</v>
      </c>
      <c r="AH150" t="n">
        <v>9</v>
      </c>
      <c r="AI150" t="n">
        <v>9</v>
      </c>
      <c r="AJ150" t="n">
        <v>2</v>
      </c>
      <c r="AK150" t="n">
        <v>2</v>
      </c>
      <c r="AL150" t="n">
        <v>14</v>
      </c>
      <c r="AM150" t="n">
        <v>14</v>
      </c>
      <c r="AN150" t="n">
        <v>2</v>
      </c>
      <c r="AO150" t="n">
        <v>2</v>
      </c>
      <c r="AP150" t="n">
        <v>2</v>
      </c>
      <c r="AQ150" t="n">
        <v>2</v>
      </c>
      <c r="AR150" t="inlineStr">
        <is>
          <t>No</t>
        </is>
      </c>
      <c r="AS150" t="inlineStr">
        <is>
          <t>Yes</t>
        </is>
      </c>
      <c r="AT150">
        <f>HYPERLINK("http://catalog.hathitrust.org/Record/000621919","HathiTrust Record")</f>
        <v/>
      </c>
      <c r="AU150">
        <f>HYPERLINK("https://creighton-primo.hosted.exlibrisgroup.com/primo-explore/search?tab=default_tab&amp;search_scope=EVERYTHING&amp;vid=01CRU&amp;lang=en_US&amp;offset=0&amp;query=any,contains,991000758489702656","Catalog Record")</f>
        <v/>
      </c>
      <c r="AV150">
        <f>HYPERLINK("http://www.worldcat.org/oclc/12969579","WorldCat Record")</f>
        <v/>
      </c>
      <c r="AW150" t="inlineStr">
        <is>
          <t>47766723:eng</t>
        </is>
      </c>
      <c r="AX150" t="inlineStr">
        <is>
          <t>12969579</t>
        </is>
      </c>
      <c r="AY150" t="inlineStr">
        <is>
          <t>991000758489702656</t>
        </is>
      </c>
      <c r="AZ150" t="inlineStr">
        <is>
          <t>991000758489702656</t>
        </is>
      </c>
      <c r="BA150" t="inlineStr">
        <is>
          <t>2256451010002656</t>
        </is>
      </c>
      <c r="BB150" t="inlineStr">
        <is>
          <t>BOOK</t>
        </is>
      </c>
      <c r="BD150" t="inlineStr">
        <is>
          <t>9780025003408</t>
        </is>
      </c>
      <c r="BE150" t="inlineStr">
        <is>
          <t>32285000046952</t>
        </is>
      </c>
      <c r="BF150" t="inlineStr">
        <is>
          <t>893790826</t>
        </is>
      </c>
    </row>
    <row r="151">
      <c r="A151" t="inlineStr">
        <is>
          <t>CURAL</t>
        </is>
      </c>
      <c r="B151" t="inlineStr">
        <is>
          <t>SHELVES</t>
        </is>
      </c>
      <c r="D151" t="inlineStr">
        <is>
          <t>AZ505 .O73</t>
        </is>
      </c>
      <c r="E151" t="inlineStr">
        <is>
          <t>0                      AZ 0505000O  73</t>
        </is>
      </c>
      <c r="F151" t="inlineStr">
        <is>
          <t>The Organization of knowledge in modern America, 1860-1920 / edited by Alexandra Oleson and John Voss.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N151" t="inlineStr">
        <is>
          <t>Baltimore : Johns Hopkins University Press, c1979.</t>
        </is>
      </c>
      <c r="O151" t="inlineStr">
        <is>
          <t>1979</t>
        </is>
      </c>
      <c r="Q151" t="inlineStr">
        <is>
          <t>eng</t>
        </is>
      </c>
      <c r="R151" t="inlineStr">
        <is>
          <t>mdu</t>
        </is>
      </c>
      <c r="T151" t="inlineStr">
        <is>
          <t xml:space="preserve">AZ </t>
        </is>
      </c>
      <c r="U151" t="n">
        <v>0</v>
      </c>
      <c r="V151" t="n">
        <v>0</v>
      </c>
      <c r="W151" t="inlineStr">
        <is>
          <t>2008-01-24</t>
        </is>
      </c>
      <c r="X151" t="inlineStr">
        <is>
          <t>2008-01-24</t>
        </is>
      </c>
      <c r="Y151" t="inlineStr">
        <is>
          <t>1990-02-16</t>
        </is>
      </c>
      <c r="Z151" t="inlineStr">
        <is>
          <t>1990-02-16</t>
        </is>
      </c>
      <c r="AA151" t="n">
        <v>808</v>
      </c>
      <c r="AB151" t="n">
        <v>702</v>
      </c>
      <c r="AC151" t="n">
        <v>705</v>
      </c>
      <c r="AD151" t="n">
        <v>6</v>
      </c>
      <c r="AE151" t="n">
        <v>6</v>
      </c>
      <c r="AF151" t="n">
        <v>38</v>
      </c>
      <c r="AG151" t="n">
        <v>38</v>
      </c>
      <c r="AH151" t="n">
        <v>15</v>
      </c>
      <c r="AI151" t="n">
        <v>15</v>
      </c>
      <c r="AJ151" t="n">
        <v>9</v>
      </c>
      <c r="AK151" t="n">
        <v>9</v>
      </c>
      <c r="AL151" t="n">
        <v>18</v>
      </c>
      <c r="AM151" t="n">
        <v>18</v>
      </c>
      <c r="AN151" t="n">
        <v>4</v>
      </c>
      <c r="AO151" t="n">
        <v>4</v>
      </c>
      <c r="AP151" t="n">
        <v>1</v>
      </c>
      <c r="AQ151" t="n">
        <v>1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HYPERLINK("http://catalog.hathitrust.org/Record/000144714","HathiTrust Record")</f>
        <v/>
      </c>
      <c r="AU151">
        <f>HYPERLINK("https://creighton-primo.hosted.exlibrisgroup.com/primo-explore/search?tab=default_tab&amp;search_scope=EVERYTHING&amp;vid=01CRU&amp;lang=en_US&amp;offset=0&amp;query=any,contains,991004669389702656","Catalog Record")</f>
        <v/>
      </c>
      <c r="AV151">
        <f>HYPERLINK("http://www.worldcat.org/oclc/4515071","WorldCat Record")</f>
        <v/>
      </c>
      <c r="AW151" t="inlineStr">
        <is>
          <t>355383604:eng</t>
        </is>
      </c>
      <c r="AX151" t="inlineStr">
        <is>
          <t>4515071</t>
        </is>
      </c>
      <c r="AY151" t="inlineStr">
        <is>
          <t>991004669389702656</t>
        </is>
      </c>
      <c r="AZ151" t="inlineStr">
        <is>
          <t>991004669389702656</t>
        </is>
      </c>
      <c r="BA151" t="inlineStr">
        <is>
          <t>2262598520002656</t>
        </is>
      </c>
      <c r="BB151" t="inlineStr">
        <is>
          <t>BOOK</t>
        </is>
      </c>
      <c r="BD151" t="inlineStr">
        <is>
          <t>9780801821080</t>
        </is>
      </c>
      <c r="BE151" t="inlineStr">
        <is>
          <t>32285000046994</t>
        </is>
      </c>
      <c r="BF151" t="inlineStr">
        <is>
          <t>893350260</t>
        </is>
      </c>
    </row>
    <row r="152">
      <c r="A152" t="inlineStr">
        <is>
          <t>CURAL</t>
        </is>
      </c>
      <c r="B152" t="inlineStr">
        <is>
          <t>SHELVES</t>
        </is>
      </c>
      <c r="D152" t="inlineStr">
        <is>
          <t>AZ999 .M2 1973</t>
        </is>
      </c>
      <c r="E152" t="inlineStr">
        <is>
          <t>0                      AZ 0999000M  2           1973</t>
        </is>
      </c>
      <c r="F152" t="inlineStr">
        <is>
          <t>Selections from extraordinary popular delusions and the madness of crowds / Charles Mackay.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Mackay, Charles, 1814-1889.</t>
        </is>
      </c>
      <c r="N152" t="inlineStr">
        <is>
          <t>London : Allen and Unwin, 1973.</t>
        </is>
      </c>
      <c r="O152" t="inlineStr">
        <is>
          <t>1973</t>
        </is>
      </c>
      <c r="Q152" t="inlineStr">
        <is>
          <t>eng</t>
        </is>
      </c>
      <c r="R152" t="inlineStr">
        <is>
          <t>enk</t>
        </is>
      </c>
      <c r="T152" t="inlineStr">
        <is>
          <t xml:space="preserve">AZ </t>
        </is>
      </c>
      <c r="U152" t="n">
        <v>1</v>
      </c>
      <c r="V152" t="n">
        <v>1</v>
      </c>
      <c r="W152" t="inlineStr">
        <is>
          <t>2001-10-23</t>
        </is>
      </c>
      <c r="X152" t="inlineStr">
        <is>
          <t>2001-10-23</t>
        </is>
      </c>
      <c r="Y152" t="inlineStr">
        <is>
          <t>1996-07-19</t>
        </is>
      </c>
      <c r="Z152" t="inlineStr">
        <is>
          <t>1996-07-19</t>
        </is>
      </c>
      <c r="AA152" t="n">
        <v>39</v>
      </c>
      <c r="AB152" t="n">
        <v>14</v>
      </c>
      <c r="AC152" t="n">
        <v>14</v>
      </c>
      <c r="AD152" t="n">
        <v>1</v>
      </c>
      <c r="AE152" t="n">
        <v>1</v>
      </c>
      <c r="AF152" t="n">
        <v>1</v>
      </c>
      <c r="AG152" t="n">
        <v>1</v>
      </c>
      <c r="AH152" t="n">
        <v>0</v>
      </c>
      <c r="AI152" t="n">
        <v>0</v>
      </c>
      <c r="AJ152" t="n">
        <v>0</v>
      </c>
      <c r="AK152" t="n">
        <v>0</v>
      </c>
      <c r="AL152" t="n">
        <v>1</v>
      </c>
      <c r="AM152" t="n">
        <v>1</v>
      </c>
      <c r="AN152" t="n">
        <v>0</v>
      </c>
      <c r="AO152" t="n">
        <v>0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HYPERLINK("https://creighton-primo.hosted.exlibrisgroup.com/primo-explore/search?tab=default_tab&amp;search_scope=EVERYTHING&amp;vid=01CRU&amp;lang=en_US&amp;offset=0&amp;query=any,contains,991003893649702656","Catalog Record")</f>
        <v/>
      </c>
      <c r="AV152">
        <f>HYPERLINK("http://www.worldcat.org/oclc/1803761","WorldCat Record")</f>
        <v/>
      </c>
      <c r="AW152" t="inlineStr">
        <is>
          <t>3901085837:eng</t>
        </is>
      </c>
      <c r="AX152" t="inlineStr">
        <is>
          <t>1803761</t>
        </is>
      </c>
      <c r="AY152" t="inlineStr">
        <is>
          <t>991003893649702656</t>
        </is>
      </c>
      <c r="AZ152" t="inlineStr">
        <is>
          <t>991003893649702656</t>
        </is>
      </c>
      <c r="BA152" t="inlineStr">
        <is>
          <t>2270516710002656</t>
        </is>
      </c>
      <c r="BB152" t="inlineStr">
        <is>
          <t>BOOK</t>
        </is>
      </c>
      <c r="BD152" t="inlineStr">
        <is>
          <t>9780049020016</t>
        </is>
      </c>
      <c r="BE152" t="inlineStr">
        <is>
          <t>32285002231313</t>
        </is>
      </c>
      <c r="BF152" t="inlineStr">
        <is>
          <t>893234792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